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2A13D157-1E45-3E4E-937E-0A36A7BE0E37}" xr6:coauthVersionLast="47" xr6:coauthVersionMax="47" xr10:uidLastSave="{00000000-0000-0000-0000-000000000000}"/>
  <bookViews>
    <workbookView xWindow="0" yWindow="740" windowWidth="25600" windowHeight="14100" tabRatio="820" firstSheet="6" activeTab="12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D'!$B$10:$AD$34</definedName>
    <definedName name="_xlnm._FilterDatabase" localSheetId="9" hidden="1">'Coupe Tremplin  D Jeune '!$B$10:$AD$34</definedName>
    <definedName name="_xlnm._FilterDatabase" localSheetId="8" hidden="1">'Coupe Tremplin H '!$B$10:$AD$38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D-M13-'!$B$10:$V$45</definedName>
    <definedName name="_xlnm._FilterDatabase" localSheetId="18" hidden="1">'E D-M15-'!$B$10:$W$33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35" l="1"/>
  <c r="P38" i="35"/>
  <c r="P37" i="35"/>
  <c r="P36" i="35"/>
  <c r="P35" i="35"/>
  <c r="P34" i="35"/>
  <c r="P30" i="35"/>
  <c r="P27" i="35"/>
  <c r="P22" i="35"/>
  <c r="P21" i="35"/>
  <c r="P32" i="35"/>
  <c r="P18" i="35"/>
  <c r="P26" i="35"/>
  <c r="P31" i="35"/>
  <c r="P29" i="35"/>
  <c r="P28" i="35"/>
  <c r="P25" i="35"/>
  <c r="P24" i="35"/>
  <c r="P23" i="35"/>
  <c r="P19" i="35"/>
  <c r="P20" i="35"/>
  <c r="P15" i="35"/>
  <c r="P17" i="35"/>
  <c r="P16" i="35"/>
  <c r="P14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6" i="19"/>
  <c r="P60" i="19"/>
  <c r="P56" i="19"/>
  <c r="P53" i="19"/>
  <c r="P52" i="19"/>
  <c r="P51" i="19"/>
  <c r="P49" i="19"/>
  <c r="P48" i="19"/>
  <c r="P44" i="19"/>
  <c r="P42" i="19"/>
  <c r="P35" i="19"/>
  <c r="P40" i="19"/>
  <c r="P33" i="19"/>
  <c r="P84" i="19"/>
  <c r="P83" i="19"/>
  <c r="P82" i="19"/>
  <c r="P81" i="19"/>
  <c r="P64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7" i="19"/>
  <c r="P63" i="19"/>
  <c r="P65" i="19"/>
  <c r="P62" i="19"/>
  <c r="P61" i="19"/>
  <c r="P59" i="19"/>
  <c r="P34" i="19"/>
  <c r="P28" i="19"/>
  <c r="P50" i="19"/>
  <c r="P26" i="19"/>
  <c r="P30" i="19"/>
  <c r="AC38" i="44"/>
  <c r="H36" i="44"/>
  <c r="AC36" i="44" s="1"/>
  <c r="H35" i="44"/>
  <c r="AC35" i="44" s="1"/>
  <c r="H33" i="44"/>
  <c r="AC33" i="44" s="1"/>
  <c r="H24" i="44"/>
  <c r="R48" i="30"/>
  <c r="R53" i="30"/>
  <c r="R52" i="30"/>
  <c r="R51" i="30"/>
  <c r="R50" i="30"/>
  <c r="R46" i="30"/>
  <c r="R44" i="30"/>
  <c r="R43" i="30"/>
  <c r="R36" i="30"/>
  <c r="R19" i="30"/>
  <c r="L53" i="29"/>
  <c r="L48" i="29"/>
  <c r="L18" i="29"/>
  <c r="L23" i="29"/>
  <c r="L37" i="28"/>
  <c r="L36" i="28"/>
  <c r="L34" i="28"/>
  <c r="L30" i="28"/>
  <c r="L23" i="28"/>
  <c r="L20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AA25" i="42"/>
  <c r="Y26" i="2"/>
  <c r="Y25" i="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3" i="19"/>
  <c r="N65" i="19"/>
  <c r="N59" i="19"/>
  <c r="N58" i="19"/>
  <c r="N55" i="19"/>
  <c r="N54" i="19"/>
  <c r="N38" i="19"/>
  <c r="N26" i="19"/>
  <c r="N27" i="19"/>
  <c r="N31" i="19"/>
  <c r="N85" i="19"/>
  <c r="N66" i="19"/>
  <c r="N60" i="19"/>
  <c r="N47" i="19"/>
  <c r="N56" i="19"/>
  <c r="N53" i="19"/>
  <c r="N52" i="19"/>
  <c r="N51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4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2" i="19"/>
  <c r="N71" i="19"/>
  <c r="N21" i="19"/>
  <c r="N70" i="19"/>
  <c r="N29" i="19"/>
  <c r="N69" i="19"/>
  <c r="N68" i="19"/>
  <c r="N34" i="19"/>
  <c r="N45" i="19"/>
  <c r="N62" i="19"/>
  <c r="N61" i="19"/>
  <c r="N57" i="19"/>
  <c r="N39" i="19"/>
  <c r="N28" i="19"/>
  <c r="N50" i="19"/>
  <c r="N25" i="19"/>
  <c r="N41" i="19"/>
  <c r="N19" i="19"/>
  <c r="N24" i="19"/>
  <c r="N16" i="19"/>
  <c r="N17" i="19"/>
  <c r="N23" i="19"/>
  <c r="N18" i="19"/>
  <c r="N20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5" i="25"/>
  <c r="M34" i="25"/>
  <c r="M25" i="25"/>
  <c r="M24" i="25"/>
  <c r="M26" i="25"/>
  <c r="M28" i="25"/>
  <c r="M37" i="25"/>
  <c r="M36" i="25"/>
  <c r="M30" i="25"/>
  <c r="M27" i="25"/>
  <c r="M33" i="25"/>
  <c r="M32" i="25"/>
  <c r="M31" i="25"/>
  <c r="M29" i="25"/>
  <c r="M22" i="25"/>
  <c r="M19" i="25"/>
  <c r="M21" i="25"/>
  <c r="M15" i="25"/>
  <c r="M20" i="25"/>
  <c r="M16" i="25"/>
  <c r="M23" i="25"/>
  <c r="M18" i="25"/>
  <c r="M17" i="25"/>
  <c r="M14" i="25"/>
  <c r="M13" i="25"/>
  <c r="M12" i="25"/>
  <c r="M11" i="25"/>
  <c r="M32" i="9"/>
  <c r="M30" i="9"/>
  <c r="M28" i="9"/>
  <c r="M25" i="9"/>
  <c r="M20" i="9"/>
  <c r="M27" i="9"/>
  <c r="M24" i="9"/>
  <c r="M31" i="9"/>
  <c r="M22" i="9"/>
  <c r="M29" i="9"/>
  <c r="M26" i="9"/>
  <c r="M17" i="9"/>
  <c r="M18" i="9"/>
  <c r="M23" i="9"/>
  <c r="M21" i="9"/>
  <c r="M19" i="9"/>
  <c r="M15" i="9"/>
  <c r="M16" i="9"/>
  <c r="M14" i="9"/>
  <c r="M13" i="9"/>
  <c r="M11" i="9"/>
  <c r="M12" i="9"/>
  <c r="AE28" i="7"/>
  <c r="AG22" i="7"/>
  <c r="W69" i="29"/>
  <c r="W66" i="29"/>
  <c r="W62" i="29"/>
  <c r="J54" i="29"/>
  <c r="J50" i="29"/>
  <c r="J49" i="29"/>
  <c r="J40" i="29"/>
  <c r="J36" i="29"/>
  <c r="J33" i="29"/>
  <c r="U45" i="28"/>
  <c r="U44" i="28"/>
  <c r="U43" i="28"/>
  <c r="J27" i="28"/>
  <c r="J32" i="28"/>
  <c r="F12" i="13"/>
  <c r="F11" i="13"/>
  <c r="H17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7" i="19"/>
  <c r="L63" i="19"/>
  <c r="L65" i="19"/>
  <c r="L59" i="19"/>
  <c r="L58" i="19"/>
  <c r="L55" i="19"/>
  <c r="L54" i="19"/>
  <c r="L38" i="19"/>
  <c r="L26" i="19"/>
  <c r="L27" i="19"/>
  <c r="L31" i="19"/>
  <c r="L85" i="19"/>
  <c r="L66" i="19"/>
  <c r="L60" i="19"/>
  <c r="L47" i="19"/>
  <c r="L56" i="19"/>
  <c r="L53" i="19"/>
  <c r="L52" i="19"/>
  <c r="L51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4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2" i="19"/>
  <c r="L71" i="19"/>
  <c r="L21" i="19"/>
  <c r="L70" i="19"/>
  <c r="L29" i="19"/>
  <c r="L69" i="19"/>
  <c r="L68" i="19"/>
  <c r="L34" i="19"/>
  <c r="L45" i="19"/>
  <c r="L62" i="19"/>
  <c r="L61" i="19"/>
  <c r="L57" i="19"/>
  <c r="L39" i="19"/>
  <c r="L28" i="19"/>
  <c r="L50" i="19"/>
  <c r="L25" i="19"/>
  <c r="L41" i="19"/>
  <c r="L19" i="19"/>
  <c r="L24" i="19"/>
  <c r="L16" i="19"/>
  <c r="L17" i="19"/>
  <c r="L23" i="19"/>
  <c r="L18" i="19"/>
  <c r="L20" i="19"/>
  <c r="L14" i="19"/>
  <c r="L13" i="19"/>
  <c r="L15" i="19"/>
  <c r="L12" i="19"/>
  <c r="L11" i="19"/>
  <c r="P33" i="30"/>
  <c r="P64" i="30"/>
  <c r="P63" i="30"/>
  <c r="P62" i="30"/>
  <c r="P61" i="30"/>
  <c r="P60" i="30"/>
  <c r="P59" i="30"/>
  <c r="P58" i="30"/>
  <c r="P57" i="30"/>
  <c r="P56" i="30"/>
  <c r="P55" i="30"/>
  <c r="P54" i="30"/>
  <c r="P51" i="30"/>
  <c r="P49" i="30"/>
  <c r="P46" i="30"/>
  <c r="P44" i="30"/>
  <c r="P43" i="30"/>
  <c r="P42" i="30"/>
  <c r="P39" i="30"/>
  <c r="P41" i="30"/>
  <c r="P52" i="30"/>
  <c r="P50" i="30"/>
  <c r="P48" i="30"/>
  <c r="P47" i="30"/>
  <c r="P45" i="30"/>
  <c r="P37" i="30"/>
  <c r="P40" i="30"/>
  <c r="P38" i="30"/>
  <c r="P36" i="30"/>
  <c r="P31" i="30"/>
  <c r="P34" i="30"/>
  <c r="P35" i="30"/>
  <c r="P32" i="30"/>
  <c r="P30" i="30"/>
  <c r="P29" i="30"/>
  <c r="P28" i="30"/>
  <c r="P27" i="30"/>
  <c r="P26" i="30"/>
  <c r="P25" i="30"/>
  <c r="P19" i="30"/>
  <c r="P23" i="30"/>
  <c r="P22" i="30"/>
  <c r="P24" i="30"/>
  <c r="P17" i="30"/>
  <c r="P16" i="30"/>
  <c r="P21" i="30"/>
  <c r="P20" i="30"/>
  <c r="P18" i="30"/>
  <c r="P11" i="30"/>
  <c r="P15" i="30"/>
  <c r="P14" i="30"/>
  <c r="P13" i="30"/>
  <c r="P12" i="30"/>
  <c r="P12" i="7"/>
  <c r="P11" i="7"/>
  <c r="P28" i="7"/>
  <c r="P27" i="7"/>
  <c r="P26" i="7"/>
  <c r="P25" i="7"/>
  <c r="P22" i="7"/>
  <c r="P20" i="7"/>
  <c r="P19" i="7"/>
  <c r="P18" i="7"/>
  <c r="P17" i="7"/>
  <c r="P23" i="7"/>
  <c r="P21" i="7"/>
  <c r="P15" i="7"/>
  <c r="P14" i="7"/>
  <c r="P13" i="7"/>
  <c r="K33" i="9"/>
  <c r="K32" i="9"/>
  <c r="K30" i="9"/>
  <c r="K28" i="9"/>
  <c r="K25" i="9"/>
  <c r="K24" i="9"/>
  <c r="K31" i="9"/>
  <c r="K22" i="9"/>
  <c r="K29" i="9"/>
  <c r="K20" i="9"/>
  <c r="K26" i="9"/>
  <c r="K17" i="9"/>
  <c r="K18" i="9"/>
  <c r="K23" i="9"/>
  <c r="K15" i="9"/>
  <c r="K16" i="9"/>
  <c r="K21" i="9"/>
  <c r="K14" i="9"/>
  <c r="K13" i="9"/>
  <c r="K11" i="9"/>
  <c r="K12" i="9"/>
  <c r="K28" i="25"/>
  <c r="L17" i="35"/>
  <c r="L39" i="35"/>
  <c r="L38" i="35"/>
  <c r="L37" i="35"/>
  <c r="L16" i="35"/>
  <c r="L36" i="35"/>
  <c r="L35" i="35"/>
  <c r="L34" i="35"/>
  <c r="L33" i="35"/>
  <c r="L30" i="35"/>
  <c r="L32" i="35"/>
  <c r="L27" i="35"/>
  <c r="L22" i="35"/>
  <c r="L21" i="35"/>
  <c r="L31" i="35"/>
  <c r="L29" i="35"/>
  <c r="L28" i="35"/>
  <c r="L25" i="35"/>
  <c r="L23" i="35"/>
  <c r="L19" i="35"/>
  <c r="L20" i="35"/>
  <c r="L18" i="35"/>
  <c r="L26" i="35"/>
  <c r="L15" i="35"/>
  <c r="L14" i="35"/>
  <c r="L13" i="35"/>
  <c r="L24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1" i="30"/>
  <c r="N49" i="30"/>
  <c r="N46" i="30"/>
  <c r="N44" i="30"/>
  <c r="N43" i="30"/>
  <c r="N42" i="30"/>
  <c r="N39" i="30"/>
  <c r="N41" i="30"/>
  <c r="N52" i="30"/>
  <c r="N50" i="30"/>
  <c r="N48" i="30"/>
  <c r="N34" i="30"/>
  <c r="N47" i="30"/>
  <c r="N45" i="30"/>
  <c r="N40" i="30"/>
  <c r="N37" i="30"/>
  <c r="N31" i="30"/>
  <c r="N29" i="30"/>
  <c r="N35" i="30"/>
  <c r="N36" i="30"/>
  <c r="N32" i="30"/>
  <c r="N26" i="30"/>
  <c r="N38" i="30"/>
  <c r="N27" i="30"/>
  <c r="N33" i="30"/>
  <c r="N23" i="30"/>
  <c r="N19" i="30"/>
  <c r="N25" i="30"/>
  <c r="N30" i="30"/>
  <c r="N24" i="30"/>
  <c r="N28" i="30"/>
  <c r="N17" i="30"/>
  <c r="N22" i="30"/>
  <c r="N16" i="30"/>
  <c r="N18" i="30"/>
  <c r="N20" i="30"/>
  <c r="N21" i="30"/>
  <c r="N14" i="30"/>
  <c r="N15" i="30"/>
  <c r="N11" i="30"/>
  <c r="N13" i="30"/>
  <c r="N12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3" i="29"/>
  <c r="H52" i="29"/>
  <c r="H48" i="29"/>
  <c r="H44" i="29"/>
  <c r="H43" i="29"/>
  <c r="H39" i="29"/>
  <c r="H30" i="29"/>
  <c r="H46" i="29"/>
  <c r="H54" i="29"/>
  <c r="H51" i="29"/>
  <c r="H50" i="29"/>
  <c r="H49" i="29"/>
  <c r="H47" i="29"/>
  <c r="H41" i="29"/>
  <c r="H45" i="29"/>
  <c r="H34" i="29"/>
  <c r="H42" i="29"/>
  <c r="H29" i="29"/>
  <c r="H37" i="29"/>
  <c r="H40" i="29"/>
  <c r="H38" i="29"/>
  <c r="H28" i="29"/>
  <c r="H36" i="29"/>
  <c r="H35" i="29"/>
  <c r="H33" i="29"/>
  <c r="H32" i="29"/>
  <c r="H24" i="29"/>
  <c r="H55" i="29"/>
  <c r="H17" i="29"/>
  <c r="H13" i="29"/>
  <c r="H18" i="29"/>
  <c r="H15" i="29"/>
  <c r="H20" i="29"/>
  <c r="H22" i="29"/>
  <c r="H25" i="29"/>
  <c r="H31" i="29"/>
  <c r="H26" i="29"/>
  <c r="H27" i="29"/>
  <c r="H16" i="29"/>
  <c r="H21" i="29"/>
  <c r="H19" i="29"/>
  <c r="H14" i="29"/>
  <c r="H23" i="29"/>
  <c r="H12" i="29"/>
  <c r="H11" i="29"/>
  <c r="I33" i="9"/>
  <c r="I32" i="9"/>
  <c r="I30" i="9"/>
  <c r="I28" i="9"/>
  <c r="I25" i="9"/>
  <c r="I27" i="9"/>
  <c r="I24" i="9"/>
  <c r="I31" i="9"/>
  <c r="I22" i="9"/>
  <c r="I29" i="9"/>
  <c r="I20" i="9"/>
  <c r="I26" i="9"/>
  <c r="I17" i="9"/>
  <c r="I18" i="9"/>
  <c r="I23" i="9"/>
  <c r="I15" i="9"/>
  <c r="I19" i="9"/>
  <c r="I14" i="9"/>
  <c r="I16" i="9"/>
  <c r="I21" i="9"/>
  <c r="I11" i="9"/>
  <c r="I12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1" i="30"/>
  <c r="L49" i="30"/>
  <c r="L46" i="30"/>
  <c r="L44" i="30"/>
  <c r="L43" i="30"/>
  <c r="L41" i="30"/>
  <c r="L42" i="30"/>
  <c r="L39" i="30"/>
  <c r="L52" i="30"/>
  <c r="L50" i="30"/>
  <c r="L48" i="30"/>
  <c r="L34" i="30"/>
  <c r="L47" i="30"/>
  <c r="L45" i="30"/>
  <c r="L37" i="30"/>
  <c r="L40" i="30"/>
  <c r="L33" i="30"/>
  <c r="L31" i="30"/>
  <c r="L29" i="30"/>
  <c r="L35" i="30"/>
  <c r="L36" i="30"/>
  <c r="L32" i="30"/>
  <c r="L26" i="30"/>
  <c r="L38" i="30"/>
  <c r="L27" i="30"/>
  <c r="L19" i="30"/>
  <c r="L28" i="30"/>
  <c r="L23" i="30"/>
  <c r="L25" i="30"/>
  <c r="L22" i="30"/>
  <c r="L30" i="30"/>
  <c r="L24" i="30"/>
  <c r="L17" i="30"/>
  <c r="L11" i="30"/>
  <c r="L16" i="30"/>
  <c r="L18" i="30"/>
  <c r="L20" i="30"/>
  <c r="L21" i="30"/>
  <c r="L14" i="30"/>
  <c r="L15" i="30"/>
  <c r="L13" i="30"/>
  <c r="L12" i="30"/>
  <c r="J62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7" i="19"/>
  <c r="J67" i="19"/>
  <c r="J63" i="19"/>
  <c r="J65" i="19"/>
  <c r="J59" i="19"/>
  <c r="J58" i="19"/>
  <c r="J55" i="19"/>
  <c r="J54" i="19"/>
  <c r="J38" i="19"/>
  <c r="J26" i="19"/>
  <c r="J27" i="19"/>
  <c r="J31" i="19"/>
  <c r="J85" i="19"/>
  <c r="J66" i="19"/>
  <c r="J60" i="19"/>
  <c r="J47" i="19"/>
  <c r="J56" i="19"/>
  <c r="J53" i="19"/>
  <c r="J52" i="19"/>
  <c r="J51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4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2" i="19"/>
  <c r="J71" i="19"/>
  <c r="J16" i="19"/>
  <c r="J21" i="19"/>
  <c r="J70" i="19"/>
  <c r="J29" i="19"/>
  <c r="J69" i="19"/>
  <c r="J68" i="19"/>
  <c r="J34" i="19"/>
  <c r="J41" i="19"/>
  <c r="J61" i="19"/>
  <c r="J39" i="19"/>
  <c r="J24" i="19"/>
  <c r="J28" i="19"/>
  <c r="J50" i="19"/>
  <c r="J25" i="19"/>
  <c r="J17" i="19"/>
  <c r="J23" i="19"/>
  <c r="J19" i="19"/>
  <c r="J14" i="19"/>
  <c r="J18" i="19"/>
  <c r="J20" i="19"/>
  <c r="J13" i="19"/>
  <c r="J15" i="19"/>
  <c r="J12" i="19"/>
  <c r="J11" i="19"/>
  <c r="J28" i="7"/>
  <c r="J27" i="7"/>
  <c r="J26" i="7"/>
  <c r="J25" i="7"/>
  <c r="J24" i="7"/>
  <c r="J22" i="7"/>
  <c r="J20" i="7"/>
  <c r="J19" i="7"/>
  <c r="J18" i="7"/>
  <c r="J17" i="7"/>
  <c r="J23" i="7"/>
  <c r="J21" i="7"/>
  <c r="J15" i="7"/>
  <c r="J11" i="7"/>
  <c r="J14" i="7"/>
  <c r="J16" i="7"/>
  <c r="J13" i="7"/>
  <c r="J12" i="7"/>
  <c r="J42" i="30"/>
  <c r="J39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1" i="30"/>
  <c r="J49" i="30"/>
  <c r="J46" i="30"/>
  <c r="J44" i="30"/>
  <c r="J43" i="30"/>
  <c r="J41" i="30"/>
  <c r="J52" i="30"/>
  <c r="J50" i="30"/>
  <c r="J48" i="30"/>
  <c r="J34" i="30"/>
  <c r="J47" i="30"/>
  <c r="J45" i="30"/>
  <c r="J26" i="30"/>
  <c r="J28" i="30"/>
  <c r="J36" i="30"/>
  <c r="J37" i="30"/>
  <c r="J40" i="30"/>
  <c r="J25" i="30"/>
  <c r="J33" i="30"/>
  <c r="J19" i="30"/>
  <c r="J31" i="30"/>
  <c r="J29" i="30"/>
  <c r="J20" i="30"/>
  <c r="J30" i="30"/>
  <c r="J17" i="30"/>
  <c r="J22" i="30"/>
  <c r="J16" i="30"/>
  <c r="J35" i="30"/>
  <c r="J32" i="30"/>
  <c r="J24" i="30"/>
  <c r="J14" i="30"/>
  <c r="J11" i="30"/>
  <c r="J21" i="30"/>
  <c r="J38" i="30"/>
  <c r="J15" i="30"/>
  <c r="J13" i="30"/>
  <c r="J27" i="30"/>
  <c r="J18" i="30"/>
  <c r="J12" i="30"/>
  <c r="J23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6" i="31"/>
  <c r="J23" i="31"/>
  <c r="J30" i="31"/>
  <c r="J25" i="31"/>
  <c r="J24" i="31"/>
  <c r="J20" i="31"/>
  <c r="J19" i="31"/>
  <c r="J16" i="31"/>
  <c r="J15" i="31"/>
  <c r="J34" i="31"/>
  <c r="J33" i="31"/>
  <c r="J22" i="31"/>
  <c r="J32" i="31"/>
  <c r="J31" i="31"/>
  <c r="J29" i="31"/>
  <c r="J28" i="31"/>
  <c r="J27" i="31"/>
  <c r="J21" i="31"/>
  <c r="J12" i="31"/>
  <c r="J17" i="31"/>
  <c r="J18" i="31"/>
  <c r="J14" i="31"/>
  <c r="J11" i="31"/>
  <c r="J13" i="31"/>
  <c r="H28" i="19"/>
  <c r="H62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7" i="19"/>
  <c r="H67" i="19"/>
  <c r="H63" i="19"/>
  <c r="H65" i="19"/>
  <c r="H59" i="19"/>
  <c r="H58" i="19"/>
  <c r="H55" i="19"/>
  <c r="H54" i="19"/>
  <c r="H38" i="19"/>
  <c r="H26" i="19"/>
  <c r="H27" i="19"/>
  <c r="H31" i="19"/>
  <c r="H85" i="19"/>
  <c r="H66" i="19"/>
  <c r="H60" i="19"/>
  <c r="H47" i="19"/>
  <c r="H56" i="19"/>
  <c r="H53" i="19"/>
  <c r="H52" i="19"/>
  <c r="H51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4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2" i="19"/>
  <c r="H20" i="19"/>
  <c r="H71" i="19"/>
  <c r="H16" i="19"/>
  <c r="H21" i="19"/>
  <c r="H70" i="19"/>
  <c r="H18" i="19"/>
  <c r="H29" i="19"/>
  <c r="H69" i="19"/>
  <c r="H68" i="19"/>
  <c r="H34" i="19"/>
  <c r="H41" i="19"/>
  <c r="H61" i="19"/>
  <c r="H24" i="19"/>
  <c r="H39" i="19"/>
  <c r="H50" i="19"/>
  <c r="H25" i="19"/>
  <c r="H17" i="19"/>
  <c r="H23" i="19"/>
  <c r="H12" i="19"/>
  <c r="H19" i="19"/>
  <c r="H15" i="19"/>
  <c r="H11" i="19"/>
  <c r="H13" i="19"/>
  <c r="H15" i="42"/>
  <c r="F28" i="19"/>
  <c r="F62" i="19"/>
  <c r="F68" i="19"/>
  <c r="F100" i="19"/>
  <c r="F24" i="19"/>
  <c r="F99" i="19"/>
  <c r="F45" i="19"/>
  <c r="F98" i="19"/>
  <c r="F61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7" i="19"/>
  <c r="F67" i="19"/>
  <c r="F63" i="19"/>
  <c r="F65" i="19"/>
  <c r="F34" i="19"/>
  <c r="F39" i="19"/>
  <c r="F59" i="19"/>
  <c r="F58" i="19"/>
  <c r="F55" i="19"/>
  <c r="F50" i="19"/>
  <c r="F38" i="19"/>
  <c r="F26" i="19"/>
  <c r="F27" i="19"/>
  <c r="F31" i="19"/>
  <c r="F85" i="19"/>
  <c r="F66" i="19"/>
  <c r="F60" i="19"/>
  <c r="F47" i="19"/>
  <c r="F56" i="19"/>
  <c r="F53" i="19"/>
  <c r="F52" i="19"/>
  <c r="F51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5" i="19"/>
  <c r="F64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2" i="19"/>
  <c r="F20" i="19"/>
  <c r="F23" i="19"/>
  <c r="F71" i="19"/>
  <c r="F16" i="19"/>
  <c r="F21" i="19"/>
  <c r="F15" i="19"/>
  <c r="F70" i="19"/>
  <c r="F18" i="19"/>
  <c r="F12" i="19"/>
  <c r="F29" i="19"/>
  <c r="F69" i="19"/>
  <c r="F13" i="19"/>
  <c r="F11" i="19"/>
  <c r="H42" i="30"/>
  <c r="H39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3" i="30"/>
  <c r="H51" i="30"/>
  <c r="H49" i="30"/>
  <c r="H46" i="30"/>
  <c r="H44" i="30"/>
  <c r="H34" i="30"/>
  <c r="H41" i="30"/>
  <c r="H52" i="30"/>
  <c r="H50" i="30"/>
  <c r="H48" i="30"/>
  <c r="H47" i="30"/>
  <c r="H45" i="30"/>
  <c r="H36" i="30"/>
  <c r="H26" i="30"/>
  <c r="H28" i="30"/>
  <c r="H37" i="30"/>
  <c r="H40" i="30"/>
  <c r="H25" i="30"/>
  <c r="H33" i="30"/>
  <c r="H19" i="30"/>
  <c r="H38" i="30"/>
  <c r="H21" i="30"/>
  <c r="H31" i="30"/>
  <c r="H29" i="30"/>
  <c r="H20" i="30"/>
  <c r="H30" i="30"/>
  <c r="H17" i="30"/>
  <c r="H22" i="30"/>
  <c r="H16" i="30"/>
  <c r="H35" i="30"/>
  <c r="H32" i="30"/>
  <c r="H24" i="30"/>
  <c r="H12" i="30"/>
  <c r="H23" i="30"/>
  <c r="H14" i="30"/>
  <c r="H11" i="30"/>
  <c r="H15" i="30"/>
  <c r="H13" i="30"/>
  <c r="H27" i="30"/>
  <c r="H18" i="30"/>
  <c r="H16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5" i="25"/>
  <c r="G34" i="25"/>
  <c r="G25" i="25"/>
  <c r="G24" i="25"/>
  <c r="G37" i="25"/>
  <c r="G36" i="25"/>
  <c r="G30" i="25"/>
  <c r="G33" i="25"/>
  <c r="G31" i="25"/>
  <c r="G29" i="25"/>
  <c r="G19" i="25"/>
  <c r="G21" i="25"/>
  <c r="G26" i="25"/>
  <c r="G28" i="25"/>
  <c r="G22" i="25"/>
  <c r="G15" i="25"/>
  <c r="G20" i="25"/>
  <c r="G32" i="25"/>
  <c r="G27" i="25"/>
  <c r="G17" i="25"/>
  <c r="G23" i="25"/>
  <c r="G13" i="25"/>
  <c r="G14" i="25"/>
  <c r="G18" i="25"/>
  <c r="G11" i="25"/>
  <c r="G12" i="25"/>
  <c r="G16" i="25"/>
  <c r="H12" i="38"/>
  <c r="F24" i="39"/>
  <c r="F22" i="39"/>
  <c r="F12" i="39"/>
  <c r="F20" i="39"/>
  <c r="F13" i="39"/>
  <c r="F17" i="39"/>
  <c r="F14" i="39"/>
  <c r="F19" i="39"/>
  <c r="F23" i="7"/>
  <c r="F41" i="30"/>
  <c r="F50" i="30"/>
  <c r="F48" i="30"/>
  <c r="F36" i="30"/>
  <c r="F19" i="30"/>
  <c r="F34" i="31"/>
  <c r="F27" i="31"/>
  <c r="F12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5" i="28"/>
  <c r="T44" i="28"/>
  <c r="T43" i="28"/>
  <c r="T42" i="28"/>
  <c r="T41" i="28"/>
  <c r="T40" i="28"/>
  <c r="T39" i="28"/>
  <c r="T38" i="28"/>
  <c r="T37" i="28"/>
  <c r="T36" i="28"/>
  <c r="T34" i="28"/>
  <c r="T33" i="28"/>
  <c r="T31" i="28"/>
  <c r="T30" i="28"/>
  <c r="T29" i="28"/>
  <c r="T26" i="28"/>
  <c r="T24" i="28"/>
  <c r="T23" i="28"/>
  <c r="T20" i="28"/>
  <c r="T27" i="28"/>
  <c r="T35" i="28"/>
  <c r="T32" i="28"/>
  <c r="T25" i="28"/>
  <c r="T17" i="28"/>
  <c r="T28" i="28"/>
  <c r="T16" i="28"/>
  <c r="T21" i="28"/>
  <c r="T18" i="28"/>
  <c r="T14" i="28"/>
  <c r="T13" i="28"/>
  <c r="T11" i="28"/>
  <c r="T22" i="28"/>
  <c r="T15" i="28"/>
  <c r="T19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3" i="29"/>
  <c r="V52" i="29"/>
  <c r="V48" i="29"/>
  <c r="V44" i="29"/>
  <c r="V43" i="29"/>
  <c r="V39" i="29"/>
  <c r="V30" i="29"/>
  <c r="V46" i="29"/>
  <c r="V54" i="29"/>
  <c r="V51" i="29"/>
  <c r="V50" i="29"/>
  <c r="V49" i="29"/>
  <c r="V47" i="29"/>
  <c r="V41" i="29"/>
  <c r="V45" i="29"/>
  <c r="V34" i="29"/>
  <c r="V42" i="29"/>
  <c r="V29" i="29"/>
  <c r="V37" i="29"/>
  <c r="V40" i="29"/>
  <c r="V38" i="29"/>
  <c r="V28" i="29"/>
  <c r="V36" i="29"/>
  <c r="V35" i="29"/>
  <c r="V32" i="29"/>
  <c r="V33" i="29"/>
  <c r="V17" i="29"/>
  <c r="V24" i="29"/>
  <c r="V55" i="29"/>
  <c r="V18" i="29"/>
  <c r="V13" i="29"/>
  <c r="V25" i="29"/>
  <c r="V15" i="29"/>
  <c r="V21" i="29"/>
  <c r="V27" i="29"/>
  <c r="V20" i="29"/>
  <c r="V22" i="29"/>
  <c r="V31" i="29"/>
  <c r="V26" i="29"/>
  <c r="V16" i="29"/>
  <c r="V19" i="29"/>
  <c r="V23" i="29"/>
  <c r="V12" i="29"/>
  <c r="V14" i="29"/>
  <c r="V11" i="29"/>
  <c r="X27" i="31" l="1"/>
  <c r="X12" i="31"/>
  <c r="AD21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6" i="38"/>
  <c r="X25" i="38"/>
  <c r="X20" i="38"/>
  <c r="X17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54" i="29"/>
  <c r="T57" i="29"/>
  <c r="T44" i="29"/>
  <c r="T56" i="29"/>
  <c r="T53" i="29"/>
  <c r="T52" i="29"/>
  <c r="T48" i="29"/>
  <c r="T39" i="29"/>
  <c r="T43" i="29"/>
  <c r="T30" i="29"/>
  <c r="T46" i="29"/>
  <c r="T51" i="29"/>
  <c r="T50" i="29"/>
  <c r="T49" i="29"/>
  <c r="T47" i="29"/>
  <c r="T41" i="29"/>
  <c r="T45" i="29"/>
  <c r="T34" i="29"/>
  <c r="T36" i="29"/>
  <c r="T42" i="29"/>
  <c r="T29" i="29"/>
  <c r="T32" i="29"/>
  <c r="T40" i="29"/>
  <c r="T37" i="29"/>
  <c r="T38" i="29"/>
  <c r="T28" i="29"/>
  <c r="T35" i="29"/>
  <c r="T33" i="29"/>
  <c r="T55" i="29"/>
  <c r="T17" i="29"/>
  <c r="T24" i="29"/>
  <c r="T18" i="29"/>
  <c r="T13" i="29"/>
  <c r="T21" i="29"/>
  <c r="T27" i="29"/>
  <c r="T25" i="29"/>
  <c r="T15" i="29"/>
  <c r="T20" i="29"/>
  <c r="T16" i="29"/>
  <c r="T26" i="29"/>
  <c r="T19" i="29"/>
  <c r="T22" i="29"/>
  <c r="T31" i="29"/>
  <c r="T23" i="29"/>
  <c r="T14" i="29"/>
  <c r="T11" i="29"/>
  <c r="T12" i="29"/>
  <c r="U70" i="29"/>
  <c r="V44" i="28"/>
  <c r="R34" i="28"/>
  <c r="U34" i="28" s="1"/>
  <c r="V43" i="28"/>
  <c r="R13" i="28"/>
  <c r="R45" i="28"/>
  <c r="R43" i="28"/>
  <c r="R42" i="28"/>
  <c r="R41" i="28"/>
  <c r="R40" i="28"/>
  <c r="R39" i="28"/>
  <c r="R38" i="28"/>
  <c r="R37" i="28"/>
  <c r="R36" i="28"/>
  <c r="R26" i="28"/>
  <c r="R33" i="28"/>
  <c r="R31" i="28"/>
  <c r="R30" i="28"/>
  <c r="R29" i="28"/>
  <c r="R24" i="28"/>
  <c r="R23" i="28"/>
  <c r="R20" i="28"/>
  <c r="R27" i="28"/>
  <c r="R25" i="28"/>
  <c r="R32" i="28"/>
  <c r="R17" i="28"/>
  <c r="R28" i="28"/>
  <c r="R18" i="28"/>
  <c r="R16" i="28"/>
  <c r="R21" i="28"/>
  <c r="R14" i="28"/>
  <c r="R22" i="28"/>
  <c r="R15" i="28"/>
  <c r="R12" i="28"/>
  <c r="R19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6" i="31"/>
  <c r="T23" i="31"/>
  <c r="T30" i="31"/>
  <c r="T25" i="31"/>
  <c r="T24" i="31"/>
  <c r="T20" i="31"/>
  <c r="T19" i="31"/>
  <c r="T16" i="31"/>
  <c r="T15" i="31"/>
  <c r="T33" i="31"/>
  <c r="T31" i="31"/>
  <c r="T29" i="31"/>
  <c r="T34" i="31"/>
  <c r="T22" i="31"/>
  <c r="T32" i="31"/>
  <c r="T28" i="31"/>
  <c r="T27" i="31"/>
  <c r="T13" i="31"/>
  <c r="T21" i="31"/>
  <c r="T12" i="31"/>
  <c r="T17" i="31"/>
  <c r="T18" i="31"/>
  <c r="T14" i="31"/>
  <c r="T11" i="31"/>
  <c r="Z28" i="7" l="1"/>
  <c r="Z27" i="7"/>
  <c r="Z26" i="7"/>
  <c r="Z25" i="7"/>
  <c r="Z24" i="7"/>
  <c r="Z22" i="7"/>
  <c r="Z20" i="7"/>
  <c r="Z19" i="7"/>
  <c r="Z18" i="7"/>
  <c r="Z17" i="7"/>
  <c r="Z23" i="7"/>
  <c r="Z21" i="7"/>
  <c r="Z15" i="7"/>
  <c r="Z16" i="7"/>
  <c r="Z11" i="7"/>
  <c r="Z14" i="7"/>
  <c r="Z13" i="7"/>
  <c r="Z12" i="7"/>
  <c r="R24" i="30"/>
  <c r="AB42" i="30"/>
  <c r="AB3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3" i="30"/>
  <c r="AB51" i="30"/>
  <c r="AB49" i="30"/>
  <c r="AB50" i="30"/>
  <c r="AB46" i="30"/>
  <c r="AB44" i="30"/>
  <c r="AB34" i="30"/>
  <c r="AB41" i="30"/>
  <c r="AB52" i="30"/>
  <c r="AB48" i="30"/>
  <c r="AB47" i="30"/>
  <c r="AB45" i="30"/>
  <c r="AB36" i="30"/>
  <c r="AB26" i="30"/>
  <c r="AB28" i="30"/>
  <c r="AB37" i="30"/>
  <c r="AB40" i="30"/>
  <c r="AB25" i="30"/>
  <c r="AB33" i="30"/>
  <c r="AB19" i="30"/>
  <c r="AB38" i="30"/>
  <c r="AB21" i="30"/>
  <c r="AB31" i="30"/>
  <c r="AB29" i="30"/>
  <c r="AB20" i="30"/>
  <c r="AB30" i="30"/>
  <c r="AB22" i="30"/>
  <c r="AB17" i="30"/>
  <c r="AB35" i="30"/>
  <c r="AB16" i="30"/>
  <c r="AB23" i="30"/>
  <c r="AB12" i="30"/>
  <c r="AB24" i="30"/>
  <c r="AB14" i="30"/>
  <c r="AB32" i="30"/>
  <c r="AB11" i="30"/>
  <c r="AB15" i="30"/>
  <c r="AB13" i="30"/>
  <c r="AB27" i="30"/>
  <c r="AB18" i="30"/>
  <c r="U33" i="9" l="1"/>
  <c r="U32" i="9"/>
  <c r="U30" i="9"/>
  <c r="U28" i="9"/>
  <c r="U25" i="9"/>
  <c r="U27" i="9"/>
  <c r="U24" i="9"/>
  <c r="U31" i="9"/>
  <c r="U22" i="9"/>
  <c r="U29" i="9"/>
  <c r="U20" i="9"/>
  <c r="U17" i="9"/>
  <c r="U26" i="9"/>
  <c r="U18" i="9"/>
  <c r="U23" i="9"/>
  <c r="U21" i="9"/>
  <c r="U15" i="9"/>
  <c r="U14" i="9"/>
  <c r="U19" i="9"/>
  <c r="U16" i="9"/>
  <c r="U11" i="9"/>
  <c r="U12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5" i="25"/>
  <c r="U34" i="25"/>
  <c r="U25" i="25"/>
  <c r="U24" i="25"/>
  <c r="U37" i="25"/>
  <c r="U36" i="25"/>
  <c r="U30" i="25"/>
  <c r="U33" i="25"/>
  <c r="U31" i="25"/>
  <c r="U15" i="25"/>
  <c r="U29" i="25"/>
  <c r="U19" i="25"/>
  <c r="U22" i="25"/>
  <c r="U21" i="25"/>
  <c r="U26" i="25"/>
  <c r="U28" i="25"/>
  <c r="U32" i="25"/>
  <c r="U20" i="25"/>
  <c r="U11" i="25"/>
  <c r="U17" i="25"/>
  <c r="U27" i="25"/>
  <c r="U13" i="25"/>
  <c r="U23" i="25"/>
  <c r="U18" i="25"/>
  <c r="U14" i="25"/>
  <c r="U12" i="25"/>
  <c r="U16" i="25"/>
  <c r="Z24" i="2" l="1"/>
  <c r="V39" i="31"/>
  <c r="V35" i="31"/>
  <c r="V38" i="31"/>
  <c r="V37" i="31"/>
  <c r="V36" i="31"/>
  <c r="V26" i="31"/>
  <c r="V23" i="31"/>
  <c r="V30" i="31"/>
  <c r="V25" i="31"/>
  <c r="V24" i="31"/>
  <c r="V20" i="31"/>
  <c r="V19" i="31"/>
  <c r="V16" i="31"/>
  <c r="V15" i="31"/>
  <c r="V33" i="31"/>
  <c r="V22" i="31"/>
  <c r="V31" i="31"/>
  <c r="V29" i="31"/>
  <c r="V34" i="31"/>
  <c r="V32" i="31"/>
  <c r="V27" i="31"/>
  <c r="V28" i="31"/>
  <c r="V21" i="31"/>
  <c r="V12" i="31"/>
  <c r="V13" i="31"/>
  <c r="V17" i="31"/>
  <c r="V18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2" i="7"/>
  <c r="AB20" i="7"/>
  <c r="AB19" i="7"/>
  <c r="AB18" i="7"/>
  <c r="AB17" i="7"/>
  <c r="AB23" i="7"/>
  <c r="AB21" i="7"/>
  <c r="AB16" i="7"/>
  <c r="AB15" i="7"/>
  <c r="AB11" i="7"/>
  <c r="AB14" i="7"/>
  <c r="AB13" i="7"/>
  <c r="AB12" i="7"/>
  <c r="AD42" i="30"/>
  <c r="AD39" i="30"/>
  <c r="AD64" i="30"/>
  <c r="AD63" i="30"/>
  <c r="AD62" i="30"/>
  <c r="AD61" i="30"/>
  <c r="AD60" i="30"/>
  <c r="AD59" i="30"/>
  <c r="AD50" i="30"/>
  <c r="AD58" i="30"/>
  <c r="AD57" i="30"/>
  <c r="AD56" i="30"/>
  <c r="AD55" i="30"/>
  <c r="AD54" i="30"/>
  <c r="AD53" i="30"/>
  <c r="AD43" i="30"/>
  <c r="AD51" i="30"/>
  <c r="AD49" i="30"/>
  <c r="AD46" i="30"/>
  <c r="AD44" i="30"/>
  <c r="AD34" i="30"/>
  <c r="AD41" i="30"/>
  <c r="AD52" i="30"/>
  <c r="AD48" i="30"/>
  <c r="AD47" i="30"/>
  <c r="AD45" i="30"/>
  <c r="AD36" i="30"/>
  <c r="AD26" i="30"/>
  <c r="AD28" i="30"/>
  <c r="AD37" i="30"/>
  <c r="AD40" i="30"/>
  <c r="AD25" i="30"/>
  <c r="AD33" i="30"/>
  <c r="AD19" i="30"/>
  <c r="AD38" i="30"/>
  <c r="AD21" i="30"/>
  <c r="AD31" i="30"/>
  <c r="AD29" i="30"/>
  <c r="AD22" i="30"/>
  <c r="AD20" i="30"/>
  <c r="AD30" i="30"/>
  <c r="AD17" i="30"/>
  <c r="AD35" i="30"/>
  <c r="AD16" i="30"/>
  <c r="AD12" i="30"/>
  <c r="AD23" i="30"/>
  <c r="AD14" i="30"/>
  <c r="AD24" i="30"/>
  <c r="AD11" i="30"/>
  <c r="AD32" i="30"/>
  <c r="AD15" i="30"/>
  <c r="AD27" i="30"/>
  <c r="AD18" i="30"/>
  <c r="AD13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6" i="19"/>
  <c r="AA56" i="19" s="1"/>
  <c r="X66" i="19"/>
  <c r="AA66" i="19" s="1"/>
  <c r="X28" i="19"/>
  <c r="AA28" i="19" s="1"/>
  <c r="X50" i="19"/>
  <c r="AA50" i="19" s="1"/>
  <c r="X63" i="19"/>
  <c r="AA63" i="19" s="1"/>
  <c r="X86" i="19"/>
  <c r="AA86" i="19" s="1"/>
  <c r="X87" i="19"/>
  <c r="AA87" i="19" s="1"/>
  <c r="X61" i="19"/>
  <c r="AA61" i="19" s="1"/>
  <c r="X45" i="19"/>
  <c r="AA45" i="19" s="1"/>
  <c r="X62" i="19"/>
  <c r="AA62" i="19" s="1"/>
  <c r="X100" i="19"/>
  <c r="X24" i="19"/>
  <c r="X99" i="19"/>
  <c r="X2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3" i="19"/>
  <c r="X98" i="19"/>
  <c r="X97" i="19"/>
  <c r="X40" i="19"/>
  <c r="X41" i="19"/>
  <c r="X96" i="19"/>
  <c r="X53" i="19"/>
  <c r="X95" i="19"/>
  <c r="X94" i="19"/>
  <c r="X34" i="19"/>
  <c r="X44" i="19"/>
  <c r="X31" i="19"/>
  <c r="X93" i="19"/>
  <c r="X67" i="19"/>
  <c r="X92" i="19"/>
  <c r="X91" i="19"/>
  <c r="X90" i="19"/>
  <c r="X33" i="19"/>
  <c r="X89" i="19"/>
  <c r="X88" i="19"/>
  <c r="X57" i="19"/>
  <c r="X65" i="19"/>
  <c r="X30" i="19"/>
  <c r="X84" i="19"/>
  <c r="X27" i="19"/>
  <c r="X39" i="19"/>
  <c r="X59" i="19"/>
  <c r="X58" i="19"/>
  <c r="X55" i="19"/>
  <c r="X54" i="19"/>
  <c r="X43" i="19"/>
  <c r="X38" i="19"/>
  <c r="X47" i="19"/>
  <c r="X17" i="19"/>
  <c r="X85" i="19"/>
  <c r="X60" i="19"/>
  <c r="X52" i="19"/>
  <c r="X51" i="19"/>
  <c r="X64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5" i="19"/>
  <c r="X36" i="19"/>
  <c r="X74" i="19"/>
  <c r="X80" i="19"/>
  <c r="X79" i="19"/>
  <c r="X20" i="19"/>
  <c r="X71" i="19"/>
  <c r="X72" i="19"/>
  <c r="X22" i="19"/>
  <c r="X21" i="19"/>
  <c r="X16" i="19"/>
  <c r="X15" i="19"/>
  <c r="X18" i="19"/>
  <c r="X70" i="19"/>
  <c r="X12" i="19"/>
  <c r="X29" i="19"/>
  <c r="X13" i="19"/>
  <c r="X69" i="19"/>
  <c r="X11" i="19"/>
  <c r="V11" i="19"/>
  <c r="N31" i="35"/>
  <c r="AA31" i="35" s="1"/>
  <c r="N35" i="35"/>
  <c r="AA35" i="35" s="1"/>
  <c r="N27" i="35"/>
  <c r="AA27" i="35" s="1"/>
  <c r="N19" i="35"/>
  <c r="AA19" i="35" s="1"/>
  <c r="N29" i="35"/>
  <c r="N24" i="35"/>
  <c r="AA24" i="35" s="1"/>
  <c r="N17" i="35"/>
  <c r="N38" i="35"/>
  <c r="N37" i="35"/>
  <c r="N30" i="35"/>
  <c r="N16" i="35"/>
  <c r="N36" i="35"/>
  <c r="N20" i="35"/>
  <c r="N26" i="35"/>
  <c r="N28" i="35"/>
  <c r="N34" i="35"/>
  <c r="N33" i="35"/>
  <c r="N22" i="35"/>
  <c r="N25" i="35"/>
  <c r="N12" i="35"/>
  <c r="N21" i="35"/>
  <c r="N18" i="35"/>
  <c r="N15" i="35"/>
  <c r="N14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43" i="29"/>
  <c r="P69" i="29"/>
  <c r="P54" i="29"/>
  <c r="W54" i="29" s="1"/>
  <c r="P30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44" i="29"/>
  <c r="P56" i="29"/>
  <c r="P53" i="29"/>
  <c r="P52" i="29"/>
  <c r="P48" i="29"/>
  <c r="P39" i="29"/>
  <c r="P40" i="29"/>
  <c r="P29" i="29"/>
  <c r="P45" i="29"/>
  <c r="P51" i="29"/>
  <c r="P46" i="29"/>
  <c r="P47" i="29"/>
  <c r="P35" i="29"/>
  <c r="P50" i="29"/>
  <c r="P49" i="29"/>
  <c r="P55" i="29"/>
  <c r="P32" i="29"/>
  <c r="P41" i="29"/>
  <c r="P34" i="29"/>
  <c r="P36" i="29"/>
  <c r="P42" i="29"/>
  <c r="P33" i="29"/>
  <c r="P37" i="29"/>
  <c r="P38" i="29"/>
  <c r="P28" i="29"/>
  <c r="P18" i="29"/>
  <c r="P17" i="29"/>
  <c r="P24" i="29"/>
  <c r="P13" i="29"/>
  <c r="P21" i="29"/>
  <c r="P15" i="29"/>
  <c r="P25" i="29"/>
  <c r="P27" i="29"/>
  <c r="P20" i="29"/>
  <c r="P26" i="29"/>
  <c r="P16" i="29"/>
  <c r="P19" i="29"/>
  <c r="P22" i="29"/>
  <c r="P31" i="29"/>
  <c r="P23" i="29"/>
  <c r="P14" i="29"/>
  <c r="P11" i="29"/>
  <c r="X68" i="29"/>
  <c r="X67" i="29"/>
  <c r="X66" i="29"/>
  <c r="W42" i="28"/>
  <c r="X42" i="28" s="1"/>
  <c r="W41" i="28"/>
  <c r="X41" i="28" s="1"/>
  <c r="W40" i="28"/>
  <c r="X40" i="28" s="1"/>
  <c r="P37" i="28"/>
  <c r="U37" i="28" s="1"/>
  <c r="P30" i="28"/>
  <c r="U30" i="28" s="1"/>
  <c r="V42" i="28"/>
  <c r="V41" i="28"/>
  <c r="V40" i="28"/>
  <c r="P41" i="28"/>
  <c r="P45" i="28"/>
  <c r="P40" i="28"/>
  <c r="P42" i="28"/>
  <c r="P23" i="28"/>
  <c r="P29" i="28"/>
  <c r="P39" i="28"/>
  <c r="P38" i="28"/>
  <c r="P33" i="28"/>
  <c r="P36" i="28"/>
  <c r="P26" i="28"/>
  <c r="P31" i="28"/>
  <c r="P27" i="28"/>
  <c r="P24" i="28"/>
  <c r="P32" i="28"/>
  <c r="P20" i="28"/>
  <c r="P25" i="28"/>
  <c r="P35" i="28"/>
  <c r="P18" i="28"/>
  <c r="P17" i="28"/>
  <c r="P16" i="28"/>
  <c r="P28" i="28"/>
  <c r="P13" i="28"/>
  <c r="P11" i="28"/>
  <c r="P14" i="28"/>
  <c r="P21" i="28"/>
  <c r="P19" i="28"/>
  <c r="P22" i="28"/>
  <c r="P15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8" i="31"/>
  <c r="Y38" i="31" s="1"/>
  <c r="R25" i="31"/>
  <c r="Y25" i="31" s="1"/>
  <c r="R24" i="31"/>
  <c r="Y24" i="31" s="1"/>
  <c r="R20" i="31"/>
  <c r="Y20" i="31" s="1"/>
  <c r="R39" i="31"/>
  <c r="R35" i="31"/>
  <c r="R30" i="31"/>
  <c r="R37" i="31"/>
  <c r="R36" i="31"/>
  <c r="R19" i="31"/>
  <c r="R23" i="31"/>
  <c r="R26" i="31"/>
  <c r="R15" i="31"/>
  <c r="R29" i="31"/>
  <c r="R22" i="31"/>
  <c r="R33" i="31"/>
  <c r="R34" i="31"/>
  <c r="R31" i="31"/>
  <c r="R28" i="31"/>
  <c r="R27" i="31"/>
  <c r="R21" i="31"/>
  <c r="R13" i="31"/>
  <c r="R12" i="31"/>
  <c r="R32" i="31"/>
  <c r="R18" i="31"/>
  <c r="R17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1" i="25" l="1"/>
  <c r="S32" i="9"/>
  <c r="S30" i="9"/>
  <c r="S28" i="9"/>
  <c r="S24" i="9"/>
  <c r="S25" i="9"/>
  <c r="S27" i="9"/>
  <c r="S31" i="9"/>
  <c r="S20" i="9"/>
  <c r="S22" i="9"/>
  <c r="S29" i="9"/>
  <c r="S17" i="9"/>
  <c r="S26" i="9"/>
  <c r="S19" i="9"/>
  <c r="S21" i="9"/>
  <c r="S14" i="9"/>
  <c r="S23" i="9"/>
  <c r="S18" i="9"/>
  <c r="S15" i="9"/>
  <c r="S16" i="9"/>
  <c r="S11" i="9"/>
  <c r="S12" i="9"/>
  <c r="S13" i="9"/>
  <c r="Q32" i="9" l="1"/>
  <c r="Q30" i="9"/>
  <c r="Q28" i="9"/>
  <c r="Q24" i="9"/>
  <c r="Q25" i="9"/>
  <c r="Q27" i="9"/>
  <c r="Q20" i="9"/>
  <c r="Q17" i="9"/>
  <c r="Q31" i="9"/>
  <c r="Q29" i="9"/>
  <c r="Q22" i="9"/>
  <c r="Q23" i="9"/>
  <c r="Q21" i="9"/>
  <c r="Q15" i="9"/>
  <c r="Q16" i="9"/>
  <c r="Q26" i="9"/>
  <c r="Q14" i="9"/>
  <c r="Q11" i="9"/>
  <c r="Q12" i="9"/>
  <c r="Q13" i="9"/>
  <c r="Q18" i="9"/>
  <c r="Q11" i="25"/>
  <c r="P16" i="31" l="1"/>
  <c r="P39" i="31"/>
  <c r="P35" i="31"/>
  <c r="P30" i="31"/>
  <c r="P37" i="31"/>
  <c r="P36" i="31"/>
  <c r="P19" i="31"/>
  <c r="P23" i="31"/>
  <c r="P26" i="31"/>
  <c r="P15" i="31"/>
  <c r="P22" i="31"/>
  <c r="P31" i="31"/>
  <c r="P29" i="31"/>
  <c r="P12" i="31"/>
  <c r="P33" i="31"/>
  <c r="P27" i="31"/>
  <c r="P34" i="31"/>
  <c r="P18" i="31"/>
  <c r="P21" i="31"/>
  <c r="P13" i="31"/>
  <c r="P32" i="31"/>
  <c r="P17" i="31"/>
  <c r="P14" i="31"/>
  <c r="P11" i="31"/>
  <c r="X27" i="7" l="1"/>
  <c r="X26" i="7"/>
  <c r="X25" i="7"/>
  <c r="X24" i="7"/>
  <c r="X22" i="7"/>
  <c r="X20" i="7"/>
  <c r="X19" i="7"/>
  <c r="X18" i="7"/>
  <c r="X17" i="7"/>
  <c r="X23" i="7"/>
  <c r="X21" i="7"/>
  <c r="X16" i="7"/>
  <c r="X15" i="7"/>
  <c r="X11" i="7"/>
  <c r="X14" i="7"/>
  <c r="X13" i="7"/>
  <c r="X12" i="7"/>
  <c r="X50" i="30"/>
  <c r="AG50" i="30" s="1"/>
  <c r="AH63" i="30"/>
  <c r="X42" i="30"/>
  <c r="X39" i="30"/>
  <c r="X62" i="30"/>
  <c r="AG62" i="30" s="1"/>
  <c r="X64" i="30"/>
  <c r="X63" i="30"/>
  <c r="X61" i="30"/>
  <c r="X60" i="30"/>
  <c r="X56" i="30"/>
  <c r="X59" i="30"/>
  <c r="X58" i="30"/>
  <c r="X53" i="30"/>
  <c r="X57" i="30"/>
  <c r="X51" i="30"/>
  <c r="X55" i="30"/>
  <c r="X54" i="30"/>
  <c r="X43" i="30"/>
  <c r="X44" i="30"/>
  <c r="X49" i="30"/>
  <c r="X48" i="30"/>
  <c r="X46" i="30"/>
  <c r="X34" i="30"/>
  <c r="X52" i="30"/>
  <c r="X41" i="30"/>
  <c r="X36" i="30"/>
  <c r="X47" i="30"/>
  <c r="X45" i="30"/>
  <c r="X22" i="30"/>
  <c r="X28" i="30"/>
  <c r="X19" i="30"/>
  <c r="X26" i="30"/>
  <c r="X37" i="30"/>
  <c r="X38" i="30"/>
  <c r="X21" i="30"/>
  <c r="X40" i="30"/>
  <c r="X33" i="30"/>
  <c r="X25" i="30"/>
  <c r="X31" i="30"/>
  <c r="X29" i="30"/>
  <c r="X20" i="30"/>
  <c r="X30" i="30"/>
  <c r="X35" i="30"/>
  <c r="X23" i="30"/>
  <c r="X12" i="30"/>
  <c r="X16" i="30"/>
  <c r="X17" i="30"/>
  <c r="X24" i="30"/>
  <c r="X11" i="30"/>
  <c r="X14" i="30"/>
  <c r="X32" i="30"/>
  <c r="X18" i="30"/>
  <c r="X27" i="30"/>
  <c r="X15" i="30"/>
  <c r="X13" i="30"/>
  <c r="V13" i="30"/>
  <c r="L25" i="13" l="1"/>
  <c r="M39" i="44" l="1"/>
  <c r="K39" i="44"/>
  <c r="I39" i="44"/>
  <c r="G39" i="44"/>
  <c r="E39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C31" i="44" s="1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7" i="44"/>
  <c r="Z27" i="44"/>
  <c r="X27" i="44"/>
  <c r="V27" i="44"/>
  <c r="T27" i="44"/>
  <c r="R27" i="44"/>
  <c r="P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4" i="44"/>
  <c r="Z24" i="44"/>
  <c r="N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X22" i="44"/>
  <c r="N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B14" i="44"/>
  <c r="Z14" i="44"/>
  <c r="X14" i="44"/>
  <c r="V14" i="44"/>
  <c r="T14" i="44"/>
  <c r="R14" i="44"/>
  <c r="P14" i="44"/>
  <c r="N14" i="44"/>
  <c r="L14" i="44"/>
  <c r="J14" i="44"/>
  <c r="H14" i="44"/>
  <c r="AB37" i="44"/>
  <c r="Z37" i="44"/>
  <c r="X37" i="44"/>
  <c r="V37" i="44"/>
  <c r="T37" i="44"/>
  <c r="R37" i="44"/>
  <c r="P37" i="44"/>
  <c r="N37" i="44"/>
  <c r="L37" i="44"/>
  <c r="J37" i="44"/>
  <c r="H37" i="44"/>
  <c r="AD20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D19" i="44"/>
  <c r="AB29" i="44"/>
  <c r="Z29" i="44"/>
  <c r="X29" i="44"/>
  <c r="V29" i="44"/>
  <c r="T29" i="44"/>
  <c r="R29" i="44"/>
  <c r="P29" i="44"/>
  <c r="N29" i="44"/>
  <c r="L29" i="44"/>
  <c r="J29" i="44"/>
  <c r="H29" i="44"/>
  <c r="F29" i="44"/>
  <c r="AD18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7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AD1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4" i="44"/>
  <c r="A14" i="44" s="1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6" i="44"/>
  <c r="Z16" i="44"/>
  <c r="X16" i="44"/>
  <c r="V16" i="44"/>
  <c r="T16" i="44"/>
  <c r="R16" i="44"/>
  <c r="P16" i="44"/>
  <c r="N16" i="44"/>
  <c r="L16" i="44"/>
  <c r="J16" i="44"/>
  <c r="H16" i="44"/>
  <c r="F16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0" i="43"/>
  <c r="F34" i="43"/>
  <c r="F33" i="43"/>
  <c r="F32" i="43"/>
  <c r="F31" i="43"/>
  <c r="F30" i="43"/>
  <c r="F29" i="43"/>
  <c r="F28" i="43"/>
  <c r="F27" i="43"/>
  <c r="F25" i="43"/>
  <c r="F24" i="43"/>
  <c r="F23" i="43"/>
  <c r="F22" i="43"/>
  <c r="F19" i="43"/>
  <c r="F16" i="43"/>
  <c r="F14" i="43"/>
  <c r="F26" i="43"/>
  <c r="F12" i="43"/>
  <c r="F21" i="43"/>
  <c r="F18" i="43"/>
  <c r="F11" i="43"/>
  <c r="F15" i="43"/>
  <c r="F13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X27" i="43"/>
  <c r="R27" i="43"/>
  <c r="N27" i="43"/>
  <c r="J27" i="43"/>
  <c r="H27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0" i="43"/>
  <c r="Z20" i="43"/>
  <c r="X20" i="43"/>
  <c r="V20" i="43"/>
  <c r="T20" i="43"/>
  <c r="R20" i="43"/>
  <c r="P20" i="43"/>
  <c r="N20" i="43"/>
  <c r="L20" i="43"/>
  <c r="J20" i="43"/>
  <c r="H20" i="43"/>
  <c r="AB19" i="43"/>
  <c r="Z19" i="43"/>
  <c r="X19" i="43"/>
  <c r="V19" i="43"/>
  <c r="T19" i="43"/>
  <c r="R19" i="43"/>
  <c r="P19" i="43"/>
  <c r="N19" i="43"/>
  <c r="L19" i="43"/>
  <c r="J19" i="43"/>
  <c r="H19" i="43"/>
  <c r="AD20" i="43"/>
  <c r="AB16" i="43"/>
  <c r="Z16" i="43"/>
  <c r="X16" i="43"/>
  <c r="V16" i="43"/>
  <c r="T16" i="43"/>
  <c r="R16" i="43"/>
  <c r="P16" i="43"/>
  <c r="N16" i="43"/>
  <c r="L16" i="43"/>
  <c r="J16" i="43"/>
  <c r="H16" i="43"/>
  <c r="AD19" i="43"/>
  <c r="AB14" i="43"/>
  <c r="Z14" i="43"/>
  <c r="X14" i="43"/>
  <c r="V14" i="43"/>
  <c r="T14" i="43"/>
  <c r="R14" i="43"/>
  <c r="P14" i="43"/>
  <c r="N14" i="43"/>
  <c r="L14" i="43"/>
  <c r="J14" i="43"/>
  <c r="H14" i="43"/>
  <c r="AD18" i="43"/>
  <c r="AB17" i="43"/>
  <c r="Z17" i="43"/>
  <c r="X17" i="43"/>
  <c r="V17" i="43"/>
  <c r="T17" i="43"/>
  <c r="R17" i="43"/>
  <c r="P17" i="43"/>
  <c r="N17" i="43"/>
  <c r="L17" i="43"/>
  <c r="J17" i="43"/>
  <c r="H17" i="43"/>
  <c r="AD17" i="43"/>
  <c r="AB26" i="43"/>
  <c r="Z26" i="43"/>
  <c r="X26" i="43"/>
  <c r="V26" i="43"/>
  <c r="T26" i="43"/>
  <c r="R26" i="43"/>
  <c r="P26" i="43"/>
  <c r="N26" i="43"/>
  <c r="L26" i="43"/>
  <c r="J26" i="43"/>
  <c r="H26" i="43"/>
  <c r="AD16" i="43"/>
  <c r="AB12" i="43"/>
  <c r="Z12" i="43"/>
  <c r="X12" i="43"/>
  <c r="V12" i="43"/>
  <c r="T12" i="43"/>
  <c r="R12" i="43"/>
  <c r="P12" i="43"/>
  <c r="N12" i="43"/>
  <c r="L12" i="43"/>
  <c r="J12" i="43"/>
  <c r="H12" i="43"/>
  <c r="AB21" i="43"/>
  <c r="Z21" i="43"/>
  <c r="X21" i="43"/>
  <c r="V21" i="43"/>
  <c r="T21" i="43"/>
  <c r="R21" i="43"/>
  <c r="P21" i="43"/>
  <c r="N21" i="43"/>
  <c r="L21" i="43"/>
  <c r="J21" i="43"/>
  <c r="H21" i="43"/>
  <c r="AD14" i="43"/>
  <c r="A14" i="43" s="1"/>
  <c r="AB18" i="43"/>
  <c r="Z18" i="43"/>
  <c r="X18" i="43"/>
  <c r="V18" i="43"/>
  <c r="T18" i="43"/>
  <c r="R18" i="43"/>
  <c r="P18" i="43"/>
  <c r="N18" i="43"/>
  <c r="L18" i="43"/>
  <c r="J18" i="43"/>
  <c r="H18" i="43"/>
  <c r="AD13" i="43"/>
  <c r="A13" i="43" s="1"/>
  <c r="AB11" i="43"/>
  <c r="Z11" i="43"/>
  <c r="X11" i="43"/>
  <c r="V11" i="43"/>
  <c r="T11" i="43"/>
  <c r="R11" i="43"/>
  <c r="P11" i="43"/>
  <c r="N11" i="43"/>
  <c r="L11" i="43"/>
  <c r="J11" i="43"/>
  <c r="H11" i="43"/>
  <c r="AD12" i="43"/>
  <c r="A12" i="43" s="1"/>
  <c r="AB15" i="43"/>
  <c r="Z15" i="43"/>
  <c r="X15" i="43"/>
  <c r="V15" i="43"/>
  <c r="T15" i="43"/>
  <c r="R15" i="43"/>
  <c r="P15" i="43"/>
  <c r="N15" i="43"/>
  <c r="L15" i="43"/>
  <c r="J15" i="43"/>
  <c r="H15" i="43"/>
  <c r="AD11" i="43"/>
  <c r="A11" i="43" s="1"/>
  <c r="AB13" i="43"/>
  <c r="Z13" i="43"/>
  <c r="X13" i="43"/>
  <c r="V13" i="43"/>
  <c r="T13" i="43"/>
  <c r="R13" i="43"/>
  <c r="P13" i="43"/>
  <c r="N13" i="43"/>
  <c r="L13" i="43"/>
  <c r="J13" i="43"/>
  <c r="H13" i="43"/>
  <c r="T68" i="19"/>
  <c r="T100" i="19"/>
  <c r="T24" i="19"/>
  <c r="T99" i="19"/>
  <c r="T26" i="19"/>
  <c r="T98" i="19"/>
  <c r="T97" i="19"/>
  <c r="T40" i="19"/>
  <c r="T41" i="19"/>
  <c r="T96" i="19"/>
  <c r="T53" i="19"/>
  <c r="T95" i="19"/>
  <c r="T94" i="19"/>
  <c r="T34" i="19"/>
  <c r="T44" i="19"/>
  <c r="T31" i="19"/>
  <c r="T93" i="19"/>
  <c r="T67" i="19"/>
  <c r="T92" i="19"/>
  <c r="T91" i="19"/>
  <c r="T90" i="19"/>
  <c r="T33" i="19"/>
  <c r="T89" i="19"/>
  <c r="T88" i="19"/>
  <c r="T57" i="19"/>
  <c r="T65" i="19"/>
  <c r="T30" i="19"/>
  <c r="T84" i="19"/>
  <c r="T27" i="19"/>
  <c r="T39" i="19"/>
  <c r="T59" i="19"/>
  <c r="T58" i="19"/>
  <c r="T55" i="19"/>
  <c r="T54" i="19"/>
  <c r="T43" i="19"/>
  <c r="T38" i="19"/>
  <c r="T47" i="19"/>
  <c r="T17" i="19"/>
  <c r="T85" i="19"/>
  <c r="T60" i="19"/>
  <c r="T52" i="19"/>
  <c r="T51" i="19"/>
  <c r="T64" i="19"/>
  <c r="T49" i="19"/>
  <c r="T23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5" i="19"/>
  <c r="T36" i="19"/>
  <c r="T74" i="19"/>
  <c r="T80" i="19"/>
  <c r="T79" i="19"/>
  <c r="T21" i="19"/>
  <c r="T20" i="19"/>
  <c r="T71" i="19"/>
  <c r="T72" i="19"/>
  <c r="T22" i="19"/>
  <c r="T15" i="19"/>
  <c r="T16" i="19"/>
  <c r="T18" i="19"/>
  <c r="T70" i="19"/>
  <c r="T12" i="19"/>
  <c r="T29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3" i="28"/>
  <c r="U23" i="28" s="1"/>
  <c r="N36" i="28"/>
  <c r="U36" i="28" s="1"/>
  <c r="N32" i="28"/>
  <c r="U32" i="28" s="1"/>
  <c r="N20" i="28"/>
  <c r="U20" i="28" s="1"/>
  <c r="N27" i="28"/>
  <c r="V39" i="28"/>
  <c r="V38" i="28"/>
  <c r="V37" i="28"/>
  <c r="V36" i="28"/>
  <c r="V35" i="28"/>
  <c r="N41" i="28"/>
  <c r="N40" i="28"/>
  <c r="N26" i="28"/>
  <c r="N42" i="28"/>
  <c r="N29" i="28"/>
  <c r="N39" i="28"/>
  <c r="N33" i="28"/>
  <c r="N38" i="28"/>
  <c r="N31" i="28"/>
  <c r="N24" i="28"/>
  <c r="N18" i="28"/>
  <c r="N35" i="28"/>
  <c r="N25" i="28"/>
  <c r="N16" i="28"/>
  <c r="N17" i="28"/>
  <c r="N11" i="28"/>
  <c r="N21" i="28"/>
  <c r="N14" i="28"/>
  <c r="N13" i="28"/>
  <c r="N28" i="28"/>
  <c r="N15" i="28"/>
  <c r="N12" i="28"/>
  <c r="N22" i="28"/>
  <c r="N19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3" i="29"/>
  <c r="R40" i="29"/>
  <c r="R50" i="29"/>
  <c r="R49" i="29"/>
  <c r="R36" i="29"/>
  <c r="R33" i="29"/>
  <c r="R68" i="29"/>
  <c r="N62" i="29"/>
  <c r="N59" i="29"/>
  <c r="N53" i="29"/>
  <c r="N40" i="29"/>
  <c r="N50" i="29"/>
  <c r="N49" i="29"/>
  <c r="N36" i="29"/>
  <c r="N33" i="29"/>
  <c r="N68" i="29"/>
  <c r="L68" i="29"/>
  <c r="W68" i="29" s="1"/>
  <c r="F68" i="29"/>
  <c r="X65" i="29"/>
  <c r="X64" i="29"/>
  <c r="X63" i="29"/>
  <c r="X62" i="29"/>
  <c r="X61" i="29"/>
  <c r="X60" i="29"/>
  <c r="X59" i="29"/>
  <c r="X58" i="29"/>
  <c r="Z56" i="30"/>
  <c r="AG56" i="30" s="1"/>
  <c r="Z53" i="30"/>
  <c r="AG53" i="30" s="1"/>
  <c r="Z51" i="30"/>
  <c r="AG51" i="30" s="1"/>
  <c r="AH62" i="30"/>
  <c r="AH61" i="30"/>
  <c r="AH60" i="30"/>
  <c r="AH59" i="30"/>
  <c r="Z44" i="30"/>
  <c r="AG44" i="30" s="1"/>
  <c r="AH58" i="30"/>
  <c r="Z48" i="30"/>
  <c r="AG48" i="30" s="1"/>
  <c r="AH57" i="30"/>
  <c r="Z36" i="30"/>
  <c r="AG36" i="30" s="1"/>
  <c r="AH56" i="30"/>
  <c r="Z42" i="30"/>
  <c r="Z39" i="30"/>
  <c r="Z64" i="30"/>
  <c r="Z63" i="30"/>
  <c r="Z61" i="30"/>
  <c r="Z60" i="30"/>
  <c r="Z59" i="30"/>
  <c r="Z58" i="30"/>
  <c r="Z57" i="30"/>
  <c r="Z55" i="30"/>
  <c r="Z54" i="30"/>
  <c r="Z19" i="30"/>
  <c r="Z52" i="30"/>
  <c r="Z34" i="30"/>
  <c r="Z43" i="30"/>
  <c r="Z22" i="30"/>
  <c r="Z49" i="30"/>
  <c r="Z41" i="30"/>
  <c r="Z21" i="30"/>
  <c r="Z38" i="30"/>
  <c r="Z46" i="30"/>
  <c r="Z28" i="30"/>
  <c r="Z26" i="30"/>
  <c r="Z47" i="30"/>
  <c r="Z37" i="30"/>
  <c r="Z45" i="30"/>
  <c r="Z40" i="30"/>
  <c r="Z31" i="30"/>
  <c r="Z33" i="30"/>
  <c r="Z29" i="30"/>
  <c r="Z25" i="30"/>
  <c r="Z20" i="30"/>
  <c r="Z12" i="30"/>
  <c r="Z23" i="30"/>
  <c r="Z17" i="30"/>
  <c r="Z35" i="30"/>
  <c r="Z16" i="30"/>
  <c r="Z30" i="30"/>
  <c r="Z24" i="30"/>
  <c r="Z11" i="30"/>
  <c r="Z32" i="30"/>
  <c r="Z18" i="30"/>
  <c r="Z27" i="30"/>
  <c r="Z15" i="30"/>
  <c r="Z14" i="30"/>
  <c r="Z13" i="30"/>
  <c r="V28" i="7"/>
  <c r="V27" i="7"/>
  <c r="V26" i="7"/>
  <c r="V25" i="7"/>
  <c r="V24" i="7"/>
  <c r="V22" i="7"/>
  <c r="V20" i="7"/>
  <c r="V19" i="7"/>
  <c r="V18" i="7"/>
  <c r="V17" i="7"/>
  <c r="V23" i="7"/>
  <c r="V21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68" i="19"/>
  <c r="V80" i="19"/>
  <c r="V23" i="19"/>
  <c r="V100" i="19"/>
  <c r="V24" i="19"/>
  <c r="V99" i="19"/>
  <c r="V26" i="19"/>
  <c r="V98" i="19"/>
  <c r="V97" i="19"/>
  <c r="V40" i="19"/>
  <c r="V41" i="19"/>
  <c r="V96" i="19"/>
  <c r="V53" i="19"/>
  <c r="V95" i="19"/>
  <c r="V94" i="19"/>
  <c r="V34" i="19"/>
  <c r="V44" i="19"/>
  <c r="V31" i="19"/>
  <c r="V93" i="19"/>
  <c r="V67" i="19"/>
  <c r="V92" i="19"/>
  <c r="V91" i="19"/>
  <c r="V90" i="19"/>
  <c r="V33" i="19"/>
  <c r="V89" i="19"/>
  <c r="V88" i="19"/>
  <c r="V57" i="19"/>
  <c r="V65" i="19"/>
  <c r="V30" i="19"/>
  <c r="V84" i="19"/>
  <c r="V27" i="19"/>
  <c r="V39" i="19"/>
  <c r="V59" i="19"/>
  <c r="V58" i="19"/>
  <c r="V55" i="19"/>
  <c r="V54" i="19"/>
  <c r="V43" i="19"/>
  <c r="V38" i="19"/>
  <c r="V47" i="19"/>
  <c r="V17" i="19"/>
  <c r="V85" i="19"/>
  <c r="V60" i="19"/>
  <c r="V52" i="19"/>
  <c r="V51" i="19"/>
  <c r="V64" i="19"/>
  <c r="V49" i="19"/>
  <c r="V19" i="19"/>
  <c r="V42" i="19"/>
  <c r="V76" i="19"/>
  <c r="V21" i="19"/>
  <c r="V78" i="19"/>
  <c r="V37" i="19"/>
  <c r="V32" i="19"/>
  <c r="V83" i="19"/>
  <c r="V14" i="19"/>
  <c r="V75" i="19"/>
  <c r="V22" i="19"/>
  <c r="V46" i="19"/>
  <c r="V73" i="19"/>
  <c r="V77" i="19"/>
  <c r="V15" i="19"/>
  <c r="V81" i="19"/>
  <c r="V25" i="19"/>
  <c r="V36" i="19"/>
  <c r="V74" i="19"/>
  <c r="V79" i="19"/>
  <c r="V20" i="19"/>
  <c r="V71" i="19"/>
  <c r="V72" i="19"/>
  <c r="V18" i="19"/>
  <c r="V12" i="19"/>
  <c r="V16" i="19"/>
  <c r="V70" i="19"/>
  <c r="V69" i="19"/>
  <c r="V29" i="19"/>
  <c r="V13" i="19"/>
  <c r="AB86" i="19"/>
  <c r="AB85" i="19"/>
  <c r="W36" i="29" l="1"/>
  <c r="W50" i="29"/>
  <c r="W33" i="29"/>
  <c r="W49" i="29"/>
  <c r="W59" i="29"/>
  <c r="AA68" i="19"/>
  <c r="AA80" i="19"/>
  <c r="AA23" i="19"/>
  <c r="W53" i="29"/>
  <c r="W40" i="29"/>
  <c r="AC12" i="44"/>
  <c r="AC25" i="44"/>
  <c r="AC34" i="44"/>
  <c r="AC18" i="43"/>
  <c r="AC16" i="44"/>
  <c r="AC14" i="43"/>
  <c r="AC13" i="44"/>
  <c r="AC28" i="44"/>
  <c r="AC37" i="44"/>
  <c r="AC14" i="44"/>
  <c r="AC15" i="44"/>
  <c r="AC18" i="44"/>
  <c r="AC20" i="44"/>
  <c r="AC21" i="44"/>
  <c r="AC22" i="44"/>
  <c r="AC17" i="44"/>
  <c r="AC11" i="44"/>
  <c r="AC19" i="44"/>
  <c r="AC29" i="44"/>
  <c r="AC23" i="44"/>
  <c r="AC24" i="44"/>
  <c r="AC26" i="44"/>
  <c r="AC27" i="44"/>
  <c r="AC30" i="44"/>
  <c r="AC32" i="44"/>
  <c r="AC15" i="43"/>
  <c r="AC26" i="43"/>
  <c r="AC19" i="43"/>
  <c r="AC20" i="43"/>
  <c r="AC22" i="43"/>
  <c r="AC23" i="43"/>
  <c r="AC24" i="43"/>
  <c r="AC25" i="43"/>
  <c r="AC13" i="43"/>
  <c r="AC21" i="43"/>
  <c r="AC12" i="43"/>
  <c r="AC16" i="43"/>
  <c r="AC11" i="43"/>
  <c r="AC17" i="43"/>
  <c r="AC27" i="43"/>
  <c r="AC28" i="43"/>
  <c r="AC30" i="43"/>
  <c r="AC31" i="43"/>
  <c r="AC32" i="43"/>
  <c r="AC33" i="43"/>
  <c r="AC34" i="43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P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5" i="42"/>
  <c r="T15" i="42"/>
  <c r="P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AA24" i="42" s="1"/>
  <c r="L24" i="42"/>
  <c r="J24" i="42"/>
  <c r="H24" i="42"/>
  <c r="F24" i="42"/>
  <c r="AB23" i="42"/>
  <c r="Z23" i="42"/>
  <c r="A23" i="42" s="1"/>
  <c r="T23" i="42"/>
  <c r="R23" i="42"/>
  <c r="P23" i="42"/>
  <c r="N23" i="42"/>
  <c r="AA23" i="42" s="1"/>
  <c r="L23" i="42"/>
  <c r="J23" i="42"/>
  <c r="H23" i="42"/>
  <c r="F23" i="42"/>
  <c r="AB22" i="42"/>
  <c r="Z22" i="42"/>
  <c r="A22" i="42" s="1"/>
  <c r="T22" i="42"/>
  <c r="R22" i="42"/>
  <c r="P22" i="42"/>
  <c r="N22" i="42"/>
  <c r="AA22" i="42" s="1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P13" i="42"/>
  <c r="N13" i="42"/>
  <c r="L13" i="42"/>
  <c r="J13" i="42"/>
  <c r="H13" i="42"/>
  <c r="F13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4" i="39" l="1"/>
  <c r="AA13" i="39"/>
  <c r="AA17" i="39"/>
  <c r="AA17" i="38"/>
  <c r="AA20" i="39"/>
  <c r="AA19" i="39"/>
  <c r="AA15" i="39"/>
  <c r="AA11" i="39"/>
  <c r="AA12" i="39"/>
  <c r="AA25" i="38"/>
  <c r="AA20" i="38"/>
  <c r="AA16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5" i="39" l="1"/>
  <c r="AA36" i="39"/>
  <c r="AA22" i="39"/>
  <c r="AA24" i="39"/>
  <c r="AA16" i="39"/>
  <c r="AA21" i="39"/>
  <c r="AA23" i="39"/>
  <c r="AA25" i="39"/>
  <c r="AA26" i="39"/>
  <c r="AA27" i="39"/>
  <c r="AA28" i="39"/>
  <c r="AA29" i="39"/>
  <c r="AA30" i="39"/>
  <c r="AA31" i="39"/>
  <c r="AA18" i="39"/>
  <c r="AA34" i="38"/>
  <c r="AA13" i="38"/>
  <c r="AA22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6" i="19"/>
  <c r="AA26" i="19" s="1"/>
  <c r="AB82" i="19"/>
  <c r="R97" i="19" l="1"/>
  <c r="R40" i="19"/>
  <c r="R96" i="19"/>
  <c r="R53" i="19"/>
  <c r="R94" i="19"/>
  <c r="R31" i="19"/>
  <c r="R67" i="19"/>
  <c r="R90" i="19"/>
  <c r="R89" i="19"/>
  <c r="R57" i="19"/>
  <c r="R65" i="19"/>
  <c r="R30" i="19"/>
  <c r="R27" i="19"/>
  <c r="R39" i="19"/>
  <c r="R59" i="19"/>
  <c r="R58" i="19"/>
  <c r="R55" i="19"/>
  <c r="R54" i="19"/>
  <c r="R38" i="19"/>
  <c r="R85" i="19"/>
  <c r="R51" i="19"/>
  <c r="R49" i="19"/>
  <c r="R42" i="19"/>
  <c r="R76" i="19"/>
  <c r="R78" i="19"/>
  <c r="R24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2" i="19"/>
  <c r="R84" i="19"/>
  <c r="R43" i="19"/>
  <c r="R25" i="19"/>
  <c r="R64" i="19"/>
  <c r="R37" i="19"/>
  <c r="R32" i="19"/>
  <c r="R73" i="19"/>
  <c r="R47" i="19"/>
  <c r="R21" i="19"/>
  <c r="R17" i="19"/>
  <c r="R60" i="19"/>
  <c r="R52" i="19"/>
  <c r="R46" i="19"/>
  <c r="R36" i="19"/>
  <c r="R79" i="19"/>
  <c r="R74" i="19"/>
  <c r="R81" i="19"/>
  <c r="R19" i="19"/>
  <c r="R71" i="19"/>
  <c r="R77" i="19"/>
  <c r="R83" i="19"/>
  <c r="R75" i="19"/>
  <c r="R15" i="19"/>
  <c r="R20" i="19"/>
  <c r="R18" i="19"/>
  <c r="R72" i="19"/>
  <c r="R12" i="19"/>
  <c r="R16" i="19"/>
  <c r="R69" i="19"/>
  <c r="R70" i="19"/>
  <c r="R29" i="19"/>
  <c r="R13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19" i="30"/>
  <c r="AG19" i="30" s="1"/>
  <c r="AH50" i="30"/>
  <c r="V34" i="30"/>
  <c r="V41" i="30"/>
  <c r="V21" i="30"/>
  <c r="V42" i="30"/>
  <c r="V64" i="30"/>
  <c r="V52" i="30"/>
  <c r="V60" i="30"/>
  <c r="V58" i="30"/>
  <c r="V54" i="30"/>
  <c r="V46" i="30"/>
  <c r="V43" i="30"/>
  <c r="AG43" i="30" s="1"/>
  <c r="V22" i="30"/>
  <c r="V26" i="30"/>
  <c r="V49" i="30"/>
  <c r="V38" i="30"/>
  <c r="V28" i="30"/>
  <c r="V45" i="30"/>
  <c r="V37" i="30"/>
  <c r="V31" i="30"/>
  <c r="V47" i="30"/>
  <c r="V40" i="30"/>
  <c r="V29" i="30"/>
  <c r="V23" i="30"/>
  <c r="V33" i="30"/>
  <c r="V12" i="30"/>
  <c r="V35" i="30"/>
  <c r="V25" i="30"/>
  <c r="V17" i="30"/>
  <c r="V16" i="30"/>
  <c r="V20" i="30"/>
  <c r="V30" i="30"/>
  <c r="V24" i="30"/>
  <c r="V11" i="30"/>
  <c r="V32" i="30"/>
  <c r="V15" i="30"/>
  <c r="V18" i="30"/>
  <c r="V27" i="30"/>
  <c r="V14" i="30"/>
  <c r="T27" i="7"/>
  <c r="T24" i="7"/>
  <c r="AE24" i="7" s="1"/>
  <c r="T19" i="7"/>
  <c r="AE19" i="7" s="1"/>
  <c r="T17" i="7"/>
  <c r="AE17" i="7" s="1"/>
  <c r="T26" i="7"/>
  <c r="T25" i="7"/>
  <c r="T22" i="7"/>
  <c r="T20" i="7"/>
  <c r="T18" i="7"/>
  <c r="T23" i="7"/>
  <c r="T21" i="7"/>
  <c r="T15" i="7"/>
  <c r="T16" i="7"/>
  <c r="T11" i="7"/>
  <c r="T14" i="7"/>
  <c r="T13" i="7"/>
  <c r="T12" i="7"/>
  <c r="AF27" i="7"/>
  <c r="AF26" i="7"/>
  <c r="AF25" i="7"/>
  <c r="AF24" i="7"/>
  <c r="L29" i="28"/>
  <c r="L40" i="28"/>
  <c r="U40" i="28" s="1"/>
  <c r="L39" i="28"/>
  <c r="L18" i="28"/>
  <c r="L41" i="28"/>
  <c r="U41" i="28" s="1"/>
  <c r="L27" i="28"/>
  <c r="L26" i="28"/>
  <c r="L42" i="28"/>
  <c r="U42" i="28" s="1"/>
  <c r="L33" i="28"/>
  <c r="L38" i="28"/>
  <c r="L11" i="28"/>
  <c r="L35" i="28"/>
  <c r="L16" i="28"/>
  <c r="L25" i="28"/>
  <c r="L31" i="28"/>
  <c r="L24" i="28"/>
  <c r="L21" i="28"/>
  <c r="L17" i="28"/>
  <c r="L28" i="28"/>
  <c r="L19" i="28"/>
  <c r="L13" i="28"/>
  <c r="L14" i="28"/>
  <c r="L12" i="28"/>
  <c r="L15" i="28"/>
  <c r="L22" i="28"/>
  <c r="V34" i="28"/>
  <c r="Y56" i="29"/>
  <c r="Y55" i="29"/>
  <c r="N35" i="29"/>
  <c r="N48" i="29"/>
  <c r="J29" i="28" l="1"/>
  <c r="J39" i="28"/>
  <c r="J18" i="28"/>
  <c r="J41" i="28"/>
  <c r="J26" i="28"/>
  <c r="J42" i="28"/>
  <c r="J33" i="28"/>
  <c r="J38" i="28"/>
  <c r="J11" i="28"/>
  <c r="J35" i="28"/>
  <c r="J16" i="28"/>
  <c r="J25" i="28"/>
  <c r="J31" i="28"/>
  <c r="J24" i="28"/>
  <c r="J19" i="28"/>
  <c r="J21" i="28"/>
  <c r="J17" i="28"/>
  <c r="J28" i="28"/>
  <c r="J13" i="28"/>
  <c r="J14" i="28"/>
  <c r="J12" i="28"/>
  <c r="J15" i="28"/>
  <c r="J22" i="28"/>
  <c r="P38" i="19" l="1"/>
  <c r="P24" i="19"/>
  <c r="P41" i="19"/>
  <c r="P14" i="19"/>
  <c r="P22" i="19"/>
  <c r="P43" i="19"/>
  <c r="P25" i="19"/>
  <c r="P37" i="19"/>
  <c r="P32" i="19"/>
  <c r="P47" i="19"/>
  <c r="P21" i="19"/>
  <c r="P17" i="19"/>
  <c r="P36" i="19"/>
  <c r="P19" i="19"/>
  <c r="P15" i="19"/>
  <c r="P20" i="19"/>
  <c r="P18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42" i="25"/>
  <c r="O40" i="25"/>
  <c r="O25" i="25"/>
  <c r="O38" i="25"/>
  <c r="O34" i="25"/>
  <c r="O46" i="25"/>
  <c r="O43" i="25"/>
  <c r="O44" i="25"/>
  <c r="O41" i="25"/>
  <c r="O39" i="25"/>
  <c r="O37" i="25"/>
  <c r="O36" i="25"/>
  <c r="O35" i="25"/>
  <c r="O24" i="25"/>
  <c r="O22" i="25"/>
  <c r="O33" i="25"/>
  <c r="O31" i="25"/>
  <c r="O29" i="25"/>
  <c r="O30" i="25"/>
  <c r="O15" i="25"/>
  <c r="O28" i="25"/>
  <c r="O26" i="25"/>
  <c r="O21" i="25"/>
  <c r="O19" i="25"/>
  <c r="O11" i="25"/>
  <c r="O32" i="25"/>
  <c r="O18" i="25"/>
  <c r="O20" i="25"/>
  <c r="O27" i="25"/>
  <c r="O13" i="25"/>
  <c r="O17" i="25"/>
  <c r="O14" i="25"/>
  <c r="O23" i="25"/>
  <c r="O12" i="25"/>
  <c r="O16" i="25"/>
  <c r="L31" i="29" l="1"/>
  <c r="L11" i="29"/>
  <c r="N26" i="2" l="1"/>
  <c r="N25" i="2"/>
  <c r="N23" i="2"/>
  <c r="N22" i="2"/>
  <c r="N16" i="2"/>
  <c r="N19" i="2"/>
  <c r="N18" i="2"/>
  <c r="N17" i="2"/>
  <c r="N13" i="2"/>
  <c r="N11" i="2"/>
  <c r="N12" i="2"/>
  <c r="N14" i="2"/>
  <c r="N12" i="31"/>
  <c r="Y12" i="31" s="1"/>
  <c r="N27" i="31"/>
  <c r="Y27" i="31" s="1"/>
  <c r="N39" i="31"/>
  <c r="Z34" i="31"/>
  <c r="Z33" i="31"/>
  <c r="N16" i="31"/>
  <c r="N35" i="31"/>
  <c r="N30" i="31"/>
  <c r="N37" i="31"/>
  <c r="N36" i="31"/>
  <c r="N19" i="31"/>
  <c r="N23" i="31"/>
  <c r="N31" i="31"/>
  <c r="N26" i="31"/>
  <c r="N22" i="31"/>
  <c r="N28" i="31"/>
  <c r="N15" i="31"/>
  <c r="N13" i="31"/>
  <c r="N29" i="31"/>
  <c r="N33" i="31"/>
  <c r="N21" i="31"/>
  <c r="N18" i="31"/>
  <c r="N34" i="31"/>
  <c r="N17" i="31"/>
  <c r="N32" i="31"/>
  <c r="N14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5" i="25"/>
  <c r="K38" i="25"/>
  <c r="K34" i="25"/>
  <c r="K22" i="25"/>
  <c r="K44" i="25"/>
  <c r="K41" i="25"/>
  <c r="K39" i="25"/>
  <c r="K36" i="25"/>
  <c r="K15" i="25"/>
  <c r="K30" i="25"/>
  <c r="K26" i="25"/>
  <c r="K43" i="25"/>
  <c r="K35" i="25"/>
  <c r="K29" i="25"/>
  <c r="K24" i="25"/>
  <c r="K31" i="25"/>
  <c r="K33" i="25"/>
  <c r="K19" i="25"/>
  <c r="K21" i="25"/>
  <c r="K27" i="25"/>
  <c r="K18" i="25"/>
  <c r="K17" i="25"/>
  <c r="K11" i="25"/>
  <c r="K13" i="25"/>
  <c r="K32" i="25"/>
  <c r="K14" i="25"/>
  <c r="K20" i="25"/>
  <c r="K12" i="25"/>
  <c r="K23" i="25"/>
  <c r="K16" i="25"/>
  <c r="J23" i="35"/>
  <c r="J29" i="35"/>
  <c r="J38" i="35"/>
  <c r="J20" i="35"/>
  <c r="J15" i="35"/>
  <c r="J30" i="35"/>
  <c r="J32" i="35"/>
  <c r="J26" i="35"/>
  <c r="J34" i="35"/>
  <c r="J33" i="35"/>
  <c r="J12" i="35"/>
  <c r="J28" i="35"/>
  <c r="J22" i="35"/>
  <c r="J18" i="35"/>
  <c r="J37" i="35"/>
  <c r="J21" i="35"/>
  <c r="J14" i="35"/>
  <c r="J16" i="35"/>
  <c r="J36" i="35"/>
  <c r="J25" i="35"/>
  <c r="J13" i="35"/>
  <c r="L16" i="31"/>
  <c r="L30" i="31"/>
  <c r="L23" i="31"/>
  <c r="L39" i="31"/>
  <c r="L22" i="31"/>
  <c r="L37" i="31"/>
  <c r="L36" i="31"/>
  <c r="L19" i="31"/>
  <c r="L31" i="31"/>
  <c r="L26" i="31"/>
  <c r="L15" i="31"/>
  <c r="L33" i="31"/>
  <c r="L28" i="31"/>
  <c r="L13" i="31"/>
  <c r="L17" i="31"/>
  <c r="L18" i="31"/>
  <c r="L21" i="31"/>
  <c r="L29" i="31"/>
  <c r="L34" i="31"/>
  <c r="L32" i="31"/>
  <c r="L14" i="31"/>
  <c r="L11" i="31"/>
  <c r="L27" i="7"/>
  <c r="L22" i="7"/>
  <c r="AE22" i="7" s="1"/>
  <c r="L25" i="7"/>
  <c r="AE25" i="7" s="1"/>
  <c r="L26" i="7"/>
  <c r="L20" i="7"/>
  <c r="L18" i="7"/>
  <c r="L23" i="7"/>
  <c r="L16" i="7"/>
  <c r="L21" i="7"/>
  <c r="L15" i="7"/>
  <c r="L11" i="7"/>
  <c r="L13" i="7"/>
  <c r="L14" i="7"/>
  <c r="AF22" i="7"/>
  <c r="AF23" i="7"/>
  <c r="J66" i="29" l="1"/>
  <c r="J64" i="29"/>
  <c r="J61" i="29"/>
  <c r="J57" i="29"/>
  <c r="J35" i="29"/>
  <c r="J48" i="29"/>
  <c r="J51" i="29"/>
  <c r="J37" i="29"/>
  <c r="J28" i="29"/>
  <c r="J41" i="29"/>
  <c r="J34" i="29"/>
  <c r="J26" i="29"/>
  <c r="J65" i="29"/>
  <c r="J63" i="29"/>
  <c r="J47" i="29"/>
  <c r="J60" i="29"/>
  <c r="J18" i="29"/>
  <c r="J44" i="29"/>
  <c r="J52" i="29"/>
  <c r="J42" i="29"/>
  <c r="J39" i="29"/>
  <c r="J30" i="29"/>
  <c r="J29" i="29"/>
  <c r="J45" i="29"/>
  <c r="J25" i="29"/>
  <c r="J55" i="29"/>
  <c r="J13" i="29"/>
  <c r="J20" i="29"/>
  <c r="J22" i="29"/>
  <c r="J27" i="29"/>
  <c r="J19" i="29"/>
  <c r="J23" i="29"/>
  <c r="J67" i="29"/>
  <c r="J58" i="29"/>
  <c r="J21" i="29"/>
  <c r="J15" i="29"/>
  <c r="J32" i="29"/>
  <c r="J17" i="29"/>
  <c r="J56" i="29"/>
  <c r="J16" i="29"/>
  <c r="J24" i="29"/>
  <c r="J38" i="29"/>
  <c r="J31" i="29"/>
  <c r="J11" i="29"/>
  <c r="J12" i="29"/>
  <c r="H29" i="28"/>
  <c r="H39" i="28"/>
  <c r="U39" i="28" s="1"/>
  <c r="H18" i="28"/>
  <c r="H11" i="28"/>
  <c r="H27" i="28"/>
  <c r="H26" i="28"/>
  <c r="U26" i="28" s="1"/>
  <c r="H42" i="28"/>
  <c r="H33" i="28"/>
  <c r="H38" i="28"/>
  <c r="H35" i="28"/>
  <c r="U35" i="28" s="1"/>
  <c r="H16" i="28"/>
  <c r="H25" i="28"/>
  <c r="H31" i="28"/>
  <c r="H24" i="28"/>
  <c r="H19" i="28"/>
  <c r="U19" i="28" s="1"/>
  <c r="H21" i="28"/>
  <c r="H13" i="28"/>
  <c r="H28" i="28"/>
  <c r="H15" i="28"/>
  <c r="H17" i="28"/>
  <c r="H22" i="28"/>
  <c r="H12" i="28"/>
  <c r="H14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25" i="25"/>
  <c r="I38" i="25"/>
  <c r="I34" i="25"/>
  <c r="I22" i="25"/>
  <c r="I46" i="25"/>
  <c r="I44" i="25"/>
  <c r="I41" i="25"/>
  <c r="I39" i="25"/>
  <c r="I37" i="25"/>
  <c r="I36" i="25"/>
  <c r="I15" i="25"/>
  <c r="I30" i="25"/>
  <c r="I26" i="25"/>
  <c r="I21" i="25"/>
  <c r="I11" i="25"/>
  <c r="X11" i="25" s="1"/>
  <c r="I43" i="25"/>
  <c r="I35" i="25"/>
  <c r="I29" i="25"/>
  <c r="I24" i="25"/>
  <c r="I31" i="25"/>
  <c r="I13" i="25"/>
  <c r="I33" i="25"/>
  <c r="I19" i="25"/>
  <c r="I28" i="25"/>
  <c r="I12" i="25"/>
  <c r="I20" i="25"/>
  <c r="I27" i="25"/>
  <c r="I18" i="25"/>
  <c r="I23" i="25"/>
  <c r="I14" i="25"/>
  <c r="I17" i="25"/>
  <c r="I16" i="25"/>
  <c r="I32" i="25"/>
  <c r="H27" i="7" l="1"/>
  <c r="H26" i="7"/>
  <c r="H20" i="7"/>
  <c r="H18" i="7"/>
  <c r="H23" i="7"/>
  <c r="H21" i="7"/>
  <c r="H11" i="7"/>
  <c r="H15" i="7"/>
  <c r="H14" i="7"/>
  <c r="H13" i="7"/>
  <c r="H12" i="7"/>
  <c r="H23" i="31"/>
  <c r="H16" i="31"/>
  <c r="H35" i="31"/>
  <c r="H30" i="31"/>
  <c r="H28" i="31"/>
  <c r="H36" i="31"/>
  <c r="H19" i="31"/>
  <c r="H34" i="31"/>
  <c r="H39" i="31"/>
  <c r="H22" i="31"/>
  <c r="H37" i="31"/>
  <c r="H21" i="31"/>
  <c r="H31" i="31"/>
  <c r="H26" i="31"/>
  <c r="H15" i="31"/>
  <c r="H18" i="31"/>
  <c r="H29" i="31"/>
  <c r="H33" i="31"/>
  <c r="H11" i="31"/>
  <c r="H13" i="31"/>
  <c r="H14" i="31"/>
  <c r="H32" i="31"/>
  <c r="H17" i="31"/>
  <c r="H36" i="35" l="1"/>
  <c r="H23" i="35"/>
  <c r="H29" i="35"/>
  <c r="H38" i="35"/>
  <c r="H20" i="35"/>
  <c r="H15" i="35"/>
  <c r="H30" i="35"/>
  <c r="H32" i="35"/>
  <c r="H26" i="35"/>
  <c r="H34" i="35"/>
  <c r="H33" i="35"/>
  <c r="H12" i="35"/>
  <c r="H28" i="35"/>
  <c r="H22" i="35"/>
  <c r="H18" i="35"/>
  <c r="H37" i="35"/>
  <c r="H25" i="35"/>
  <c r="H21" i="35"/>
  <c r="H14" i="35"/>
  <c r="H17" i="35"/>
  <c r="H16" i="35"/>
  <c r="H13" i="35"/>
  <c r="F66" i="29" l="1"/>
  <c r="F64" i="29"/>
  <c r="F61" i="29"/>
  <c r="F23" i="29"/>
  <c r="F57" i="29"/>
  <c r="F35" i="29"/>
  <c r="F16" i="29"/>
  <c r="F48" i="29"/>
  <c r="F51" i="29"/>
  <c r="F37" i="29"/>
  <c r="F28" i="29"/>
  <c r="F41" i="29"/>
  <c r="F56" i="29"/>
  <c r="F34" i="29"/>
  <c r="F26" i="29"/>
  <c r="F43" i="29"/>
  <c r="F65" i="29"/>
  <c r="F63" i="29"/>
  <c r="F47" i="29"/>
  <c r="F60" i="29"/>
  <c r="F18" i="29"/>
  <c r="F44" i="29"/>
  <c r="F52" i="29"/>
  <c r="F31" i="29"/>
  <c r="F17" i="29"/>
  <c r="F42" i="29"/>
  <c r="F39" i="29"/>
  <c r="F24" i="29"/>
  <c r="F30" i="29"/>
  <c r="F29" i="29"/>
  <c r="F45" i="29"/>
  <c r="F46" i="29"/>
  <c r="F25" i="29"/>
  <c r="F55" i="29"/>
  <c r="F38" i="29"/>
  <c r="F13" i="29"/>
  <c r="F20" i="29"/>
  <c r="F14" i="29"/>
  <c r="F22" i="29"/>
  <c r="F27" i="29"/>
  <c r="F12" i="29"/>
  <c r="F58" i="29"/>
  <c r="F21" i="29"/>
  <c r="F15" i="29"/>
  <c r="F11" i="29"/>
  <c r="F23" i="31" l="1"/>
  <c r="F16" i="31"/>
  <c r="F35" i="31"/>
  <c r="F30" i="31"/>
  <c r="F28" i="31"/>
  <c r="F36" i="31"/>
  <c r="F18" i="31"/>
  <c r="F15" i="31"/>
  <c r="F19" i="31"/>
  <c r="F26" i="31"/>
  <c r="F22" i="31"/>
  <c r="F32" i="31"/>
  <c r="AG21" i="7" l="1"/>
  <c r="AG19" i="7"/>
  <c r="AG18" i="7"/>
  <c r="R12" i="7"/>
  <c r="R14" i="7"/>
  <c r="R13" i="7"/>
  <c r="R11" i="7"/>
  <c r="R15" i="7"/>
  <c r="R21" i="7"/>
  <c r="R16" i="7"/>
  <c r="R20" i="7"/>
  <c r="R18" i="7"/>
  <c r="R23" i="7"/>
  <c r="R26" i="7"/>
  <c r="R27" i="7"/>
  <c r="F52" i="30"/>
  <c r="F46" i="30"/>
  <c r="F11" i="2"/>
  <c r="W26" i="9" l="1"/>
  <c r="W26" i="25"/>
  <c r="W27" i="25"/>
  <c r="V16" i="35" l="1"/>
  <c r="V36" i="35"/>
  <c r="V23" i="35"/>
  <c r="V29" i="35"/>
  <c r="V38" i="35"/>
  <c r="V20" i="35"/>
  <c r="V15" i="35"/>
  <c r="V30" i="35"/>
  <c r="V32" i="35"/>
  <c r="V26" i="35"/>
  <c r="V34" i="35"/>
  <c r="V33" i="35"/>
  <c r="V12" i="35"/>
  <c r="V28" i="35"/>
  <c r="V22" i="35"/>
  <c r="V18" i="35"/>
  <c r="V37" i="35"/>
  <c r="V25" i="35"/>
  <c r="V21" i="35"/>
  <c r="V13" i="35"/>
  <c r="V14" i="35"/>
  <c r="V17" i="35"/>
  <c r="Z97" i="19"/>
  <c r="AA97" i="19" s="1"/>
  <c r="Z40" i="19"/>
  <c r="Z96" i="19"/>
  <c r="AA96" i="19" s="1"/>
  <c r="Z53" i="19"/>
  <c r="AA53" i="19" s="1"/>
  <c r="Z94" i="19"/>
  <c r="AA94" i="19" s="1"/>
  <c r="Z75" i="19"/>
  <c r="AA75" i="19" s="1"/>
  <c r="Z31" i="19"/>
  <c r="Z67" i="19"/>
  <c r="Z90" i="19"/>
  <c r="AA90" i="19" s="1"/>
  <c r="Z89" i="19"/>
  <c r="Z57" i="19"/>
  <c r="AA57" i="19" s="1"/>
  <c r="Z65" i="19"/>
  <c r="Z30" i="19"/>
  <c r="Z27" i="19"/>
  <c r="Z39" i="19"/>
  <c r="Z59" i="19"/>
  <c r="AA59" i="19" s="1"/>
  <c r="Z81" i="19"/>
  <c r="AA81" i="19" s="1"/>
  <c r="Z58" i="19"/>
  <c r="Z64" i="19"/>
  <c r="AA64" i="19" s="1"/>
  <c r="Z55" i="19"/>
  <c r="AA55" i="19" s="1"/>
  <c r="Z54" i="19"/>
  <c r="Z99" i="19"/>
  <c r="AA99" i="19" s="1"/>
  <c r="Z38" i="19"/>
  <c r="AA38" i="19" s="1"/>
  <c r="Z84" i="19"/>
  <c r="AA84" i="19" s="1"/>
  <c r="Z77" i="19"/>
  <c r="AA77" i="19" s="1"/>
  <c r="Z85" i="19"/>
  <c r="AA85" i="19" s="1"/>
  <c r="Z51" i="19"/>
  <c r="AA51" i="19" s="1"/>
  <c r="Z16" i="19"/>
  <c r="AA16" i="19" s="1"/>
  <c r="Z49" i="19"/>
  <c r="AA49" i="19" s="1"/>
  <c r="Z42" i="19"/>
  <c r="AA42" i="19" s="1"/>
  <c r="Z76" i="19"/>
  <c r="AA76" i="19" s="1"/>
  <c r="Z78" i="19"/>
  <c r="AA78" i="19" s="1"/>
  <c r="Z24" i="19"/>
  <c r="AA24" i="19" s="1"/>
  <c r="Z12" i="19"/>
  <c r="AA12" i="19" s="1"/>
  <c r="Z25" i="19"/>
  <c r="AA25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2" i="19"/>
  <c r="AA22" i="19" s="1"/>
  <c r="Z52" i="19"/>
  <c r="AA52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5" i="19"/>
  <c r="AA15" i="19" s="1"/>
  <c r="Z60" i="19"/>
  <c r="AA60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3" i="19"/>
  <c r="AA13" i="19" s="1"/>
  <c r="Z29" i="19"/>
  <c r="AA29" i="19" s="1"/>
  <c r="Z11" i="19"/>
  <c r="AA11" i="19" s="1"/>
  <c r="Z70" i="19"/>
  <c r="AA70" i="19" s="1"/>
  <c r="Z69" i="19"/>
  <c r="AA69" i="19" s="1"/>
  <c r="Z18" i="19"/>
  <c r="AA18" i="19" s="1"/>
  <c r="Z20" i="19"/>
  <c r="AA20" i="19" s="1"/>
  <c r="AD12" i="7" l="1"/>
  <c r="AF25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3" i="31"/>
  <c r="Y23" i="31" s="1"/>
  <c r="X16" i="31"/>
  <c r="Y16" i="31" s="1"/>
  <c r="X35" i="31"/>
  <c r="Y35" i="31" s="1"/>
  <c r="X30" i="31"/>
  <c r="Y30" i="31" s="1"/>
  <c r="X28" i="31"/>
  <c r="Y28" i="31" s="1"/>
  <c r="X36" i="31"/>
  <c r="Y36" i="31" s="1"/>
  <c r="X13" i="31"/>
  <c r="X18" i="31"/>
  <c r="Y18" i="31" s="1"/>
  <c r="X15" i="31"/>
  <c r="Y15" i="31" s="1"/>
  <c r="X19" i="31"/>
  <c r="Y19" i="31" s="1"/>
  <c r="X34" i="31"/>
  <c r="Y34" i="31" s="1"/>
  <c r="X39" i="31"/>
  <c r="Y39" i="31" s="1"/>
  <c r="X26" i="31"/>
  <c r="Y26" i="31" s="1"/>
  <c r="X21" i="31"/>
  <c r="X31" i="31"/>
  <c r="X37" i="31"/>
  <c r="X29" i="31"/>
  <c r="X17" i="31"/>
  <c r="X22" i="31"/>
  <c r="Y22" i="31" s="1"/>
  <c r="X11" i="31"/>
  <c r="X14" i="31"/>
  <c r="X32" i="31"/>
  <c r="Y32" i="31" s="1"/>
  <c r="X33" i="31"/>
  <c r="X54" i="29" l="1"/>
  <c r="R56" i="29"/>
  <c r="W56" i="29" s="1"/>
  <c r="X56" i="29"/>
  <c r="R31" i="29"/>
  <c r="W31" i="29" s="1"/>
  <c r="R18" i="29"/>
  <c r="W18" i="29" s="1"/>
  <c r="X55" i="29"/>
  <c r="X57" i="29"/>
  <c r="R19" i="29"/>
  <c r="R23" i="29"/>
  <c r="R66" i="29"/>
  <c r="R64" i="29"/>
  <c r="R61" i="29"/>
  <c r="R57" i="29"/>
  <c r="R35" i="29"/>
  <c r="W35" i="29" s="1"/>
  <c r="R16" i="29"/>
  <c r="R48" i="29"/>
  <c r="W48" i="29" s="1"/>
  <c r="R51" i="29"/>
  <c r="R65" i="29"/>
  <c r="R37" i="29"/>
  <c r="R60" i="29"/>
  <c r="R28" i="29"/>
  <c r="R34" i="29"/>
  <c r="R41" i="29"/>
  <c r="R26" i="29"/>
  <c r="R43" i="29"/>
  <c r="R52" i="29"/>
  <c r="R25" i="29"/>
  <c r="R17" i="29"/>
  <c r="R63" i="29"/>
  <c r="R47" i="29"/>
  <c r="R44" i="29"/>
  <c r="R30" i="29"/>
  <c r="R38" i="29"/>
  <c r="R46" i="29"/>
  <c r="R14" i="29"/>
  <c r="R42" i="29"/>
  <c r="R55" i="29"/>
  <c r="R39" i="29"/>
  <c r="R24" i="29"/>
  <c r="R45" i="29"/>
  <c r="R29" i="29"/>
  <c r="R13" i="29"/>
  <c r="R20" i="29"/>
  <c r="R12" i="29"/>
  <c r="R22" i="29"/>
  <c r="R27" i="29"/>
  <c r="R67" i="29"/>
  <c r="R21" i="29"/>
  <c r="R15" i="29"/>
  <c r="R11" i="29"/>
  <c r="R32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T52" i="30"/>
  <c r="AG52" i="30" s="1"/>
  <c r="AH48" i="30"/>
  <c r="T46" i="30"/>
  <c r="AG46" i="30" s="1"/>
  <c r="AH42" i="30"/>
  <c r="T39" i="30"/>
  <c r="T45" i="30"/>
  <c r="T29" i="30"/>
  <c r="T54" i="30"/>
  <c r="T33" i="30"/>
  <c r="T42" i="30"/>
  <c r="T64" i="30"/>
  <c r="T34" i="30"/>
  <c r="T40" i="30"/>
  <c r="T60" i="30"/>
  <c r="T58" i="30"/>
  <c r="T26" i="30"/>
  <c r="T31" i="30"/>
  <c r="T20" i="30"/>
  <c r="T49" i="30"/>
  <c r="T35" i="30"/>
  <c r="T38" i="30"/>
  <c r="T37" i="30"/>
  <c r="T30" i="30"/>
  <c r="T16" i="30"/>
  <c r="T28" i="30"/>
  <c r="T12" i="30"/>
  <c r="T47" i="30"/>
  <c r="T23" i="30"/>
  <c r="T17" i="30"/>
  <c r="T32" i="30"/>
  <c r="T24" i="30"/>
  <c r="T11" i="30"/>
  <c r="T15" i="30"/>
  <c r="T14" i="30"/>
  <c r="T41" i="30"/>
  <c r="T27" i="30"/>
  <c r="T21" i="30"/>
  <c r="T22" i="30"/>
  <c r="T18" i="30"/>
  <c r="T13" i="30"/>
  <c r="T25" i="30"/>
  <c r="AA16" i="35"/>
  <c r="R36" i="35"/>
  <c r="R38" i="35"/>
  <c r="R30" i="35"/>
  <c r="R33" i="35"/>
  <c r="R22" i="35"/>
  <c r="R18" i="35"/>
  <c r="R23" i="35"/>
  <c r="R32" i="35"/>
  <c r="R29" i="35"/>
  <c r="R28" i="35"/>
  <c r="R26" i="35"/>
  <c r="R20" i="35"/>
  <c r="R37" i="35"/>
  <c r="R13" i="35"/>
  <c r="R15" i="35"/>
  <c r="R21" i="35"/>
  <c r="R34" i="35"/>
  <c r="R12" i="35"/>
  <c r="R25" i="35"/>
  <c r="R14" i="35"/>
  <c r="R17" i="35"/>
  <c r="S48" i="25" l="1"/>
  <c r="S52" i="25"/>
  <c r="X52" i="25" s="1"/>
  <c r="S49" i="25"/>
  <c r="X49" i="25" s="1"/>
  <c r="S28" i="25"/>
  <c r="S33" i="25"/>
  <c r="S54" i="25"/>
  <c r="S53" i="25"/>
  <c r="S50" i="25"/>
  <c r="S51" i="25"/>
  <c r="S45" i="25"/>
  <c r="S34" i="25"/>
  <c r="S46" i="25"/>
  <c r="S40" i="25"/>
  <c r="S47" i="25"/>
  <c r="S25" i="25"/>
  <c r="S42" i="25"/>
  <c r="S29" i="25"/>
  <c r="S38" i="25"/>
  <c r="S22" i="25"/>
  <c r="S24" i="25"/>
  <c r="S13" i="25"/>
  <c r="S44" i="25"/>
  <c r="S35" i="25"/>
  <c r="S20" i="25"/>
  <c r="S41" i="25"/>
  <c r="S18" i="25"/>
  <c r="S23" i="25"/>
  <c r="S32" i="25"/>
  <c r="S39" i="25"/>
  <c r="S12" i="25"/>
  <c r="S37" i="25"/>
  <c r="S16" i="25"/>
  <c r="S17" i="25"/>
  <c r="S36" i="25"/>
  <c r="S14" i="25"/>
  <c r="S30" i="25"/>
  <c r="S15" i="25"/>
  <c r="S26" i="25"/>
  <c r="S21" i="25"/>
  <c r="S31" i="25"/>
  <c r="S19" i="25"/>
  <c r="S27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W70" i="29" s="1"/>
  <c r="R39" i="30" l="1"/>
  <c r="R45" i="30"/>
  <c r="R29" i="30"/>
  <c r="R33" i="30"/>
  <c r="R54" i="30"/>
  <c r="R42" i="30"/>
  <c r="R64" i="30"/>
  <c r="R34" i="30"/>
  <c r="R40" i="30"/>
  <c r="R60" i="30"/>
  <c r="R58" i="30"/>
  <c r="R26" i="30"/>
  <c r="R31" i="30"/>
  <c r="R20" i="30"/>
  <c r="R49" i="30"/>
  <c r="R35" i="30"/>
  <c r="R38" i="30"/>
  <c r="R32" i="30"/>
  <c r="R37" i="30"/>
  <c r="R30" i="30"/>
  <c r="R16" i="30"/>
  <c r="R28" i="30"/>
  <c r="R12" i="30"/>
  <c r="R47" i="30"/>
  <c r="R23" i="30"/>
  <c r="R17" i="30"/>
  <c r="R14" i="30"/>
  <c r="R15" i="30"/>
  <c r="R11" i="30"/>
  <c r="R27" i="30"/>
  <c r="R21" i="30"/>
  <c r="R41" i="30"/>
  <c r="R25" i="30"/>
  <c r="R22" i="30"/>
  <c r="R18" i="30"/>
  <c r="R13" i="30"/>
  <c r="Q48" i="25" l="1"/>
  <c r="Q28" i="25"/>
  <c r="Q33" i="25"/>
  <c r="Q54" i="25"/>
  <c r="Q53" i="25"/>
  <c r="Q50" i="25"/>
  <c r="Q51" i="25"/>
  <c r="Q45" i="25"/>
  <c r="Q42" i="25"/>
  <c r="Q22" i="25"/>
  <c r="Q34" i="25"/>
  <c r="Q46" i="25"/>
  <c r="Q40" i="25"/>
  <c r="Q47" i="25"/>
  <c r="Q25" i="25"/>
  <c r="Q13" i="25"/>
  <c r="Q24" i="25"/>
  <c r="Q29" i="25"/>
  <c r="Q38" i="25"/>
  <c r="Q35" i="25"/>
  <c r="Q44" i="25"/>
  <c r="Q37" i="25"/>
  <c r="Q20" i="25"/>
  <c r="Q23" i="25"/>
  <c r="Q32" i="25"/>
  <c r="Q39" i="25"/>
  <c r="Q12" i="25"/>
  <c r="Q41" i="25"/>
  <c r="Q17" i="25"/>
  <c r="Q18" i="25"/>
  <c r="Q16" i="25"/>
  <c r="Q36" i="25"/>
  <c r="Q15" i="25"/>
  <c r="Q26" i="25"/>
  <c r="X26" i="25" s="1"/>
  <c r="Q21" i="25"/>
  <c r="Q14" i="25"/>
  <c r="Q31" i="25"/>
  <c r="Q30" i="25"/>
  <c r="Q43" i="25"/>
  <c r="Q19" i="25"/>
  <c r="Q27" i="25"/>
  <c r="X27" i="25" s="1"/>
  <c r="N27" i="7" l="1"/>
  <c r="AE27" i="7" s="1"/>
  <c r="N26" i="7"/>
  <c r="N23" i="7"/>
  <c r="N21" i="7"/>
  <c r="N16" i="7"/>
  <c r="N18" i="7"/>
  <c r="N20" i="7"/>
  <c r="N14" i="7"/>
  <c r="N15" i="7"/>
  <c r="N13" i="7"/>
  <c r="N12" i="7"/>
  <c r="N19" i="29" l="1"/>
  <c r="N37" i="29"/>
  <c r="N28" i="29"/>
  <c r="N34" i="29"/>
  <c r="N41" i="29"/>
  <c r="N47" i="29"/>
  <c r="N57" i="29"/>
  <c r="N42" i="29"/>
  <c r="N61" i="29"/>
  <c r="N16" i="29"/>
  <c r="N60" i="29"/>
  <c r="N51" i="29"/>
  <c r="N65" i="29"/>
  <c r="N63" i="29"/>
  <c r="N26" i="29"/>
  <c r="N13" i="29"/>
  <c r="N23" i="29"/>
  <c r="N64" i="29"/>
  <c r="N52" i="29"/>
  <c r="N29" i="29"/>
  <c r="N43" i="29"/>
  <c r="N30" i="29"/>
  <c r="N25" i="29"/>
  <c r="N55" i="29"/>
  <c r="N24" i="29"/>
  <c r="N45" i="29"/>
  <c r="N17" i="29"/>
  <c r="N44" i="29"/>
  <c r="N39" i="29"/>
  <c r="N22" i="29"/>
  <c r="N38" i="29"/>
  <c r="N46" i="29"/>
  <c r="N14" i="29"/>
  <c r="N20" i="29"/>
  <c r="N12" i="29"/>
  <c r="N27" i="29"/>
  <c r="N67" i="29"/>
  <c r="N21" i="29"/>
  <c r="N58" i="29"/>
  <c r="N11" i="29"/>
  <c r="W11" i="29" s="1"/>
  <c r="N15" i="29"/>
  <c r="N32" i="29"/>
  <c r="AF21" i="7"/>
  <c r="L12" i="7"/>
  <c r="AI64" i="30"/>
  <c r="AH64" i="30"/>
  <c r="A64" i="30" s="1"/>
  <c r="AF34" i="30"/>
  <c r="F34" i="30"/>
  <c r="AG34" i="30" s="1"/>
  <c r="AI46" i="30"/>
  <c r="AH47" i="30"/>
  <c r="AF39" i="30"/>
  <c r="AG39" i="30" s="1"/>
  <c r="AI45" i="30"/>
  <c r="AH46" i="30"/>
  <c r="AF45" i="30"/>
  <c r="F45" i="30"/>
  <c r="AG45" i="30" s="1"/>
  <c r="AI44" i="30"/>
  <c r="AH45" i="30"/>
  <c r="AF40" i="30"/>
  <c r="F40" i="30"/>
  <c r="AG40" i="30" s="1"/>
  <c r="AI43" i="30"/>
  <c r="AH44" i="30"/>
  <c r="AF49" i="30"/>
  <c r="F49" i="30"/>
  <c r="AG49" i="30" s="1"/>
  <c r="AI42" i="30"/>
  <c r="AH43" i="30"/>
  <c r="A42" i="30" s="1"/>
  <c r="AF29" i="30"/>
  <c r="F29" i="30"/>
  <c r="AG29" i="30" s="1"/>
  <c r="AI41" i="30"/>
  <c r="AH41" i="30"/>
  <c r="A41" i="30" s="1"/>
  <c r="AF33" i="30"/>
  <c r="F33" i="30"/>
  <c r="AI40" i="30"/>
  <c r="AH40" i="30"/>
  <c r="A40" i="30" s="1"/>
  <c r="AF54" i="30"/>
  <c r="AG54" i="30" s="1"/>
  <c r="AI39" i="30"/>
  <c r="AH39" i="30"/>
  <c r="A39" i="30" s="1"/>
  <c r="AF31" i="30"/>
  <c r="F31" i="30"/>
  <c r="AG31" i="30" s="1"/>
  <c r="AI38" i="30"/>
  <c r="AH38" i="30"/>
  <c r="A38" i="30" s="1"/>
  <c r="AF37" i="30"/>
  <c r="F37" i="30"/>
  <c r="AG37" i="30" s="1"/>
  <c r="AI37" i="30"/>
  <c r="AH37" i="30"/>
  <c r="A37" i="30" s="1"/>
  <c r="AF42" i="30"/>
  <c r="AG42" i="30" s="1"/>
  <c r="AI36" i="30"/>
  <c r="AH36" i="30"/>
  <c r="A36" i="30" s="1"/>
  <c r="AF64" i="30"/>
  <c r="F64" i="30"/>
  <c r="AG64" i="30" s="1"/>
  <c r="AG33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4" i="19"/>
  <c r="AA54" i="19" s="1"/>
  <c r="AB59" i="19"/>
  <c r="AB58" i="19"/>
  <c r="P31" i="19"/>
  <c r="AA31" i="19" s="1"/>
  <c r="AB57" i="19"/>
  <c r="AA67" i="19"/>
  <c r="AB56" i="19"/>
  <c r="AB55" i="19"/>
  <c r="AA65" i="19"/>
  <c r="AB54" i="19"/>
  <c r="AA30" i="19"/>
  <c r="AB53" i="19"/>
  <c r="P27" i="19"/>
  <c r="AA27" i="19" s="1"/>
  <c r="AB52" i="19"/>
  <c r="P39" i="19"/>
  <c r="AA39" i="19" s="1"/>
  <c r="AB51" i="19"/>
  <c r="AB50" i="19"/>
  <c r="P58" i="19"/>
  <c r="AA58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O30" i="9"/>
  <c r="O24" i="9"/>
  <c r="O28" i="9"/>
  <c r="O27" i="9"/>
  <c r="O21" i="9"/>
  <c r="O19" i="9"/>
  <c r="O20" i="9"/>
  <c r="O15" i="9"/>
  <c r="O22" i="9"/>
  <c r="O31" i="9"/>
  <c r="O17" i="9"/>
  <c r="O12" i="9"/>
  <c r="O18" i="9"/>
  <c r="O11" i="9"/>
  <c r="O25" i="9"/>
  <c r="O13" i="9"/>
  <c r="O16" i="9"/>
  <c r="O14" i="9"/>
  <c r="O23" i="9"/>
  <c r="O26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9" i="29"/>
  <c r="L37" i="29"/>
  <c r="W37" i="29" s="1"/>
  <c r="L28" i="29"/>
  <c r="W28" i="29" s="1"/>
  <c r="L34" i="29"/>
  <c r="W34" i="29" s="1"/>
  <c r="L41" i="29"/>
  <c r="W41" i="29" s="1"/>
  <c r="L47" i="29"/>
  <c r="W47" i="29" s="1"/>
  <c r="L57" i="29"/>
  <c r="W57" i="29" s="1"/>
  <c r="L42" i="29"/>
  <c r="W42" i="29" s="1"/>
  <c r="L61" i="29"/>
  <c r="W61" i="29" s="1"/>
  <c r="L16" i="29"/>
  <c r="W16" i="29" s="1"/>
  <c r="L60" i="29"/>
  <c r="W60" i="29" s="1"/>
  <c r="W51" i="29"/>
  <c r="L65" i="29"/>
  <c r="W65" i="29" s="1"/>
  <c r="L63" i="29"/>
  <c r="W63" i="29" s="1"/>
  <c r="L26" i="29"/>
  <c r="W26" i="29" s="1"/>
  <c r="L13" i="29"/>
  <c r="W13" i="29" s="1"/>
  <c r="L52" i="29"/>
  <c r="W52" i="29" s="1"/>
  <c r="W23" i="29"/>
  <c r="L64" i="29"/>
  <c r="W64" i="29" s="1"/>
  <c r="L29" i="29"/>
  <c r="W29" i="29" s="1"/>
  <c r="L43" i="29"/>
  <c r="W43" i="29" s="1"/>
  <c r="L30" i="29"/>
  <c r="W30" i="29" s="1"/>
  <c r="L25" i="29"/>
  <c r="W25" i="29" s="1"/>
  <c r="L20" i="29"/>
  <c r="W20" i="29" s="1"/>
  <c r="L45" i="29"/>
  <c r="W45" i="29" s="1"/>
  <c r="L55" i="29"/>
  <c r="W55" i="29" s="1"/>
  <c r="L38" i="29"/>
  <c r="W38" i="29" s="1"/>
  <c r="L24" i="29"/>
  <c r="W24" i="29" s="1"/>
  <c r="L12" i="29"/>
  <c r="W12" i="29" s="1"/>
  <c r="L44" i="29"/>
  <c r="W44" i="29" s="1"/>
  <c r="L17" i="29"/>
  <c r="W17" i="29" s="1"/>
  <c r="L14" i="29"/>
  <c r="L39" i="29"/>
  <c r="W39" i="29" s="1"/>
  <c r="L22" i="29"/>
  <c r="W22" i="29" s="1"/>
  <c r="L21" i="29"/>
  <c r="W21" i="29" s="1"/>
  <c r="L46" i="29"/>
  <c r="W46" i="29" s="1"/>
  <c r="L67" i="29"/>
  <c r="W67" i="29" s="1"/>
  <c r="L58" i="29"/>
  <c r="W58" i="29" s="1"/>
  <c r="L27" i="29"/>
  <c r="W27" i="29" s="1"/>
  <c r="L15" i="29"/>
  <c r="W15" i="29" s="1"/>
  <c r="L32" i="29"/>
  <c r="K70" i="29"/>
  <c r="Q33" i="9"/>
  <c r="Q19" i="9"/>
  <c r="W15" i="25"/>
  <c r="X15" i="25" s="1"/>
  <c r="W48" i="25"/>
  <c r="X48" i="25" s="1"/>
  <c r="W28" i="25"/>
  <c r="X28" i="25" s="1"/>
  <c r="W33" i="25"/>
  <c r="X33" i="25" s="1"/>
  <c r="W54" i="25"/>
  <c r="X54" i="25" s="1"/>
  <c r="W51" i="25"/>
  <c r="X51" i="25" s="1"/>
  <c r="W45" i="25"/>
  <c r="X45" i="25" s="1"/>
  <c r="W42" i="25"/>
  <c r="X42" i="25" s="1"/>
  <c r="W22" i="25"/>
  <c r="X22" i="25" s="1"/>
  <c r="W46" i="25"/>
  <c r="X46" i="25" s="1"/>
  <c r="W25" i="25"/>
  <c r="X25" i="25" s="1"/>
  <c r="W13" i="25"/>
  <c r="X13" i="25" s="1"/>
  <c r="W29" i="25"/>
  <c r="X29" i="25" s="1"/>
  <c r="W35" i="25"/>
  <c r="X35" i="25" s="1"/>
  <c r="W37" i="25"/>
  <c r="X37" i="25" s="1"/>
  <c r="W53" i="25"/>
  <c r="X53" i="25" s="1"/>
  <c r="W50" i="25"/>
  <c r="X50" i="25" s="1"/>
  <c r="W47" i="25"/>
  <c r="X47" i="25" s="1"/>
  <c r="W40" i="25"/>
  <c r="X40" i="25" s="1"/>
  <c r="W23" i="25"/>
  <c r="X23" i="25" s="1"/>
  <c r="W38" i="25"/>
  <c r="X38" i="25" s="1"/>
  <c r="W34" i="25"/>
  <c r="X34" i="25" s="1"/>
  <c r="W44" i="25"/>
  <c r="X44" i="25" s="1"/>
  <c r="W17" i="25"/>
  <c r="X17" i="25" s="1"/>
  <c r="W12" i="25"/>
  <c r="X12" i="25" s="1"/>
  <c r="W20" i="25"/>
  <c r="X20" i="25" s="1"/>
  <c r="W36" i="25"/>
  <c r="X36" i="25" s="1"/>
  <c r="W24" i="25"/>
  <c r="X24" i="25" s="1"/>
  <c r="W18" i="25"/>
  <c r="X18" i="25" s="1"/>
  <c r="W39" i="25"/>
  <c r="X39" i="25" s="1"/>
  <c r="W32" i="25"/>
  <c r="X32" i="25" s="1"/>
  <c r="W31" i="25"/>
  <c r="X31" i="25" s="1"/>
  <c r="W30" i="25"/>
  <c r="X30" i="25" s="1"/>
  <c r="W16" i="25"/>
  <c r="X16" i="25" s="1"/>
  <c r="W41" i="25"/>
  <c r="X41" i="25" s="1"/>
  <c r="W14" i="25"/>
  <c r="X14" i="25" s="1"/>
  <c r="W21" i="25"/>
  <c r="X21" i="25" s="1"/>
  <c r="W43" i="25"/>
  <c r="X43" i="25" s="1"/>
  <c r="W19" i="25"/>
  <c r="X19" i="25" s="1"/>
  <c r="AB23" i="19" l="1"/>
  <c r="AB22" i="19"/>
  <c r="AB21" i="19"/>
  <c r="K19" i="9"/>
  <c r="H38" i="24"/>
  <c r="H12" i="13"/>
  <c r="H25" i="13"/>
  <c r="H18" i="13"/>
  <c r="F24" i="28"/>
  <c r="U24" i="28" s="1"/>
  <c r="F18" i="28"/>
  <c r="U18" i="28" s="1"/>
  <c r="F13" i="28"/>
  <c r="U13" i="28" s="1"/>
  <c r="F15" i="28"/>
  <c r="U15" i="28" s="1"/>
  <c r="F16" i="28"/>
  <c r="U16" i="28" s="1"/>
  <c r="F12" i="28"/>
  <c r="U12" i="28" s="1"/>
  <c r="F28" i="28"/>
  <c r="U28" i="28" s="1"/>
  <c r="F22" i="28"/>
  <c r="U22" i="28" s="1"/>
  <c r="F21" i="28"/>
  <c r="U21" i="28" s="1"/>
  <c r="F17" i="28"/>
  <c r="U17" i="28" s="1"/>
  <c r="AF19" i="7" l="1"/>
  <c r="AF18" i="7"/>
  <c r="F21" i="7"/>
  <c r="AE21" i="7" s="1"/>
  <c r="F18" i="7"/>
  <c r="AE18" i="7" s="1"/>
  <c r="F12" i="7"/>
  <c r="AE12" i="7" s="1"/>
  <c r="AB20" i="19" l="1"/>
  <c r="AB19" i="19"/>
  <c r="AB18" i="19"/>
  <c r="G25" i="9" l="1"/>
  <c r="G13" i="9"/>
  <c r="G29" i="9"/>
  <c r="Z22" i="31"/>
  <c r="F37" i="31"/>
  <c r="Y37" i="31" s="1"/>
  <c r="Z21" i="31"/>
  <c r="Z36" i="35" l="1"/>
  <c r="Z38" i="35"/>
  <c r="Z30" i="35"/>
  <c r="Z33" i="35"/>
  <c r="Z22" i="35"/>
  <c r="Z18" i="35"/>
  <c r="Z23" i="35"/>
  <c r="Z32" i="35"/>
  <c r="Z29" i="35"/>
  <c r="Z28" i="35"/>
  <c r="Z26" i="35"/>
  <c r="Z25" i="35"/>
  <c r="Z20" i="35"/>
  <c r="Z37" i="35"/>
  <c r="Z13" i="35"/>
  <c r="Z15" i="35"/>
  <c r="Z14" i="35"/>
  <c r="Z21" i="35"/>
  <c r="Z34" i="35"/>
  <c r="Z12" i="35"/>
  <c r="Z17" i="35"/>
  <c r="AB11" i="19"/>
  <c r="AB12" i="19"/>
  <c r="AB13" i="19"/>
  <c r="AB14" i="19"/>
  <c r="AB15" i="19"/>
  <c r="AB16" i="19"/>
  <c r="AB17" i="19"/>
  <c r="X36" i="35"/>
  <c r="X38" i="35"/>
  <c r="X30" i="35"/>
  <c r="X33" i="35"/>
  <c r="X22" i="35"/>
  <c r="X18" i="35"/>
  <c r="X23" i="35"/>
  <c r="X32" i="35"/>
  <c r="X29" i="35"/>
  <c r="X28" i="35"/>
  <c r="X26" i="35"/>
  <c r="X25" i="35"/>
  <c r="X20" i="35"/>
  <c r="X37" i="35"/>
  <c r="X13" i="35"/>
  <c r="X15" i="35"/>
  <c r="X14" i="35"/>
  <c r="X21" i="35"/>
  <c r="X34" i="35"/>
  <c r="X12" i="35"/>
  <c r="X17" i="35"/>
  <c r="T36" i="35" l="1"/>
  <c r="T38" i="35"/>
  <c r="T30" i="35"/>
  <c r="T33" i="35"/>
  <c r="T22" i="35"/>
  <c r="T18" i="35"/>
  <c r="T23" i="35"/>
  <c r="T32" i="35"/>
  <c r="T29" i="35"/>
  <c r="T28" i="35"/>
  <c r="T26" i="35"/>
  <c r="T25" i="35"/>
  <c r="T20" i="35"/>
  <c r="T37" i="35"/>
  <c r="T13" i="35"/>
  <c r="T15" i="35"/>
  <c r="T14" i="35"/>
  <c r="T21" i="35"/>
  <c r="T34" i="35"/>
  <c r="T12" i="35"/>
  <c r="T1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0" i="35"/>
  <c r="F33" i="35"/>
  <c r="F22" i="35"/>
  <c r="F18" i="35"/>
  <c r="F23" i="35"/>
  <c r="F32" i="35"/>
  <c r="F29" i="35"/>
  <c r="F28" i="35"/>
  <c r="F26" i="35"/>
  <c r="AA26" i="35" s="1"/>
  <c r="F25" i="35"/>
  <c r="F20" i="35"/>
  <c r="AA20" i="35" s="1"/>
  <c r="F37" i="35"/>
  <c r="AB18" i="35"/>
  <c r="F13" i="35"/>
  <c r="AB17" i="35"/>
  <c r="F15" i="35"/>
  <c r="AB12" i="35"/>
  <c r="F14" i="35"/>
  <c r="AB16" i="35"/>
  <c r="F21" i="35"/>
  <c r="A13" i="35"/>
  <c r="F34" i="35"/>
  <c r="AB14" i="35"/>
  <c r="F12" i="35"/>
  <c r="AB11" i="35"/>
  <c r="A11" i="35" s="1"/>
  <c r="F17" i="35"/>
  <c r="AA17" i="35" s="1"/>
  <c r="G3" i="30"/>
  <c r="G3" i="7"/>
  <c r="AH22" i="7" s="1"/>
  <c r="AD15" i="7"/>
  <c r="AD11" i="7"/>
  <c r="AD14" i="7"/>
  <c r="AD13" i="7"/>
  <c r="AD20" i="7"/>
  <c r="AD23" i="7"/>
  <c r="AE23" i="7" s="1"/>
  <c r="AD26" i="7"/>
  <c r="AD16" i="7"/>
  <c r="F15" i="7"/>
  <c r="F11" i="7"/>
  <c r="F14" i="7"/>
  <c r="F13" i="7"/>
  <c r="AE13" i="7" s="1"/>
  <c r="F20" i="7"/>
  <c r="AE20" i="7" s="1"/>
  <c r="F26" i="7"/>
  <c r="AE26" i="7" s="1"/>
  <c r="F16" i="7"/>
  <c r="G23" i="9"/>
  <c r="G14" i="9"/>
  <c r="G11" i="9"/>
  <c r="G18" i="9"/>
  <c r="G12" i="9"/>
  <c r="G17" i="9"/>
  <c r="X17" i="9" s="1"/>
  <c r="G31" i="9"/>
  <c r="G22" i="9"/>
  <c r="G15" i="9"/>
  <c r="G20" i="9"/>
  <c r="G19" i="9"/>
  <c r="G21" i="9"/>
  <c r="G27" i="9"/>
  <c r="G28" i="9"/>
  <c r="G24" i="9"/>
  <c r="G30" i="9"/>
  <c r="G32" i="9"/>
  <c r="G33" i="9"/>
  <c r="X33" i="9" s="1"/>
  <c r="J14" i="29"/>
  <c r="W14" i="29" s="1"/>
  <c r="F32" i="29"/>
  <c r="W32" i="29" s="1"/>
  <c r="F19" i="29"/>
  <c r="W19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3" i="28"/>
  <c r="U33" i="28" s="1"/>
  <c r="F14" i="28"/>
  <c r="U14" i="28" s="1"/>
  <c r="F27" i="28"/>
  <c r="U27" i="28" s="1"/>
  <c r="F11" i="28"/>
  <c r="U11" i="28" s="1"/>
  <c r="F29" i="28"/>
  <c r="U29" i="28" s="1"/>
  <c r="F31" i="28"/>
  <c r="U31" i="28" s="1"/>
  <c r="F38" i="28"/>
  <c r="U38" i="28" s="1"/>
  <c r="F42" i="28"/>
  <c r="F25" i="28"/>
  <c r="U25" i="28" s="1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13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3" i="9"/>
  <c r="W14" i="9"/>
  <c r="W13" i="9"/>
  <c r="W25" i="9"/>
  <c r="W11" i="9"/>
  <c r="W29" i="9"/>
  <c r="W12" i="9"/>
  <c r="W17" i="9"/>
  <c r="W18" i="9"/>
  <c r="W31" i="9"/>
  <c r="W22" i="9"/>
  <c r="W15" i="9"/>
  <c r="W20" i="9"/>
  <c r="W19" i="9"/>
  <c r="W21" i="9"/>
  <c r="W27" i="9"/>
  <c r="W28" i="9"/>
  <c r="W24" i="9"/>
  <c r="W30" i="9"/>
  <c r="W32" i="9"/>
  <c r="W16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12" i="30"/>
  <c r="AF22" i="30"/>
  <c r="AF13" i="30"/>
  <c r="AF28" i="30"/>
  <c r="AF23" i="30"/>
  <c r="AF18" i="30"/>
  <c r="AF15" i="30"/>
  <c r="AF21" i="30"/>
  <c r="AF27" i="30"/>
  <c r="AF41" i="30"/>
  <c r="AG41" i="30" s="1"/>
  <c r="AF14" i="30"/>
  <c r="AF47" i="30"/>
  <c r="AF24" i="30"/>
  <c r="AF17" i="30"/>
  <c r="AF32" i="30"/>
  <c r="AF20" i="30"/>
  <c r="AF11" i="30"/>
  <c r="AF58" i="30"/>
  <c r="AF26" i="30"/>
  <c r="AF38" i="30"/>
  <c r="AF35" i="30"/>
  <c r="AF60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8" i="30"/>
  <c r="AG38" i="30" s="1"/>
  <c r="AH32" i="30"/>
  <c r="A32" i="30" s="1"/>
  <c r="F26" i="30"/>
  <c r="AG26" i="30" s="1"/>
  <c r="AH29" i="30"/>
  <c r="A29" i="30" s="1"/>
  <c r="F20" i="30"/>
  <c r="AG20" i="30" s="1"/>
  <c r="AH27" i="30"/>
  <c r="A27" i="30" s="1"/>
  <c r="F17" i="30"/>
  <c r="AH25" i="30"/>
  <c r="A25" i="30" s="1"/>
  <c r="F47" i="30"/>
  <c r="AH30" i="30"/>
  <c r="A30" i="30" s="1"/>
  <c r="F11" i="30"/>
  <c r="AG11" i="30" s="1"/>
  <c r="AH22" i="30"/>
  <c r="A22" i="30" s="1"/>
  <c r="F27" i="30"/>
  <c r="AG27" i="30" s="1"/>
  <c r="AH23" i="30"/>
  <c r="F14" i="30"/>
  <c r="AH31" i="30"/>
  <c r="A31" i="30" s="1"/>
  <c r="F58" i="30"/>
  <c r="AG58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X25" i="9"/>
  <c r="X13" i="9"/>
  <c r="X29" i="9"/>
  <c r="X30" i="9"/>
  <c r="X32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Y13" i="2" s="1"/>
  <c r="F12" i="2"/>
  <c r="Y12" i="2" s="1"/>
  <c r="F23" i="2"/>
  <c r="Y23" i="2" s="1"/>
  <c r="F18" i="2"/>
  <c r="Y18" i="2" s="1"/>
  <c r="F14" i="2"/>
  <c r="Y14" i="2" s="1"/>
  <c r="E27" i="2"/>
  <c r="F16" i="30"/>
  <c r="AG16" i="30" s="1"/>
  <c r="F30" i="30"/>
  <c r="AG30" i="30" s="1"/>
  <c r="F28" i="30"/>
  <c r="F13" i="30"/>
  <c r="F25" i="30"/>
  <c r="AG25" i="30" s="1"/>
  <c r="F12" i="30"/>
  <c r="F23" i="30"/>
  <c r="F21" i="30"/>
  <c r="AG21" i="30" s="1"/>
  <c r="F18" i="30"/>
  <c r="AG18" i="30" s="1"/>
  <c r="F15" i="30"/>
  <c r="AG15" i="30" s="1"/>
  <c r="F24" i="30"/>
  <c r="AG24" i="30" s="1"/>
  <c r="F35" i="30"/>
  <c r="AG35" i="30" s="1"/>
  <c r="F32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6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A37" i="35" l="1"/>
  <c r="AG32" i="30"/>
  <c r="AG28" i="30"/>
  <c r="AG60" i="30"/>
  <c r="AG12" i="30"/>
  <c r="AG17" i="30"/>
  <c r="AG47" i="30"/>
  <c r="AG23" i="30"/>
  <c r="AG22" i="30"/>
  <c r="AG13" i="30"/>
  <c r="AG14" i="30"/>
  <c r="AE14" i="7"/>
  <c r="AE15" i="7"/>
  <c r="AE11" i="7"/>
  <c r="AE16" i="7"/>
  <c r="X31" i="9"/>
  <c r="X24" i="9"/>
  <c r="X28" i="9"/>
  <c r="X15" i="9"/>
  <c r="X27" i="9"/>
  <c r="X11" i="9"/>
  <c r="X12" i="9"/>
  <c r="X16" i="9"/>
  <c r="X18" i="9"/>
  <c r="X21" i="9"/>
  <c r="X14" i="9"/>
  <c r="X19" i="9"/>
  <c r="X23" i="9"/>
  <c r="X22" i="9"/>
  <c r="X26" i="9"/>
  <c r="X20" i="9"/>
  <c r="AA18" i="35"/>
  <c r="AA22" i="35"/>
  <c r="AA25" i="35"/>
  <c r="AA23" i="35"/>
  <c r="AA15" i="35"/>
  <c r="A23" i="30"/>
  <c r="A20" i="30"/>
  <c r="S30" i="13"/>
  <c r="AA21" i="35"/>
  <c r="AA28" i="35"/>
  <c r="AA33" i="35"/>
  <c r="U56" i="24"/>
  <c r="U55" i="24"/>
  <c r="V26" i="13"/>
  <c r="V27" i="13"/>
  <c r="V25" i="13"/>
  <c r="V28" i="13"/>
  <c r="V29" i="13"/>
  <c r="V24" i="13"/>
  <c r="AA29" i="35"/>
  <c r="S20" i="13"/>
  <c r="AA14" i="35"/>
  <c r="S27" i="13"/>
  <c r="AA12" i="35"/>
  <c r="AA32" i="35"/>
  <c r="AA30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3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<sst xmlns="http://schemas.openxmlformats.org/spreadsheetml/2006/main" count="2393" uniqueCount="769">
  <si>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</si>
  <si>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</si>
  <si>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</si>
  <si>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</si>
  <si>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</si>
  <si>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</si>
  <si>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</si>
  <si>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</si>
  <si>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</si>
  <si>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</si>
  <si>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</si>
  <si>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</si>
  <si>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</si>
  <si>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</si>
  <si>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</si>
  <si>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</si>
  <si>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</si>
  <si>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</si>
  <si>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</si>
  <si>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</si>
  <si>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</si>
  <si>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</si>
  <si>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</si>
  <si>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</si>
  <si>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</si>
  <si>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</si>
  <si>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</si>
  <si>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</si>
  <si>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</si>
  <si>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</si>
  <si>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</si>
  <si>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</si>
  <si>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</si>
  <si>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</si>
  <si>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</si>
  <si>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</si>
  <si>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</si>
  <si>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</si>
  <si>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</si>
  <si>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</si>
  <si>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</si>
  <si>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</si>
  <si>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</si>
  <si>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</si>
  <si>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</si>
  <si>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</si>
  <si>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</si>
  <si>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</si>
  <si>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</si>
  <si>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</si>
  <si>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</si>
  <si>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</si>
  <si>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</si>
  <si>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</si>
  <si>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</si>
  <si>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</si>
  <si>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</si>
  <si>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</si>
  <si>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</si>
  <si>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</si>
  <si>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</si>
  <si>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</si>
  <si>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</si>
  <si>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</si>
  <si>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</si>
  <si>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</si>
  <si>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</si>
  <si>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</si>
  <si>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</si>
  <si>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</si>
  <si>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</si>
  <si>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</si>
  <si>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</si>
  <si>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</si>
  <si>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</si>
  <si>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</si>
  <si>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</si>
  <si>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</si>
  <si>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</si>
  <si>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</si>
  <si>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</si>
  <si>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</si>
  <si>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</si>
  <si>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</si>
  <si>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</si>
  <si>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</si>
  <si>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</si>
  <si>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</si>
  <si>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</si>
  <si>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</si>
  <si>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</si>
  <si>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</si>
  <si>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</si>
  <si>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</si>
  <si>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</si>
  <si>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</si>
  <si>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</si>
  <si>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</si>
  <si>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</si>
  <si>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</si>
  <si>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</si>
  <si>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</si>
  <si>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</si>
  <si>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</si>
  <si>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</si>
  <si>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</si>
  <si>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</si>
  <si>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</si>
  <si>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</si>
  <si>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</si>
  <si>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</si>
  <si>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</si>
  <si>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</si>
  <si>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</si>
  <si>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</si>
  <si>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</si>
  <si>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</si>
  <si>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</si>
  <si>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</si>
  <si>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</si>
  <si>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</si>
  <si>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</si>
  <si>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</si>
  <si>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</si>
  <si>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</si>
  <si>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</si>
  <si>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</si>
  <si>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</si>
  <si>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</si>
  <si>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</si>
  <si>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</si>
  <si>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</si>
  <si>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</si>
  <si>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</si>
  <si>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</si>
  <si>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</si>
  <si>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</si>
  <si>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</si>
  <si>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</si>
  <si>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</si>
  <si>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</si>
  <si>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</si>
  <si>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</si>
  <si>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</si>
  <si>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</si>
  <si>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</si>
  <si>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</si>
  <si>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</si>
  <si>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</si>
  <si>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</si>
  <si>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</si>
  <si>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</si>
  <si>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</si>
  <si>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</si>
  <si>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</si>
  <si>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</si>
  <si>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</si>
  <si>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</si>
  <si>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</si>
  <si>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</si>
  <si>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</si>
  <si>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</si>
  <si>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</si>
  <si>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</si>
  <si>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</si>
  <si>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</si>
  <si>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</si>
  <si>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</si>
  <si>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</si>
  <si>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</si>
  <si>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</si>
  <si>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</si>
  <si>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</si>
  <si>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</si>
  <si>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</si>
  <si>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</si>
  <si>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</si>
  <si>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</si>
  <si>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</si>
  <si>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</si>
  <si>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</si>
  <si>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</si>
  <si>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</si>
  <si>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</si>
  <si>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</si>
  <si>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</si>
  <si>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</si>
  <si>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</si>
  <si>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</si>
  <si>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</si>
  <si>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</si>
  <si>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</si>
  <si>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</si>
  <si>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</si>
  <si>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</si>
  <si>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</si>
  <si>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</si>
  <si>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</si>
  <si>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</si>
  <si>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</si>
  <si>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</si>
  <si>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</si>
  <si>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</si>
  <si>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</si>
  <si>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</si>
  <si>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</si>
  <si>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</si>
  <si>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</si>
  <si>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</si>
  <si>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</si>
  <si>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</si>
  <si>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</si>
  <si>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</si>
  <si>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</si>
  <si>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</si>
  <si>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</si>
  <si>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</si>
  <si>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</si>
  <si>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</si>
  <si>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</si>
  <si>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</si>
  <si>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</si>
  <si>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</si>
  <si>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</si>
  <si>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</si>
  <si>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</si>
  <si>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</si>
  <si>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</si>
  <si>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</si>
  <si>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</si>
  <si>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</si>
  <si>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</si>
  <si>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</si>
  <si>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</si>
  <si>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</si>
  <si>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</si>
  <si>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</si>
  <si>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</si>
  <si>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</si>
  <si>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</si>
  <si>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</si>
  <si>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</si>
  <si>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</si>
  <si>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</si>
  <si>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</si>
  <si>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</si>
  <si>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</si>
  <si>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</si>
  <si>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</si>
  <si>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</si>
  <si>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</si>
  <si>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</si>
  <si>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</si>
  <si>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</si>
  <si>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</si>
  <si>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</si>
  <si>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</si>
  <si>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</si>
  <si>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</si>
  <si>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</si>
  <si>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</si>
  <si>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</si>
  <si>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</si>
  <si>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</si>
  <si>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</si>
  <si>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</si>
  <si>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</si>
  <si>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</si>
  <si>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</si>
  <si>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</si>
  <si>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</si>
  <si>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</si>
  <si>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</si>
  <si>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</si>
  <si>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</si>
  <si>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</si>
  <si>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</si>
  <si>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</si>
  <si>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</si>
  <si>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</si>
  <si>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</si>
  <si>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</si>
  <si>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</si>
  <si>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</si>
  <si>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</si>
  <si>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</si>
  <si>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</si>
  <si>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</si>
  <si>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</si>
  <si>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</si>
  <si>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</si>
  <si>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</si>
  <si>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</si>
  <si>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</si>
  <si>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</si>
  <si>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</si>
  <si>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</si>
  <si>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</si>
  <si>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</si>
  <si>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</si>
  <si>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</si>
  <si>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</si>
  <si>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</si>
  <si>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</si>
  <si>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</si>
  <si>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</si>
  <si>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</si>
  <si>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</si>
  <si>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</si>
  <si>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</si>
  <si>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</si>
  <si>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</si>
  <si>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</si>
  <si>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</si>
  <si>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</si>
  <si>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</si>
  <si>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</si>
  <si>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</si>
  <si>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</si>
  <si>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</si>
  <si>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</si>
  <si>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</si>
  <si>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</si>
  <si>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</si>
  <si>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</si>
  <si>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</si>
  <si>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</si>
  <si>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</si>
  <si>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</si>
  <si>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</si>
  <si>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</si>
  <si>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</si>
  <si>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</si>
  <si>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</si>
  <si>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</si>
  <si>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</si>
  <si>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</si>
  <si>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</si>
  <si>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</si>
  <si>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</si>
  <si>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</si>
  <si>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</si>
  <si>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</si>
  <si>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</si>
  <si>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</si>
  <si>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</si>
  <si>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</si>
  <si>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</si>
  <si>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</si>
  <si>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</si>
  <si>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</si>
  <si>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</si>
  <si>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</si>
  <si>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</si>
  <si>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</si>
  <si>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</si>
  <si>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</si>
  <si>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</si>
  <si>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</si>
  <si>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</si>
  <si>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</si>
  <si>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</si>
  <si>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</si>
  <si>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</si>
  <si>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</si>
  <si>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</si>
  <si>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</si>
  <si>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</si>
  <si>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</si>
  <si>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</si>
  <si>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</si>
  <si>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</si>
  <si>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</si>
  <si>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</si>
  <si>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</si>
  <si>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</si>
  <si>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</si>
  <si>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</si>
  <si>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</si>
  <si>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</si>
  <si>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</si>
  <si>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</si>
  <si>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</si>
  <si>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</si>
  <si>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</si>
  <si>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</si>
  <si>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</si>
  <si>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</si>
  <si>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</si>
  <si>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</si>
  <si>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</si>
  <si>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</si>
  <si>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</si>
  <si>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</si>
  <si>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</si>
  <si>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</si>
  <si>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</si>
  <si>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</si>
  <si>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</si>
  <si>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</si>
  <si>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</si>
  <si>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</si>
  <si>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</si>
  <si>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</si>
  <si>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</si>
  <si>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</si>
  <si>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</si>
  <si>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</si>
  <si>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</si>
  <si>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</si>
  <si>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</si>
  <si>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</si>
  <si>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</si>
  <si>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</si>
  <si>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</si>
  <si>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</si>
  <si>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</si>
  <si>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</si>
  <si>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</si>
  <si>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</si>
  <si>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</si>
  <si>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</si>
  <si>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</si>
  <si>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</si>
  <si>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</si>
  <si>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</si>
  <si>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</si>
  <si>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</si>
  <si>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</si>
  <si>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</si>
  <si>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</si>
  <si>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</si>
  <si>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</si>
  <si>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</si>
  <si>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</si>
  <si>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</si>
  <si>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</si>
  <si>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</si>
  <si>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</si>
  <si>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</si>
  <si>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</si>
  <si>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</si>
  <si>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</si>
  <si>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</si>
  <si>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</si>
  <si>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</si>
  <si>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Yannna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</si>
  <si>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</si>
  <si>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</si>
  <si>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</si>
  <si>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</si>
  <si>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</si>
  <si>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</si>
  <si>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</si>
  <si>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</si>
  <si>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</si>
  <si>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</si>
  <si>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</si>
  <si>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</si>
  <si>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</si>
  <si>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</si>
  <si>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</si>
  <si>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</si>
  <si>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</si>
  <si>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</si>
  <si>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</si>
  <si>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</si>
  <si>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</si>
  <si>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</si>
  <si>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</si>
  <si>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</si>
  <si>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</si>
  <si>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</si>
  <si>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</si>
  <si>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</si>
  <si>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</si>
  <si>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</si>
  <si>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</si>
  <si>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</si>
  <si>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</si>
  <si>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TOMY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</si>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</sst>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241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262</v>
      </c>
      <c r="F6" s="58"/>
      <c r="G6" s="58" t="s">
        <v>421</v>
      </c>
      <c r="H6" s="58"/>
      <c r="I6" s="58" t="s">
        <v>638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>
        <v>45983</v>
      </c>
      <c r="H8" s="57"/>
      <c r="I8" s="57">
        <v>45997</v>
      </c>
      <c r="J8" s="57"/>
      <c r="K8" s="57">
        <v>46004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>
        <v>1</v>
      </c>
      <c r="H9" s="58"/>
      <c r="I9" s="58">
        <v>33</v>
      </c>
      <c r="J9" s="58"/>
      <c r="K9" s="58">
        <v>3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648</v>
      </c>
      <c r="C11" s="13" t="s">
        <v>649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646</v>
      </c>
      <c r="C13" s="13" t="s">
        <v>647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664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/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45983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665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506</v>
      </c>
      <c r="C12" s="20" t="s">
        <v>455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666</v>
      </c>
      <c r="C13" s="13" t="s">
        <v>532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667</v>
      </c>
      <c r="C14" s="13" t="s">
        <v>668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669</v>
      </c>
      <c r="C15" s="20" t="s">
        <v>670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671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B18" sqref="AB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 t="s">
        <v>652</v>
      </c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45983</v>
      </c>
      <c r="F8" s="57"/>
      <c r="G8" s="57">
        <v>46005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8</v>
      </c>
      <c r="F9" s="58"/>
      <c r="G9" s="58">
        <v>14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608</v>
      </c>
      <c r="C11" s="13" t="s">
        <v>455</v>
      </c>
      <c r="D11" s="13" t="s">
        <v>45</v>
      </c>
      <c r="E11" s="35">
        <v>3</v>
      </c>
      <c r="F11" s="22">
        <f t="shared" ref="F11:F16" si="0">IF(E11=0,,($E$9-E11)*$E$7*100/$E$9)</f>
        <v>125</v>
      </c>
      <c r="G11" s="35">
        <v>2</v>
      </c>
      <c r="H11" s="22">
        <f t="shared" ref="H11:H27" si="1">IF(G11=0,,($G$9-G11)*$G$7*100/$G$9)</f>
        <v>171.42857142857142</v>
      </c>
      <c r="I11" s="35"/>
      <c r="J11" s="22">
        <f t="shared" ref="J11:J28" si="2">IF(I11=0,,($I$9-I11)*$I$7*100/$I$9)</f>
        <v>0</v>
      </c>
      <c r="K11" s="35"/>
      <c r="L11" s="22">
        <f t="shared" ref="L11:L26" si="3">IF(K11=0,,($K$9-K11)*$K$7*100/$K$9)</f>
        <v>0</v>
      </c>
      <c r="M11" s="35"/>
      <c r="N11" s="22">
        <f t="shared" ref="N11:N29" si="4">IF(M11=0,,($M$9-M11)*$M$7*100/$M$9)</f>
        <v>0</v>
      </c>
      <c r="O11" s="35"/>
      <c r="P11" s="22">
        <f t="shared" ref="P11:P24" si="5">IF(O11=0,,($O$9-O11)*$O$7*100/$O$9)</f>
        <v>0</v>
      </c>
      <c r="Q11" s="35"/>
      <c r="R11" s="22">
        <f t="shared" ref="R11:R26" si="6">IF(Q11=0,,($Q$9-Q11)*$Q$7*100/$Q$9)</f>
        <v>0</v>
      </c>
      <c r="S11" s="35"/>
      <c r="T11" s="22">
        <f t="shared" ref="T11:T26" si="7">IF(S11=0,,($M$9-S11)*$M$7*100/$M$9)</f>
        <v>0</v>
      </c>
      <c r="U11" s="35"/>
      <c r="V11" s="22">
        <f t="shared" ref="V11:V26" si="8">IF(U11=0,,($M$9-U11)*$M$7*100/$M$9)</f>
        <v>0</v>
      </c>
      <c r="W11" s="35"/>
      <c r="X11" s="22">
        <f t="shared" ref="X11:X28" si="9">IF(W11=0,,($W$9-W11)*$W$7*100/$W$9)</f>
        <v>0</v>
      </c>
      <c r="Y11" s="35"/>
      <c r="Z11" s="22">
        <f t="shared" ref="Z11:Z26" si="10">IF(Y11=0,,($M$9-Y11)*$M$7*100/$M$9)</f>
        <v>0</v>
      </c>
      <c r="AA11" s="35"/>
      <c r="AB11" s="22">
        <f t="shared" ref="AB11:AB26" si="11">IF(AA11=0,,($M$9-AA11)*$M$7*100/$M$9)</f>
        <v>0</v>
      </c>
      <c r="AC11" s="24">
        <f t="shared" ref="AC11:AC29" si="12">SUM(F11,H11,L11,J11,N11,P11,R11,T11,V11,X11)</f>
        <v>296.42857142857144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613</v>
      </c>
      <c r="C12" s="13" t="s">
        <v>614</v>
      </c>
      <c r="D12" s="13" t="s">
        <v>103</v>
      </c>
      <c r="E12" s="22">
        <v>6</v>
      </c>
      <c r="F12" s="22">
        <f t="shared" si="0"/>
        <v>50</v>
      </c>
      <c r="G12" s="22">
        <v>3</v>
      </c>
      <c r="H12" s="22">
        <f t="shared" si="1"/>
        <v>157.14285714285714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207.14285714285714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604</v>
      </c>
      <c r="C13" s="13" t="s">
        <v>605</v>
      </c>
      <c r="D13" s="13" t="s">
        <v>494</v>
      </c>
      <c r="E13" s="22">
        <v>1</v>
      </c>
      <c r="F13" s="22">
        <f t="shared" si="0"/>
        <v>175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175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736</v>
      </c>
      <c r="C14" s="20" t="s">
        <v>343</v>
      </c>
      <c r="D14" s="20" t="s">
        <v>103</v>
      </c>
      <c r="E14" s="20"/>
      <c r="F14" s="22">
        <f t="shared" si="0"/>
        <v>0</v>
      </c>
      <c r="G14" s="20">
        <v>3</v>
      </c>
      <c r="H14" s="22">
        <f t="shared" si="1"/>
        <v>157.14285714285714</v>
      </c>
      <c r="I14" s="20"/>
      <c r="J14" s="22">
        <f t="shared" si="2"/>
        <v>0</v>
      </c>
      <c r="K14" s="20"/>
      <c r="L14" s="21">
        <f t="shared" si="3"/>
        <v>0</v>
      </c>
      <c r="M14" s="6"/>
      <c r="N14" s="22">
        <f t="shared" si="4"/>
        <v>0</v>
      </c>
      <c r="O14" s="13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157.14285714285714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606</v>
      </c>
      <c r="C15" s="20" t="s">
        <v>607</v>
      </c>
      <c r="D15" s="20" t="s">
        <v>103</v>
      </c>
      <c r="E15" s="20">
        <v>2</v>
      </c>
      <c r="F15" s="22">
        <f t="shared" si="0"/>
        <v>150</v>
      </c>
      <c r="G15" s="20"/>
      <c r="H15" s="22">
        <f t="shared" si="1"/>
        <v>0</v>
      </c>
      <c r="I15" s="20"/>
      <c r="J15" s="22">
        <f t="shared" si="2"/>
        <v>0</v>
      </c>
      <c r="K15" s="6"/>
      <c r="L15" s="7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27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150</v>
      </c>
      <c r="AD15" s="22">
        <v>5</v>
      </c>
      <c r="AE15" s="23"/>
    </row>
    <row r="16" spans="1:31" x14ac:dyDescent="0.2">
      <c r="A16" s="18">
        <v>6</v>
      </c>
      <c r="B16" s="20" t="s">
        <v>737</v>
      </c>
      <c r="C16" s="20" t="s">
        <v>738</v>
      </c>
      <c r="D16" s="20" t="s">
        <v>45</v>
      </c>
      <c r="E16" s="20"/>
      <c r="F16" s="22">
        <f t="shared" si="0"/>
        <v>0</v>
      </c>
      <c r="G16" s="20">
        <v>5</v>
      </c>
      <c r="H16" s="22">
        <f t="shared" si="1"/>
        <v>128.57142857142858</v>
      </c>
      <c r="I16" s="20"/>
      <c r="J16" s="22">
        <f t="shared" si="2"/>
        <v>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 t="shared" si="5"/>
        <v>0</v>
      </c>
      <c r="Q16" s="13"/>
      <c r="R16" s="22">
        <f t="shared" si="6"/>
        <v>0</v>
      </c>
      <c r="S16" s="27"/>
      <c r="T16" s="26">
        <f t="shared" si="7"/>
        <v>0</v>
      </c>
      <c r="U16" s="6"/>
      <c r="V16" s="21">
        <f t="shared" si="8"/>
        <v>0</v>
      </c>
      <c r="W16" s="20"/>
      <c r="X16" s="22">
        <f t="shared" si="9"/>
        <v>0</v>
      </c>
      <c r="Y16" s="20"/>
      <c r="Z16" s="21">
        <f t="shared" si="10"/>
        <v>0</v>
      </c>
      <c r="AA16" s="20"/>
      <c r="AB16" s="21">
        <f t="shared" si="11"/>
        <v>0</v>
      </c>
      <c r="AC16" s="24">
        <f t="shared" si="12"/>
        <v>128.57142857142858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617</v>
      </c>
      <c r="C17" s="20" t="s">
        <v>343</v>
      </c>
      <c r="D17" s="20" t="s">
        <v>103</v>
      </c>
      <c r="E17" s="20">
        <v>8</v>
      </c>
      <c r="F17" s="22">
        <v>13</v>
      </c>
      <c r="G17" s="20">
        <v>6</v>
      </c>
      <c r="H17" s="22">
        <f t="shared" si="1"/>
        <v>114.28571428571429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127.28571428571429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609</v>
      </c>
      <c r="C18" s="13" t="s">
        <v>610</v>
      </c>
      <c r="D18" s="13" t="s">
        <v>498</v>
      </c>
      <c r="E18" s="22">
        <v>3</v>
      </c>
      <c r="F18" s="22">
        <f>IF(E18=0,,($E$9-E18)*$E$7*100/$E$9)</f>
        <v>125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125</v>
      </c>
      <c r="AD18" s="22">
        <f t="shared" si="13"/>
        <v>8</v>
      </c>
      <c r="AE18" s="23"/>
    </row>
    <row r="19" spans="1:31" x14ac:dyDescent="0.2">
      <c r="A19" s="18">
        <v>9</v>
      </c>
      <c r="B19" s="20" t="s">
        <v>572</v>
      </c>
      <c r="C19" s="20" t="s">
        <v>573</v>
      </c>
      <c r="D19" s="20" t="s">
        <v>378</v>
      </c>
      <c r="E19" s="20"/>
      <c r="F19" s="22">
        <f>IF(E19=0,,($E$9-E19)*$E$7*100/$E$9)</f>
        <v>0</v>
      </c>
      <c r="G19" s="20">
        <v>7</v>
      </c>
      <c r="H19" s="22">
        <f t="shared" si="1"/>
        <v>100</v>
      </c>
      <c r="I19" s="6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100</v>
      </c>
      <c r="AD19" s="13">
        <f t="shared" si="13"/>
        <v>9</v>
      </c>
    </row>
    <row r="20" spans="1:31" x14ac:dyDescent="0.2">
      <c r="A20" s="18">
        <v>10</v>
      </c>
      <c r="B20" s="13" t="s">
        <v>739</v>
      </c>
      <c r="C20" s="13" t="s">
        <v>740</v>
      </c>
      <c r="D20" s="13" t="s">
        <v>103</v>
      </c>
      <c r="E20" s="22"/>
      <c r="F20" s="22">
        <f>17/2</f>
        <v>8.5</v>
      </c>
      <c r="G20" s="22">
        <v>8</v>
      </c>
      <c r="H20" s="22">
        <f t="shared" si="1"/>
        <v>85.714285714285708</v>
      </c>
      <c r="I20" s="22"/>
      <c r="J20" s="22">
        <f t="shared" si="2"/>
        <v>0</v>
      </c>
      <c r="K20" s="22"/>
      <c r="L20" s="22">
        <f t="shared" si="3"/>
        <v>0</v>
      </c>
      <c r="M20" s="22"/>
      <c r="N20" s="22">
        <f t="shared" si="4"/>
        <v>0</v>
      </c>
      <c r="O20" s="22"/>
      <c r="P20" s="22">
        <f t="shared" si="5"/>
        <v>0</v>
      </c>
      <c r="Q20" s="22"/>
      <c r="R20" s="22">
        <f t="shared" si="6"/>
        <v>0</v>
      </c>
      <c r="S20" s="22"/>
      <c r="T20" s="22">
        <f t="shared" si="7"/>
        <v>0</v>
      </c>
      <c r="U20" s="22"/>
      <c r="V20" s="22">
        <f t="shared" si="8"/>
        <v>0</v>
      </c>
      <c r="W20" s="22"/>
      <c r="X20" s="22">
        <f t="shared" si="9"/>
        <v>0</v>
      </c>
      <c r="Y20" s="22"/>
      <c r="Z20" s="22">
        <f t="shared" si="10"/>
        <v>0</v>
      </c>
      <c r="AA20" s="22"/>
      <c r="AB20" s="22">
        <f t="shared" si="11"/>
        <v>0</v>
      </c>
      <c r="AC20" s="24">
        <f t="shared" si="12"/>
        <v>94.214285714285708</v>
      </c>
      <c r="AD20" s="20">
        <f t="shared" si="13"/>
        <v>10</v>
      </c>
    </row>
    <row r="21" spans="1:31" x14ac:dyDescent="0.2">
      <c r="A21" s="18">
        <v>11</v>
      </c>
      <c r="B21" s="20" t="s">
        <v>611</v>
      </c>
      <c r="C21" s="20" t="s">
        <v>612</v>
      </c>
      <c r="D21" s="20" t="s">
        <v>126</v>
      </c>
      <c r="E21" s="20">
        <v>5</v>
      </c>
      <c r="F21" s="22">
        <f t="shared" ref="F21:F29" si="15">IF(E21=0,,($E$9-E21)*$E$7*100/$E$9)</f>
        <v>75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13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75</v>
      </c>
      <c r="AD21" s="20">
        <v>11</v>
      </c>
    </row>
    <row r="22" spans="1:31" x14ac:dyDescent="0.2">
      <c r="A22" s="18">
        <v>12</v>
      </c>
      <c r="B22" s="20" t="s">
        <v>741</v>
      </c>
      <c r="C22" s="20" t="s">
        <v>742</v>
      </c>
      <c r="D22" s="20" t="s">
        <v>103</v>
      </c>
      <c r="E22" s="6"/>
      <c r="F22" s="22">
        <f t="shared" si="15"/>
        <v>0</v>
      </c>
      <c r="G22" s="20">
        <v>9</v>
      </c>
      <c r="H22" s="22">
        <f t="shared" si="1"/>
        <v>71.428571428571431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27"/>
      <c r="P22" s="22">
        <f t="shared" si="5"/>
        <v>0</v>
      </c>
      <c r="Q22" s="13"/>
      <c r="R22" s="22">
        <f t="shared" si="6"/>
        <v>0</v>
      </c>
      <c r="S22" s="27"/>
      <c r="T22" s="26">
        <f t="shared" si="7"/>
        <v>0</v>
      </c>
      <c r="U22" s="6"/>
      <c r="V22" s="21">
        <f t="shared" si="8"/>
        <v>0</v>
      </c>
      <c r="W22" s="20"/>
      <c r="X22" s="22">
        <f t="shared" si="9"/>
        <v>0</v>
      </c>
      <c r="Y22" s="20"/>
      <c r="Z22" s="21">
        <f t="shared" si="10"/>
        <v>0</v>
      </c>
      <c r="AA22" s="20"/>
      <c r="AB22" s="21">
        <f t="shared" si="11"/>
        <v>0</v>
      </c>
      <c r="AC22" s="24">
        <f t="shared" si="12"/>
        <v>71.428571428571431</v>
      </c>
      <c r="AD22" s="20">
        <v>12</v>
      </c>
    </row>
    <row r="23" spans="1:31" x14ac:dyDescent="0.2">
      <c r="A23" s="13">
        <v>13</v>
      </c>
      <c r="B23" s="20" t="s">
        <v>743</v>
      </c>
      <c r="C23" s="20" t="s">
        <v>744</v>
      </c>
      <c r="D23" s="20" t="s">
        <v>435</v>
      </c>
      <c r="E23" s="6"/>
      <c r="F23" s="22">
        <f t="shared" si="15"/>
        <v>0</v>
      </c>
      <c r="G23" s="20">
        <v>10</v>
      </c>
      <c r="H23" s="22">
        <f t="shared" si="1"/>
        <v>57.142857142857146</v>
      </c>
      <c r="I23" s="20"/>
      <c r="J23" s="22">
        <f t="shared" si="2"/>
        <v>0</v>
      </c>
      <c r="K23" s="20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27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57.142857142857146</v>
      </c>
      <c r="AD23" s="20">
        <v>13</v>
      </c>
    </row>
    <row r="24" spans="1:31" x14ac:dyDescent="0.2">
      <c r="A24" s="18">
        <v>14</v>
      </c>
      <c r="B24" s="20" t="s">
        <v>745</v>
      </c>
      <c r="C24" s="20" t="s">
        <v>416</v>
      </c>
      <c r="D24" s="20" t="s">
        <v>103</v>
      </c>
      <c r="E24" s="6"/>
      <c r="F24" s="22">
        <f t="shared" si="15"/>
        <v>0</v>
      </c>
      <c r="G24" s="20">
        <v>11</v>
      </c>
      <c r="H24" s="22">
        <f t="shared" si="1"/>
        <v>42.857142857142854</v>
      </c>
      <c r="I24" s="20"/>
      <c r="J24" s="22">
        <f t="shared" si="2"/>
        <v>0</v>
      </c>
      <c r="K24" s="6"/>
      <c r="L24" s="21">
        <f t="shared" si="3"/>
        <v>0</v>
      </c>
      <c r="M24" s="6"/>
      <c r="N24" s="22">
        <f t="shared" si="4"/>
        <v>0</v>
      </c>
      <c r="O24" s="27"/>
      <c r="P24" s="22">
        <f t="shared" si="5"/>
        <v>0</v>
      </c>
      <c r="Q24" s="27"/>
      <c r="R24" s="22">
        <f t="shared" si="6"/>
        <v>0</v>
      </c>
      <c r="S24" s="27"/>
      <c r="T24" s="26">
        <f t="shared" si="7"/>
        <v>0</v>
      </c>
      <c r="U24" s="6"/>
      <c r="V24" s="21">
        <f t="shared" si="8"/>
        <v>0</v>
      </c>
      <c r="W24" s="20"/>
      <c r="X24" s="22">
        <f t="shared" si="9"/>
        <v>0</v>
      </c>
      <c r="Y24" s="20"/>
      <c r="Z24" s="21">
        <f t="shared" si="10"/>
        <v>0</v>
      </c>
      <c r="AA24" s="20"/>
      <c r="AB24" s="21">
        <f t="shared" si="11"/>
        <v>0</v>
      </c>
      <c r="AC24" s="24">
        <f t="shared" si="12"/>
        <v>42.857142857142854</v>
      </c>
      <c r="AD24" s="20">
        <v>14</v>
      </c>
    </row>
    <row r="25" spans="1:31" x14ac:dyDescent="0.2">
      <c r="A25" s="18">
        <v>15</v>
      </c>
      <c r="B25" s="20" t="s">
        <v>746</v>
      </c>
      <c r="C25" s="20" t="s">
        <v>747</v>
      </c>
      <c r="D25" s="20" t="s">
        <v>103</v>
      </c>
      <c r="E25" s="6"/>
      <c r="F25" s="22">
        <f t="shared" si="15"/>
        <v>0</v>
      </c>
      <c r="G25" s="20">
        <v>12</v>
      </c>
      <c r="H25" s="22">
        <f t="shared" si="1"/>
        <v>28.571428571428573</v>
      </c>
      <c r="I25" s="6"/>
      <c r="J25" s="22">
        <f t="shared" si="2"/>
        <v>0</v>
      </c>
      <c r="K25" s="6"/>
      <c r="L25" s="21">
        <f t="shared" si="3"/>
        <v>0</v>
      </c>
      <c r="M25" s="6"/>
      <c r="N25" s="22">
        <f t="shared" si="4"/>
        <v>0</v>
      </c>
      <c r="O25" s="6"/>
      <c r="P25" s="21">
        <f>IF(O25=0,,($M$9-O25)*$M$7*100/$M$9)</f>
        <v>0</v>
      </c>
      <c r="Q25" s="6"/>
      <c r="R25" s="22">
        <f t="shared" si="6"/>
        <v>0</v>
      </c>
      <c r="S25" s="6"/>
      <c r="T25" s="7">
        <f t="shared" si="7"/>
        <v>0</v>
      </c>
      <c r="U25" s="6"/>
      <c r="V25" s="21">
        <f t="shared" si="8"/>
        <v>0</v>
      </c>
      <c r="W25" s="20"/>
      <c r="X25" s="22">
        <f t="shared" si="9"/>
        <v>0</v>
      </c>
      <c r="Y25" s="20"/>
      <c r="Z25" s="21">
        <f t="shared" si="10"/>
        <v>0</v>
      </c>
      <c r="AA25" s="20"/>
      <c r="AB25" s="21">
        <f t="shared" si="11"/>
        <v>0</v>
      </c>
      <c r="AC25" s="24">
        <f t="shared" si="12"/>
        <v>28.571428571428573</v>
      </c>
      <c r="AD25" s="20">
        <v>15</v>
      </c>
    </row>
    <row r="26" spans="1:31" x14ac:dyDescent="0.2">
      <c r="A26" s="18">
        <v>16</v>
      </c>
      <c r="B26" s="13" t="s">
        <v>156</v>
      </c>
      <c r="C26" s="13" t="s">
        <v>615</v>
      </c>
      <c r="D26" s="13" t="s">
        <v>616</v>
      </c>
      <c r="E26" s="22">
        <v>7</v>
      </c>
      <c r="F26" s="22">
        <f t="shared" si="15"/>
        <v>25</v>
      </c>
      <c r="G26" s="22"/>
      <c r="H26" s="22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2"/>
      <c r="R26" s="22">
        <f t="shared" si="6"/>
        <v>0</v>
      </c>
      <c r="S26" s="22"/>
      <c r="T26" s="22">
        <f t="shared" si="7"/>
        <v>0</v>
      </c>
      <c r="U26" s="22"/>
      <c r="V26" s="22">
        <f t="shared" si="8"/>
        <v>0</v>
      </c>
      <c r="W26" s="22"/>
      <c r="X26" s="22">
        <f t="shared" si="9"/>
        <v>0</v>
      </c>
      <c r="Y26" s="22"/>
      <c r="Z26" s="22">
        <f t="shared" si="10"/>
        <v>0</v>
      </c>
      <c r="AA26" s="22"/>
      <c r="AB26" s="22">
        <f t="shared" si="11"/>
        <v>0</v>
      </c>
      <c r="AC26" s="24">
        <f t="shared" si="12"/>
        <v>25</v>
      </c>
      <c r="AD26" s="6"/>
    </row>
    <row r="27" spans="1:31" x14ac:dyDescent="0.2">
      <c r="A27" s="18">
        <v>17</v>
      </c>
      <c r="B27" s="20" t="s">
        <v>748</v>
      </c>
      <c r="C27" s="20" t="s">
        <v>508</v>
      </c>
      <c r="D27" s="20" t="s">
        <v>103</v>
      </c>
      <c r="E27" s="6"/>
      <c r="F27" s="22">
        <f t="shared" si="15"/>
        <v>0</v>
      </c>
      <c r="G27" s="20">
        <v>13</v>
      </c>
      <c r="H27" s="22">
        <f t="shared" si="1"/>
        <v>14.285714285714286</v>
      </c>
      <c r="I27" s="6"/>
      <c r="J27" s="22">
        <f t="shared" si="2"/>
        <v>0</v>
      </c>
      <c r="K27" s="6"/>
      <c r="L27" s="21"/>
      <c r="M27" s="6"/>
      <c r="N27" s="22">
        <f t="shared" si="4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9"/>
        <v>0</v>
      </c>
      <c r="Y27" s="20"/>
      <c r="Z27" s="21"/>
      <c r="AA27" s="20"/>
      <c r="AB27" s="21"/>
      <c r="AC27" s="24">
        <f t="shared" si="12"/>
        <v>22.785714285714285</v>
      </c>
      <c r="AD27" s="6"/>
    </row>
    <row r="28" spans="1:31" x14ac:dyDescent="0.2">
      <c r="A28" s="18">
        <v>18</v>
      </c>
      <c r="B28" s="20" t="s">
        <v>749</v>
      </c>
      <c r="C28" s="20" t="s">
        <v>750</v>
      </c>
      <c r="D28" s="20" t="s">
        <v>103</v>
      </c>
      <c r="E28" s="6"/>
      <c r="F28" s="22">
        <f t="shared" si="15"/>
        <v>0</v>
      </c>
      <c r="G28" s="20">
        <v>14</v>
      </c>
      <c r="H28" s="22">
        <v>7</v>
      </c>
      <c r="I28" s="6"/>
      <c r="J28" s="22">
        <f t="shared" si="2"/>
        <v>0</v>
      </c>
      <c r="K28" s="20"/>
      <c r="L28" s="21">
        <f>IF(K28=0,,($K$9-K28)*$K$7*100/$K$9)</f>
        <v>0</v>
      </c>
      <c r="M28" s="6"/>
      <c r="N28" s="22">
        <f t="shared" si="4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9"/>
        <v>0</v>
      </c>
      <c r="Y28" s="20"/>
      <c r="Z28" s="21">
        <f>IF(Y28=0,,($M$9-Y28)*$M$7*100/$M$9)</f>
        <v>0</v>
      </c>
      <c r="AA28" s="20"/>
      <c r="AB28" s="21">
        <f>IF(AA28=0,,($M$9-AA28)*$M$7*100/$M$9)</f>
        <v>0</v>
      </c>
      <c r="AC28" s="24">
        <f t="shared" si="12"/>
        <v>7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20"/>
      <c r="H29" s="22"/>
      <c r="I29" s="6"/>
      <c r="J29" s="22"/>
      <c r="K29" s="6"/>
      <c r="L29" s="21"/>
      <c r="M29" s="6"/>
      <c r="N29" s="22">
        <f t="shared" si="4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>IF(Y29=0,,($M$9-Y29)*$M$7*100/$M$9)</f>
        <v>0</v>
      </c>
      <c r="AA29" s="20"/>
      <c r="AB29" s="21">
        <f>IF(AA29=0,,($M$9-AA29)*$M$7*100/$M$9)</f>
        <v>0</v>
      </c>
      <c r="AC29" s="24">
        <f t="shared" si="12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ref="F30:F34" si="16">IF(E30=0,,($E$9-E30)*$E$7*100/$E$9)</f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ref="N30:N32" si="17">IF(M30=0,,($M$9-M30)*$M$7*100/$M$9)</f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ref="Z30:Z34" si="18">IF(Y30=0,,($M$9-Y30)*$M$7*100/$M$9)</f>
        <v>0</v>
      </c>
      <c r="AA30" s="13"/>
      <c r="AB30" s="22">
        <f t="shared" ref="AB30:AB34" si="19">IF(AA30=0,,($M$9-AA30)*$M$7*100/$M$9)</f>
        <v>0</v>
      </c>
      <c r="AC30" s="24">
        <f t="shared" ref="AC30:AC34" si="20">SUM(F30,H30,L30,J30,N30,P30,R30,T30,V30,X30)</f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6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7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8"/>
        <v>0</v>
      </c>
      <c r="AA31" s="20"/>
      <c r="AB31" s="21">
        <f t="shared" si="19"/>
        <v>0</v>
      </c>
      <c r="AC31" s="24">
        <f t="shared" si="2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6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7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8"/>
        <v>0</v>
      </c>
      <c r="AA32" s="20"/>
      <c r="AB32" s="21">
        <f t="shared" si="19"/>
        <v>0</v>
      </c>
      <c r="AC32" s="24">
        <f t="shared" si="2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6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8"/>
        <v>0</v>
      </c>
      <c r="AA33" s="13"/>
      <c r="AB33" s="22">
        <f t="shared" si="19"/>
        <v>0</v>
      </c>
      <c r="AC33" s="24">
        <f t="shared" si="2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6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8"/>
        <v>0</v>
      </c>
      <c r="AA34" s="20"/>
      <c r="AB34" s="21">
        <f t="shared" si="19"/>
        <v>0</v>
      </c>
      <c r="AC34" s="24">
        <f t="shared" si="20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8</v>
      </c>
      <c r="G35">
        <f>COUNTA(G11:G34)</f>
        <v>13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9">
    <sortCondition descending="1" ref="AC11:AC2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V17" sqref="V17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308</v>
      </c>
      <c r="F6" s="62"/>
      <c r="G6" s="62" t="s">
        <v>383</v>
      </c>
      <c r="H6" s="62"/>
      <c r="I6" s="62" t="s">
        <v>366</v>
      </c>
      <c r="J6" s="62"/>
      <c r="K6" s="62" t="s">
        <v>420</v>
      </c>
      <c r="L6" s="62"/>
      <c r="M6" s="62" t="s">
        <v>421</v>
      </c>
      <c r="N6" s="62"/>
      <c r="O6" s="62" t="s">
        <v>751</v>
      </c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 t="s">
        <v>309</v>
      </c>
      <c r="F8" s="57"/>
      <c r="G8" s="57">
        <v>45948</v>
      </c>
      <c r="H8" s="57"/>
      <c r="I8" s="57">
        <v>45962</v>
      </c>
      <c r="J8" s="57"/>
      <c r="K8" s="57">
        <v>45983</v>
      </c>
      <c r="L8" s="57"/>
      <c r="M8" s="57">
        <v>45983</v>
      </c>
      <c r="N8" s="57"/>
      <c r="O8" s="57">
        <v>46005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42</v>
      </c>
      <c r="F9" s="58"/>
      <c r="G9" s="58">
        <v>372</v>
      </c>
      <c r="H9" s="58"/>
      <c r="I9" s="58">
        <v>38</v>
      </c>
      <c r="J9" s="58"/>
      <c r="K9" s="58">
        <v>296</v>
      </c>
      <c r="L9" s="58"/>
      <c r="M9" s="58">
        <v>28</v>
      </c>
      <c r="N9" s="58"/>
      <c r="O9" s="58">
        <v>40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>IF(E11=0,,($E$9-E11)*$E$7*100/$E$9)</f>
        <v>171.42857142857142</v>
      </c>
      <c r="G11" s="35">
        <v>42</v>
      </c>
      <c r="H11" s="7">
        <f>IF(G11=0,,($G$9-G11)*$G$7*100/$G$9)</f>
        <v>443.54838709677421</v>
      </c>
      <c r="I11" s="35">
        <v>3</v>
      </c>
      <c r="J11" s="22">
        <f>IF(I11=0,,($I$9-I11)*$I$7*100/$I$9)</f>
        <v>184.21052631578948</v>
      </c>
      <c r="K11" s="35">
        <v>26</v>
      </c>
      <c r="L11" s="7">
        <f>IF(K11=0,,($K$9-K11)*$K$7*100/$K$9)</f>
        <v>456.08108108108109</v>
      </c>
      <c r="M11" s="50"/>
      <c r="N11" s="7">
        <f>IF(M11=0,,($M$9-M11)*$M$7*100/$M$9)</f>
        <v>0</v>
      </c>
      <c r="O11" s="50">
        <v>3</v>
      </c>
      <c r="P11" s="7">
        <f>IF(O11=0,,($O$9-O11)*$O$7*100/$O$9)</f>
        <v>185</v>
      </c>
      <c r="Q11" s="35"/>
      <c r="R11" s="7">
        <f>IF(Q11=0,,($Q$9-Q11)*$Q$7*100/$Q$9)</f>
        <v>0</v>
      </c>
      <c r="S11" s="50"/>
      <c r="T11" s="7">
        <f>IF(S11=0,,($S$9-S11)*$S$7*100/$S$9)</f>
        <v>0</v>
      </c>
      <c r="U11" s="50"/>
      <c r="V11" s="7">
        <f>IF(U11=0,,($U$9-U11)*$U$7*100/$U$9)</f>
        <v>0</v>
      </c>
      <c r="W11" s="50"/>
      <c r="X11" s="7">
        <f>IF(W11=0,,($W$9-W11)*$W$7*100/$W$9)</f>
        <v>0</v>
      </c>
      <c r="Y11" s="50"/>
      <c r="Z11" s="7">
        <f>IF(Y11=0,,($Y$9-Y11)*$Y$7*100/$Y$9)</f>
        <v>0</v>
      </c>
      <c r="AA11" s="8">
        <f>SUM(F11,H11,L11,J11,,N11,P11,R11,T11,V11,X11,Z11)</f>
        <v>1440.2685659222161</v>
      </c>
      <c r="AB11" s="7">
        <f t="shared" ref="AB11:AB42" si="0">ROW(B11)-10</f>
        <v>1</v>
      </c>
    </row>
    <row r="12" spans="1:28" x14ac:dyDescent="0.2">
      <c r="A12" s="18">
        <f>AB12</f>
        <v>2</v>
      </c>
      <c r="B12" s="13" t="s">
        <v>145</v>
      </c>
      <c r="C12" s="13" t="s">
        <v>146</v>
      </c>
      <c r="D12" s="13" t="s">
        <v>45</v>
      </c>
      <c r="E12" s="20">
        <v>13</v>
      </c>
      <c r="F12" s="22">
        <f>IF(E12=0,,($E$9-E12)*$E$7*100/$E$9)</f>
        <v>138.0952380952381</v>
      </c>
      <c r="G12" s="20">
        <v>160</v>
      </c>
      <c r="H12" s="7">
        <f>IF(G12=0,,($G$9-G12)*$G$7*100/$G$9)</f>
        <v>284.94623655913978</v>
      </c>
      <c r="I12" s="20">
        <v>17</v>
      </c>
      <c r="J12" s="22">
        <f>IF(I12=0,,($I$9-I12)*$I$7*100/$I$9)</f>
        <v>110.52631578947368</v>
      </c>
      <c r="K12" s="13">
        <v>146</v>
      </c>
      <c r="L12" s="7">
        <f>IF(K12=0,,($K$9-K12)*$K$7*100/$K$9)</f>
        <v>253.37837837837839</v>
      </c>
      <c r="M12" s="6"/>
      <c r="N12" s="7">
        <f>IF(M12=0,,($M$9-M12)*$M$7*100/$M$9)</f>
        <v>0</v>
      </c>
      <c r="O12" s="6">
        <v>9</v>
      </c>
      <c r="P12" s="7">
        <f>IF(O12=0,,($O$9-O12)*$O$7*100/$O$9)</f>
        <v>155</v>
      </c>
      <c r="Q12" s="13"/>
      <c r="R12" s="7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6"/>
      <c r="Z12" s="7">
        <f>IF(Y12=0,,($Y$9-Y12)*$Y$7*100/$Y$9)</f>
        <v>0</v>
      </c>
      <c r="AA12" s="8">
        <f>SUM(F12,H12,L12,J12,,N12,P12,R12,T12,V12,X12,Z12)</f>
        <v>941.94616882222988</v>
      </c>
      <c r="AB12" s="7">
        <f t="shared" si="0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>IF(E13=0,,($E$9-E13)*$E$7*100/$E$9)</f>
        <v>176.1904761904762</v>
      </c>
      <c r="G13" s="20">
        <v>225</v>
      </c>
      <c r="H13" s="7">
        <f>IF(G13=0,,($G$9-G13)*$G$7*100/$G$9)</f>
        <v>197.58064516129033</v>
      </c>
      <c r="I13" s="20"/>
      <c r="J13" s="22">
        <f>IF(I13=0,,($I$9-I13)*$I$7*100/$I$9)</f>
        <v>0</v>
      </c>
      <c r="K13" s="13">
        <v>125</v>
      </c>
      <c r="L13" s="7">
        <f>IF(K13=0,,($K$9-K13)*$K$7*100/$K$9)</f>
        <v>288.85135135135135</v>
      </c>
      <c r="M13" s="6"/>
      <c r="N13" s="7">
        <f>IF(M13=0,,($M$9-M13)*$M$7*100/$M$9)</f>
        <v>0</v>
      </c>
      <c r="O13" s="6">
        <v>2</v>
      </c>
      <c r="P13" s="7">
        <f>IF(O13=0,,($O$9-O13)*$O$7*100/$O$9)</f>
        <v>190</v>
      </c>
      <c r="Q13" s="13"/>
      <c r="R13" s="7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6"/>
      <c r="X13" s="7">
        <f>IF(W13=0,,($W$9-W13)*$W$7*100/$W$9)</f>
        <v>0</v>
      </c>
      <c r="Y13" s="6"/>
      <c r="Z13" s="7">
        <f>IF(Y13=0,,($Y$9-Y13)*$Y$7*100/$Y$9)</f>
        <v>0</v>
      </c>
      <c r="AA13" s="8">
        <f>SUM(F13,H13,L13,J13,,N13,P13,R13,T13,V13,X13,Z13)</f>
        <v>852.62247270311786</v>
      </c>
      <c r="AB13" s="7">
        <f t="shared" si="0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>IF(E14=0,,($E$9-E14)*$E$7*100/$E$9)</f>
        <v>0</v>
      </c>
      <c r="G14" s="22">
        <v>177</v>
      </c>
      <c r="H14" s="7">
        <f>IF(G14=0,,($G$9-G14)*$G$7*100/$G$9)</f>
        <v>262.09677419354841</v>
      </c>
      <c r="I14" s="22">
        <v>22</v>
      </c>
      <c r="J14" s="22">
        <f>IF(I14=0,,($I$9-I14)*$I$7*100/$I$9)</f>
        <v>84.21052631578948</v>
      </c>
      <c r="K14" s="22">
        <v>188</v>
      </c>
      <c r="L14" s="7">
        <f>IF(K14=0,,($K$9-K14)*$K$7*100/$K$9)</f>
        <v>182.43243243243242</v>
      </c>
      <c r="M14" s="7"/>
      <c r="N14" s="7">
        <f>IF(M14=0,,($M$9-M14)*$M$7*100/$M$9)</f>
        <v>0</v>
      </c>
      <c r="O14" s="7">
        <v>8</v>
      </c>
      <c r="P14" s="7">
        <f>IF(O14=0,,($O$9-O14)*$O$7*100/$O$9)</f>
        <v>160</v>
      </c>
      <c r="Q14" s="22"/>
      <c r="R14" s="7">
        <f>IF(Q14=0,,($Q$9-Q14)*$Q$7*100/$Q$9)</f>
        <v>0</v>
      </c>
      <c r="S14" s="7"/>
      <c r="T14" s="7">
        <f>IF(S14=0,,($S$9-S14)*$S$7*100/$S$9)</f>
        <v>0</v>
      </c>
      <c r="U14" s="7"/>
      <c r="V14" s="7">
        <f>IF(U14=0,,($U$9-U14)*$U$7*100/$U$9)</f>
        <v>0</v>
      </c>
      <c r="W14" s="7"/>
      <c r="X14" s="7">
        <f>IF(W14=0,,($W$9-W14)*$W$7*100/$W$9)</f>
        <v>0</v>
      </c>
      <c r="Y14" s="7"/>
      <c r="Z14" s="7">
        <f>IF(Y14=0,,($Y$9-Y14)*$Y$7*100/$Y$9)</f>
        <v>0</v>
      </c>
      <c r="AA14" s="8">
        <f>SUM(F14,H14,L14,J14,,N14,P14,R14,T14,V14,X14,Z14)</f>
        <v>688.73973294177028</v>
      </c>
      <c r="AB14" s="7">
        <f t="shared" si="0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>IF(E15=0,,($E$9-E15)*$E$7*100/$E$9)</f>
        <v>161.9047619047619</v>
      </c>
      <c r="G15" s="20">
        <v>180</v>
      </c>
      <c r="H15" s="7">
        <f>IF(G15=0,,($G$9-G15)*$G$7*100/$G$9)</f>
        <v>258.06451612903226</v>
      </c>
      <c r="I15" s="20"/>
      <c r="J15" s="22">
        <f>IF(I15=0,,($I$9-I15)*$I$7*100/$I$9)</f>
        <v>0</v>
      </c>
      <c r="K15" s="13"/>
      <c r="L15" s="7">
        <f>IF(K15=0,,($K$9-K15)*$K$7*100/$K$9)</f>
        <v>0</v>
      </c>
      <c r="M15" s="6"/>
      <c r="N15" s="7">
        <f>IF(M15=0,,($M$9-M15)*$M$7*100/$M$9)</f>
        <v>0</v>
      </c>
      <c r="O15" s="6">
        <v>6</v>
      </c>
      <c r="P15" s="7">
        <f>IF(O15=0,,($O$9-O15)*$O$7*100/$O$9)</f>
        <v>170</v>
      </c>
      <c r="Q15" s="13"/>
      <c r="R15" s="7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6"/>
      <c r="X15" s="7">
        <f>IF(W15=0,,($W$9-W15)*$W$7*100/$W$9)</f>
        <v>0</v>
      </c>
      <c r="Y15" s="6"/>
      <c r="Z15" s="7">
        <f>IF(Y15=0,,($Y$9-Y15)*$Y$7*100/$Y$9)</f>
        <v>0</v>
      </c>
      <c r="AA15" s="8">
        <f>SUM(F15,H15,L15,J15,,N15,P15,R15,T15,V15,X15,Z15)</f>
        <v>589.96927803379413</v>
      </c>
      <c r="AB15" s="7">
        <f t="shared" si="0"/>
        <v>5</v>
      </c>
    </row>
    <row r="16" spans="1:28" x14ac:dyDescent="0.2">
      <c r="A16" s="18">
        <v>6</v>
      </c>
      <c r="B16" s="13" t="s">
        <v>130</v>
      </c>
      <c r="C16" s="13" t="s">
        <v>131</v>
      </c>
      <c r="D16" s="13" t="s">
        <v>90</v>
      </c>
      <c r="E16" s="6"/>
      <c r="F16" s="22">
        <f>IF(E16=0,,($E$9-E16)*$E$7*100/$E$9)</f>
        <v>0</v>
      </c>
      <c r="G16" s="20"/>
      <c r="H16" s="7">
        <f>IF(G16=0,,($G$9-G16)*$G$7*100/$G$9)</f>
        <v>0</v>
      </c>
      <c r="I16" s="20">
        <v>1</v>
      </c>
      <c r="J16" s="22">
        <f>IF(I16=0,,($I$9-I16)*$I$7*100/$I$9)</f>
        <v>194.73684210526315</v>
      </c>
      <c r="K16" s="13"/>
      <c r="L16" s="7">
        <f>IF(K16=0,,($K$9-K16)*$K$7*100/$K$9)</f>
        <v>0</v>
      </c>
      <c r="M16" s="6">
        <v>2</v>
      </c>
      <c r="N16" s="7">
        <f>IF(M16=0,,($M$9-M16)*$M$7*100/$M$9)</f>
        <v>185.71428571428572</v>
      </c>
      <c r="O16" s="6">
        <v>7</v>
      </c>
      <c r="P16" s="7">
        <f>IF(O16=0,,($O$9-O16)*$O$7*100/$O$9)</f>
        <v>165</v>
      </c>
      <c r="Q16" s="13"/>
      <c r="R16" s="7">
        <f>IF(Q16=0,,($Q$9-Q16)*$Q$7*100/$Q$9)</f>
        <v>0</v>
      </c>
      <c r="S16" s="6"/>
      <c r="T16" s="7">
        <f>IF(S16=0,,($S$9-S16)*$S$7*100/$S$9)</f>
        <v>0</v>
      </c>
      <c r="U16" s="6"/>
      <c r="V16" s="7">
        <f>IF(U16=0,,($U$9-U16)*$U$7*100/$U$9)</f>
        <v>0</v>
      </c>
      <c r="W16" s="6"/>
      <c r="X16" s="7">
        <f>IF(W16=0,,($W$9-W16)*$W$7*100/$W$9)</f>
        <v>0</v>
      </c>
      <c r="Y16" s="6"/>
      <c r="Z16" s="7">
        <f>IF(Y16=0,,($Y$9-Y16)*$Y$7*100/$Y$9)</f>
        <v>0</v>
      </c>
      <c r="AA16" s="8">
        <f>SUM(F16,H16,L16,J16,,N16,P16,R16,T16,V16,X16,Z16)</f>
        <v>545.4511278195489</v>
      </c>
      <c r="AB16" s="7">
        <f t="shared" si="0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>IF(E17=0,,($E$9-E17)*$E$7*100/$E$9)</f>
        <v>119.04761904761905</v>
      </c>
      <c r="G17" s="20"/>
      <c r="H17" s="7">
        <f>IF(G17=0,,($G$9-G17)*$G$7*100/$G$9)</f>
        <v>0</v>
      </c>
      <c r="I17" s="20">
        <v>18</v>
      </c>
      <c r="J17" s="22">
        <f>IF(I17=0,,($I$9-I17)*$I$7*100/$I$9)</f>
        <v>105.26315789473684</v>
      </c>
      <c r="K17" s="20"/>
      <c r="L17" s="7">
        <f>IF(K17=0,,($K$9-K17)*$K$7*100/$K$9)</f>
        <v>0</v>
      </c>
      <c r="M17" s="6">
        <v>3</v>
      </c>
      <c r="N17" s="7">
        <f>IF(M17=0,,($M$9-M17)*$M$7*100/$M$9)</f>
        <v>178.57142857142858</v>
      </c>
      <c r="O17" s="6">
        <v>14</v>
      </c>
      <c r="P17" s="7">
        <f>IF(O17=0,,($O$9-O17)*$O$7*100/$O$9)</f>
        <v>130</v>
      </c>
      <c r="Q17" s="13"/>
      <c r="R17" s="7">
        <f>IF(Q17=0,,($Q$9-Q17)*$Q$7*100/$Q$9)</f>
        <v>0</v>
      </c>
      <c r="S17" s="6"/>
      <c r="T17" s="7">
        <f>IF(S17=0,,($S$9-S17)*$S$7*100/$S$9)</f>
        <v>0</v>
      </c>
      <c r="U17" s="6"/>
      <c r="V17" s="7">
        <f>IF(U17=0,,($U$9-U17)*$U$7*100/$U$9)</f>
        <v>0</v>
      </c>
      <c r="W17" s="6"/>
      <c r="X17" s="7">
        <f>IF(W17=0,,($W$9-W17)*$W$7*100/$W$9)</f>
        <v>0</v>
      </c>
      <c r="Y17" s="6"/>
      <c r="Z17" s="7">
        <f>IF(Y17=0,,($Y$9-Y17)*$Y$7*100/$Y$9)</f>
        <v>0</v>
      </c>
      <c r="AA17" s="8">
        <f>SUM(F17,H17,L17,J17,,N17,P17,R17,T17,V17,X17,Z17)</f>
        <v>532.88220551378447</v>
      </c>
      <c r="AB17" s="7">
        <f t="shared" si="0"/>
        <v>7</v>
      </c>
    </row>
    <row r="18" spans="1:28" x14ac:dyDescent="0.2">
      <c r="A18" s="18">
        <v>8</v>
      </c>
      <c r="B18" s="13" t="s">
        <v>181</v>
      </c>
      <c r="C18" s="13" t="s">
        <v>182</v>
      </c>
      <c r="D18" s="13" t="s">
        <v>45</v>
      </c>
      <c r="E18" s="22"/>
      <c r="F18" s="22">
        <f>IF(E18=0,,($E$9-E18)*$E$7*100/$E$9)</f>
        <v>0</v>
      </c>
      <c r="G18" s="22">
        <v>167</v>
      </c>
      <c r="H18" s="7">
        <f>IF(G18=0,,($G$9-G18)*$G$7*100/$G$9)</f>
        <v>275.53763440860217</v>
      </c>
      <c r="I18" s="22"/>
      <c r="J18" s="22">
        <f>IF(I18=0,,($I$9-I18)*$I$7*100/$I$9)</f>
        <v>0</v>
      </c>
      <c r="K18" s="22"/>
      <c r="L18" s="7">
        <f>IF(K18=0,,($K$9-K18)*$K$7*100/$K$9)</f>
        <v>0</v>
      </c>
      <c r="M18" s="7"/>
      <c r="N18" s="7">
        <f>IF(M18=0,,($M$9-M18)*$M$7*100/$M$9)</f>
        <v>0</v>
      </c>
      <c r="O18" s="7">
        <v>1</v>
      </c>
      <c r="P18" s="7">
        <f>IF(O18=0,,($O$9-O18)*$O$7*100/$O$9)</f>
        <v>195</v>
      </c>
      <c r="Q18" s="22"/>
      <c r="R18" s="7">
        <f>IF(Q18=0,,($Q$9-Q18)*$Q$7*100/$Q$9)</f>
        <v>0</v>
      </c>
      <c r="S18" s="7"/>
      <c r="T18" s="7">
        <f>IF(S18=0,,($S$9-S18)*$S$7*100/$S$9)</f>
        <v>0</v>
      </c>
      <c r="U18" s="7"/>
      <c r="V18" s="7">
        <f>IF(U18=0,,($U$9-U18)*$U$7*100/$U$9)</f>
        <v>0</v>
      </c>
      <c r="W18" s="7"/>
      <c r="X18" s="7">
        <f>IF(W18=0,,($W$9-W18)*$W$7*100/$W$9)</f>
        <v>0</v>
      </c>
      <c r="Y18" s="7"/>
      <c r="Z18" s="7">
        <f>IF(Y18=0,,($Y$9-Y18)*$Y$7*100/$Y$9)</f>
        <v>0</v>
      </c>
      <c r="AA18" s="8">
        <f>SUM(F18,H18,L18,J18,,N18,P18,R18,T18,V18,X18,Z18)</f>
        <v>470.53763440860217</v>
      </c>
      <c r="AB18" s="6">
        <f t="shared" si="0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>IF(E19=0,,($E$9-E19)*$E$7*100/$E$9)</f>
        <v>147.61904761904762</v>
      </c>
      <c r="G19" s="13"/>
      <c r="H19" s="7">
        <f>IF(G19=0,,($G$9-G19)*$G$7*100/$G$9)</f>
        <v>0</v>
      </c>
      <c r="I19" s="13"/>
      <c r="J19" s="22">
        <f>IF(I19=0,,($I$9-I19)*$I$7*100/$I$9)</f>
        <v>0</v>
      </c>
      <c r="K19" s="13"/>
      <c r="L19" s="7">
        <f>IF(K19=0,,($K$9-K19)*$K$7*100/$K$9)</f>
        <v>0</v>
      </c>
      <c r="M19" s="6">
        <v>5</v>
      </c>
      <c r="N19" s="7">
        <f>IF(M19=0,,($M$9-M19)*$M$7*100/$M$9)</f>
        <v>164.28571428571428</v>
      </c>
      <c r="O19" s="6">
        <v>12</v>
      </c>
      <c r="P19" s="7">
        <f>IF(O19=0,,($O$9-O19)*$O$7*100/$O$9)</f>
        <v>140</v>
      </c>
      <c r="Q19" s="13"/>
      <c r="R19" s="7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6"/>
      <c r="X19" s="7">
        <f>IF(W19=0,,($W$9-W19)*$W$7*100/$W$9)</f>
        <v>0</v>
      </c>
      <c r="Y19" s="6"/>
      <c r="Z19" s="7">
        <f>IF(Y19=0,,($Y$9-Y19)*$Y$7*100/$Y$9)</f>
        <v>0</v>
      </c>
      <c r="AA19" s="8">
        <f>SUM(F19,H19,L19,J19,,N19,P19,R19,T19,V19,X19,Z19)</f>
        <v>451.90476190476193</v>
      </c>
      <c r="AB19" s="6">
        <f t="shared" si="0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>IF(E20=0,,($E$9-E20)*$E$7*100/$E$9)</f>
        <v>0</v>
      </c>
      <c r="G20" s="22">
        <v>133</v>
      </c>
      <c r="H20" s="7">
        <f>IF(G20=0,,($G$9-G20)*$G$7*100/$G$9)</f>
        <v>321.23655913978496</v>
      </c>
      <c r="I20" s="22"/>
      <c r="J20" s="22">
        <f>IF(I20=0,,($I$9-I20)*$I$7*100/$I$9)</f>
        <v>0</v>
      </c>
      <c r="K20" s="22"/>
      <c r="L20" s="7">
        <f>IF(K20=0,,($K$9-K20)*$K$7*100/$K$9)</f>
        <v>0</v>
      </c>
      <c r="M20" s="7"/>
      <c r="N20" s="7">
        <f>IF(M20=0,,($M$9-M20)*$M$7*100/$M$9)</f>
        <v>0</v>
      </c>
      <c r="O20" s="7"/>
      <c r="P20" s="7">
        <f>IF(O20=0,,($O$9-O20)*$O$7*100/$O$9)</f>
        <v>0</v>
      </c>
      <c r="Q20" s="22"/>
      <c r="R20" s="7">
        <f>IF(Q20=0,,($Q$9-Q20)*$Q$7*100/$Q$9)</f>
        <v>0</v>
      </c>
      <c r="S20" s="7"/>
      <c r="T20" s="7">
        <f>IF(S20=0,,($S$9-S20)*$S$7*100/$S$9)</f>
        <v>0</v>
      </c>
      <c r="U20" s="7"/>
      <c r="V20" s="7">
        <f>IF(U20=0,,($U$9-U20)*$U$7*100/$U$9)</f>
        <v>0</v>
      </c>
      <c r="W20" s="7"/>
      <c r="X20" s="7">
        <f>IF(W20=0,,($W$9-W20)*$W$7*100/$W$9)</f>
        <v>0</v>
      </c>
      <c r="Y20" s="7"/>
      <c r="Z20" s="7">
        <f>IF(Y20=0,,($Y$9-Y20)*$Y$7*100/$Y$9)</f>
        <v>0</v>
      </c>
      <c r="AA20" s="8">
        <f>SUM(F20,H20,L20,J20,,N20,P20,R20,T20,V20,X20,Z20)</f>
        <v>321.23655913978496</v>
      </c>
      <c r="AB20" s="6">
        <f t="shared" si="0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>IF(E21=0,,($E$9-E21)*$E$7*100/$E$9)</f>
        <v>0</v>
      </c>
      <c r="G21" s="20"/>
      <c r="H21" s="7">
        <f>IF(G21=0,,($G$9-G21)*$G$7*100/$G$9)</f>
        <v>0</v>
      </c>
      <c r="I21" s="20"/>
      <c r="J21" s="22">
        <f>IF(I21=0,,($I$9-I21)*$I$7*100/$I$9)</f>
        <v>0</v>
      </c>
      <c r="K21" s="13"/>
      <c r="L21" s="7">
        <f>IF(K21=0,,($K$9-K21)*$K$7*100/$K$9)</f>
        <v>0</v>
      </c>
      <c r="M21" s="6">
        <v>3</v>
      </c>
      <c r="N21" s="7">
        <f>IF(M21=0,,($M$9-M21)*$M$7*100/$M$9)</f>
        <v>178.57142857142858</v>
      </c>
      <c r="O21" s="6">
        <v>16</v>
      </c>
      <c r="P21" s="7">
        <f>IF(O21=0,,($O$9-O21)*$O$7*100/$O$9)</f>
        <v>120</v>
      </c>
      <c r="Q21" s="13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>IF(W21=0,,($W$9-W21)*$W$7*100/$W$9)</f>
        <v>0</v>
      </c>
      <c r="Y21" s="6"/>
      <c r="Z21" s="7">
        <f>IF(Y21=0,,($Y$9-Y21)*$Y$7*100/$Y$9)</f>
        <v>0</v>
      </c>
      <c r="AA21" s="8">
        <f>SUM(F21,H21,L21,J21,,N21,P21,R21,T21,V21,X21,Z21)</f>
        <v>298.57142857142856</v>
      </c>
      <c r="AB21" s="6">
        <f t="shared" si="0"/>
        <v>11</v>
      </c>
    </row>
    <row r="22" spans="1:28" x14ac:dyDescent="0.2">
      <c r="A22" s="19">
        <v>12</v>
      </c>
      <c r="B22" s="20" t="s">
        <v>217</v>
      </c>
      <c r="C22" s="20" t="s">
        <v>218</v>
      </c>
      <c r="D22" s="20" t="s">
        <v>219</v>
      </c>
      <c r="E22" s="6"/>
      <c r="F22" s="22">
        <f>IF(E22=0,,($E$9-E22)*$E$7*100/$E$9)</f>
        <v>0</v>
      </c>
      <c r="G22" s="20"/>
      <c r="H22" s="7">
        <f>IF(G22=0,,($G$9-G22)*$G$7*100/$G$9)</f>
        <v>0</v>
      </c>
      <c r="I22" s="20"/>
      <c r="J22" s="22">
        <f>IF(I22=0,,($I$9-I22)*$I$7*100/$I$9)</f>
        <v>0</v>
      </c>
      <c r="K22" s="20"/>
      <c r="L22" s="7">
        <f>IF(K22=0,,($K$9-K22)*$K$7*100/$K$9)</f>
        <v>0</v>
      </c>
      <c r="M22" s="6">
        <v>9</v>
      </c>
      <c r="N22" s="7">
        <f>IF(M22=0,,($M$9-M22)*$M$7*100/$M$9)</f>
        <v>135.71428571428572</v>
      </c>
      <c r="O22" s="6">
        <v>11</v>
      </c>
      <c r="P22" s="7">
        <f>IF(O22=0,,($O$9-O22)*$O$7*100/$O$9)</f>
        <v>145</v>
      </c>
      <c r="Q22" s="13"/>
      <c r="R22" s="7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6"/>
      <c r="X22" s="7">
        <f>IF(W22=0,,($W$9-W22)*$W$7*100/$W$9)</f>
        <v>0</v>
      </c>
      <c r="Y22" s="6"/>
      <c r="Z22" s="7">
        <f>IF(Y22=0,,($Y$9-Y22)*$Y$7*100/$Y$9)</f>
        <v>0</v>
      </c>
      <c r="AA22" s="8">
        <f>SUM(F22,H22,L22,J22,,N22,P22,R22,T22,V22,X22,Z22)</f>
        <v>280.71428571428572</v>
      </c>
      <c r="AB22" s="6">
        <f t="shared" si="0"/>
        <v>12</v>
      </c>
    </row>
    <row r="23" spans="1:28" x14ac:dyDescent="0.2">
      <c r="A23" s="19">
        <v>13</v>
      </c>
      <c r="B23" s="13" t="s">
        <v>244</v>
      </c>
      <c r="C23" s="13" t="s">
        <v>246</v>
      </c>
      <c r="D23" s="13" t="s">
        <v>45</v>
      </c>
      <c r="E23" s="13">
        <v>14</v>
      </c>
      <c r="F23" s="22">
        <f>IF(E23=0,,($E$9-E23)*$E$7*100/$E$9)</f>
        <v>133.33333333333334</v>
      </c>
      <c r="G23" s="20"/>
      <c r="H23" s="7">
        <f>IF(G23=0,,($G$9-G23)*$G$7*100/$G$9)</f>
        <v>0</v>
      </c>
      <c r="I23" s="20">
        <v>13</v>
      </c>
      <c r="J23" s="22">
        <f>IF(I23=0,,($I$9-I23)*$I$7*100/$I$9)</f>
        <v>131.57894736842104</v>
      </c>
      <c r="K23" s="13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/>
      <c r="Q23" s="13"/>
      <c r="R23" s="7"/>
      <c r="S23" s="6"/>
      <c r="T23" s="7">
        <f>IF(S23=0,,($S$9-S23)*$S$7*100/$S$9)</f>
        <v>0</v>
      </c>
      <c r="U23" s="6"/>
      <c r="V23" s="7">
        <f>IF(U23=0,,($U$9-U23)*$U$7*100/$U$9)</f>
        <v>0</v>
      </c>
      <c r="W23" s="6"/>
      <c r="X23" s="7">
        <f>IF(W23=0,,($W$9-W23)*$W$7*100/$W$9)</f>
        <v>0</v>
      </c>
      <c r="Y23" s="6"/>
      <c r="Z23" s="7"/>
      <c r="AA23" s="8">
        <f>SUM(F23,H23,L23,J23,,N23,P23,R23,T23,V23,X23,Z23)</f>
        <v>264.91228070175441</v>
      </c>
      <c r="AB23" s="6">
        <f t="shared" si="0"/>
        <v>13</v>
      </c>
    </row>
    <row r="24" spans="1:28" x14ac:dyDescent="0.2">
      <c r="A24" s="19">
        <v>14</v>
      </c>
      <c r="B24" s="13" t="s">
        <v>344</v>
      </c>
      <c r="C24" s="13" t="s">
        <v>102</v>
      </c>
      <c r="D24" s="13" t="s">
        <v>45</v>
      </c>
      <c r="E24" s="20">
        <v>34</v>
      </c>
      <c r="F24" s="22">
        <f>IF(E24=0,,($E$9-E24)*$E$7*100/$E$9)</f>
        <v>38.095238095238095</v>
      </c>
      <c r="G24" s="20">
        <v>359</v>
      </c>
      <c r="H24" s="7">
        <f>IF(G24=0,,($G$9-G24)*$G$7*100/$G$9)</f>
        <v>17.473118279569892</v>
      </c>
      <c r="I24" s="20">
        <v>16</v>
      </c>
      <c r="J24" s="22">
        <f>IF(I24=0,,($I$9-I24)*$I$7*100/$I$9)</f>
        <v>115.78947368421052</v>
      </c>
      <c r="K24" s="13"/>
      <c r="L24" s="7">
        <f>IF(K24=0,,($K$9-K24)*$K$7*100/$K$9)</f>
        <v>0</v>
      </c>
      <c r="M24" s="6"/>
      <c r="N24" s="7">
        <f>IF(M24=0,,($M$9-M24)*$M$7*100/$M$9)</f>
        <v>0</v>
      </c>
      <c r="O24" s="6">
        <v>31</v>
      </c>
      <c r="P24" s="7">
        <f>IF(O24=0,,($O$9-O24)*$O$7*100/$O$9)</f>
        <v>45</v>
      </c>
      <c r="Q24" s="13"/>
      <c r="R24" s="7">
        <f>IF(Q24=0,,($Q$9-Q24)*$Q$7*100/$Q$9)</f>
        <v>0</v>
      </c>
      <c r="S24" s="6"/>
      <c r="T24" s="7">
        <f>IF(S24=0,,($S$9-S24)*$S$7*100/$S$9)</f>
        <v>0</v>
      </c>
      <c r="U24" s="6"/>
      <c r="V24" s="7">
        <f>IF(U24=0,,($U$9-U24)*$U$7*100/$U$9)</f>
        <v>0</v>
      </c>
      <c r="W24" s="6"/>
      <c r="X24" s="7">
        <f>IF(W24=0,,($W$9-W24)*$W$7*100/$W$9)</f>
        <v>0</v>
      </c>
      <c r="Y24" s="6"/>
      <c r="Z24" s="7">
        <f>IF(Y24=0,,($Y$9-Y24)*$Y$7*100/$Y$9)</f>
        <v>0</v>
      </c>
      <c r="AA24" s="8">
        <f>SUM(F24,H24,L24,J24,,N24,P24,R24,T24,V24,X24,Z24)</f>
        <v>216.35783005901851</v>
      </c>
      <c r="AB24" s="6">
        <f t="shared" si="0"/>
        <v>14</v>
      </c>
    </row>
    <row r="25" spans="1:28" x14ac:dyDescent="0.2">
      <c r="A25" s="19">
        <v>15</v>
      </c>
      <c r="B25" s="13" t="s">
        <v>144</v>
      </c>
      <c r="C25" s="13" t="s">
        <v>76</v>
      </c>
      <c r="D25" s="13" t="s">
        <v>103</v>
      </c>
      <c r="E25" s="20">
        <v>23</v>
      </c>
      <c r="F25" s="22">
        <f>IF(E25=0,,($E$9-E25)*$E$7*100/$E$9)</f>
        <v>90.476190476190482</v>
      </c>
      <c r="G25" s="20"/>
      <c r="H25" s="7">
        <f>IF(G25=0,,($G$9-G25)*$G$7*100/$G$9)</f>
        <v>0</v>
      </c>
      <c r="I25" s="20"/>
      <c r="J25" s="22">
        <f>IF(I25=0,,($I$9-I25)*$I$7*100/$I$9)</f>
        <v>0</v>
      </c>
      <c r="K25" s="13"/>
      <c r="L25" s="7">
        <f>IF(K25=0,,($K$9-K25)*$K$7*100/$K$9)</f>
        <v>0</v>
      </c>
      <c r="M25" s="6">
        <v>11</v>
      </c>
      <c r="N25" s="7">
        <f>IF(M25=0,,($M$9-M25)*$M$7*100/$M$9)</f>
        <v>121.42857142857143</v>
      </c>
      <c r="O25" s="6"/>
      <c r="P25" s="7">
        <f>IF(O25=0,,($O$9-O25)*$O$7*100/$O$9)</f>
        <v>0</v>
      </c>
      <c r="Q25" s="13"/>
      <c r="R25" s="7">
        <f>IF(Q25=0,,($Q$9-Q25)*$Q$7*100/$Q$9)</f>
        <v>0</v>
      </c>
      <c r="S25" s="6"/>
      <c r="T25" s="7">
        <f>IF(S25=0,,($S$9-S25)*$S$7*100/$S$9)</f>
        <v>0</v>
      </c>
      <c r="U25" s="6"/>
      <c r="V25" s="7">
        <f>IF(U25=0,,($U$9-U25)*$U$7*100/$U$9)</f>
        <v>0</v>
      </c>
      <c r="W25" s="6"/>
      <c r="X25" s="7">
        <f>IF(W25=0,,($W$9-W25)*$W$7*100/$W$9)</f>
        <v>0</v>
      </c>
      <c r="Y25" s="6"/>
      <c r="Z25" s="7">
        <f>IF(Y25=0,,($Y$9-Y25)*$Y$7*100/$Y$9)</f>
        <v>0</v>
      </c>
      <c r="AA25" s="8">
        <f>SUM(F25,H25,L25,J25,,N25,P25,R25,T25,V25,X25,Z25)</f>
        <v>211.90476190476193</v>
      </c>
      <c r="AB25" s="6">
        <f t="shared" si="0"/>
        <v>15</v>
      </c>
    </row>
    <row r="26" spans="1:28" x14ac:dyDescent="0.2">
      <c r="A26" s="19">
        <v>16</v>
      </c>
      <c r="B26" s="13" t="s">
        <v>249</v>
      </c>
      <c r="C26" s="13" t="s">
        <v>200</v>
      </c>
      <c r="D26" s="13" t="s">
        <v>103</v>
      </c>
      <c r="E26" s="20"/>
      <c r="F26" s="22">
        <f>IF(E26=0,,($E$9-E26)*$E$7*100/$E$9)</f>
        <v>0</v>
      </c>
      <c r="G26" s="20"/>
      <c r="H26" s="7">
        <f>IF(G26=0,,($G$9-G26)*$G$7*100/$G$9)</f>
        <v>0</v>
      </c>
      <c r="I26" s="6"/>
      <c r="J26" s="22">
        <f>IF(I26=0,,($I$9-I26)*$I$7*100/$I$9)</f>
        <v>0</v>
      </c>
      <c r="K26" s="13"/>
      <c r="L26" s="7">
        <f>IF(K26=0,,($K$9-K26)*$K$7*100/$K$9)</f>
        <v>0</v>
      </c>
      <c r="M26" s="6">
        <v>12</v>
      </c>
      <c r="N26" s="7">
        <f>IF(M26=0,,($M$9-M26)*$M$7*100/$M$9)</f>
        <v>114.28571428571429</v>
      </c>
      <c r="O26" s="6">
        <v>21</v>
      </c>
      <c r="P26" s="7">
        <f>IF(O26=0,,($O$9-O26)*$O$7*100/$O$9)</f>
        <v>95</v>
      </c>
      <c r="Q26" s="13"/>
      <c r="R26" s="7">
        <f>IF(Q26=0,,($Q$9-Q26)*$Q$7*100/$Q$9)</f>
        <v>0</v>
      </c>
      <c r="S26" s="6"/>
      <c r="T26" s="7">
        <f>IF(S26=0,,($S$9-S26)*$S$7*100/$S$9)</f>
        <v>0</v>
      </c>
      <c r="U26" s="6"/>
      <c r="V26" s="7">
        <f>IF(U26=0,,($U$9-U26)*$U$7*100/$U$9)</f>
        <v>0</v>
      </c>
      <c r="W26" s="6"/>
      <c r="X26" s="7">
        <f>IF(W26=0,,($W$9-W26)*$W$7*100/$W$9)</f>
        <v>0</v>
      </c>
      <c r="Y26" s="6"/>
      <c r="Z26" s="7"/>
      <c r="AA26" s="8">
        <f>SUM(F26,H26,L26,J26,,N26,P26,R26,T26,V26,X26,Z26)</f>
        <v>209.28571428571428</v>
      </c>
      <c r="AB26" s="6">
        <f t="shared" si="0"/>
        <v>16</v>
      </c>
    </row>
    <row r="27" spans="1:28" x14ac:dyDescent="0.2">
      <c r="A27" s="19">
        <v>17</v>
      </c>
      <c r="B27" s="13" t="s">
        <v>575</v>
      </c>
      <c r="C27" s="13" t="s">
        <v>110</v>
      </c>
      <c r="D27" s="13" t="s">
        <v>191</v>
      </c>
      <c r="E27" s="20"/>
      <c r="F27" s="22">
        <f>IF(E27=0,,($E$9-E27)*$E$7*100/$E$9)</f>
        <v>0</v>
      </c>
      <c r="G27" s="20"/>
      <c r="H27" s="7">
        <f>IF(G27=0,,($G$9-G27)*$G$7*100/$G$9)</f>
        <v>0</v>
      </c>
      <c r="I27" s="20"/>
      <c r="J27" s="22">
        <f>IF(I27=0,,($I$9-I27)*$I$7*100/$I$9)</f>
        <v>0</v>
      </c>
      <c r="K27" s="13"/>
      <c r="L27" s="7">
        <f>IF(K27=0,,($K$9-K27)*$K$7*100/$K$9)</f>
        <v>0</v>
      </c>
      <c r="M27" s="6">
        <v>1</v>
      </c>
      <c r="N27" s="7">
        <f>IF(M27=0,,($M$9-M27)*$M$7*100/$M$9)</f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>IF(W27=0,,($W$9-W27)*$W$7*100/$W$9)</f>
        <v>0</v>
      </c>
      <c r="Y27" s="6"/>
      <c r="Z27" s="7">
        <f>IF(Y27=0,,($Y$9-Y27)*$Y$7*100/$Y$9)</f>
        <v>0</v>
      </c>
      <c r="AA27" s="8">
        <f>SUM(F27,H27,L27,J27,,N27,P27,R27,T27,V27,X27,Z27)</f>
        <v>192.85714285714286</v>
      </c>
      <c r="AB27" s="6">
        <f t="shared" si="0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>IF(E28=0,,($E$9-E28)*$E$7*100/$E$9)</f>
        <v>0</v>
      </c>
      <c r="G28" s="20">
        <v>323</v>
      </c>
      <c r="H28" s="7">
        <f>IF(G28=0,,($G$9-G28)*$G$7*100/$G$9)</f>
        <v>65.86021505376344</v>
      </c>
      <c r="I28" s="6"/>
      <c r="J28" s="22">
        <f>IF(I28=0,,($I$9-I28)*$I$7*100/$I$9)</f>
        <v>0</v>
      </c>
      <c r="K28" s="13"/>
      <c r="L28" s="7">
        <f>IF(K28=0,,($K$9-K28)*$K$7*100/$K$9)</f>
        <v>0</v>
      </c>
      <c r="M28" s="6"/>
      <c r="N28" s="7">
        <f>IF(M28=0,,($M$9-M28)*$M$7*100/$M$9)</f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>IF(W28=0,,($W$9-W28)*$W$7*100/$W$9)</f>
        <v>0</v>
      </c>
      <c r="Y28" s="6"/>
      <c r="Z28" s="7"/>
      <c r="AA28" s="8">
        <f>SUM(F28,H28,L28,J28,,N28,P28,R28,T28,V28,X28,Z28)</f>
        <v>190.86021505376345</v>
      </c>
      <c r="AB28" s="6">
        <f t="shared" si="0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>IF(E29=0,,($E$9-E29)*$E$7*100/$E$9)</f>
        <v>0</v>
      </c>
      <c r="G29" s="22"/>
      <c r="H29" s="7">
        <f>IF(G29=0,,($G$9-G29)*$G$7*100/$G$9)</f>
        <v>0</v>
      </c>
      <c r="I29" s="22"/>
      <c r="J29" s="22">
        <f>IF(I29=0,,($I$9-I29)*$I$7*100/$I$9)</f>
        <v>0</v>
      </c>
      <c r="K29" s="22"/>
      <c r="L29" s="7">
        <f>IF(K29=0,,($K$9-K29)*$K$7*100/$K$9)</f>
        <v>0</v>
      </c>
      <c r="M29" s="7"/>
      <c r="N29" s="7">
        <f>IF(M29=0,,($M$9-M29)*$M$7*100/$M$9)</f>
        <v>0</v>
      </c>
      <c r="O29" s="7">
        <v>3</v>
      </c>
      <c r="P29" s="7">
        <f>IF(O29=0,,($O$9-O29)*$O$7*100/$O$9)</f>
        <v>185</v>
      </c>
      <c r="Q29" s="22"/>
      <c r="R29" s="7">
        <f>IF(Q29=0,,($Q$9-Q29)*$Q$7*100/$Q$9)</f>
        <v>0</v>
      </c>
      <c r="S29" s="7"/>
      <c r="T29" s="7">
        <f>IF(S29=0,,($S$9-S29)*$S$7*100/$S$9)</f>
        <v>0</v>
      </c>
      <c r="U29" s="7"/>
      <c r="V29" s="7">
        <f>IF(U29=0,,($U$9-U29)*$U$7*100/$U$9)</f>
        <v>0</v>
      </c>
      <c r="W29" s="7"/>
      <c r="X29" s="7">
        <f>IF(W29=0,,($W$9-W29)*$W$7*100/$W$9)</f>
        <v>0</v>
      </c>
      <c r="Y29" s="7"/>
      <c r="Z29" s="7">
        <f>IF(Y29=0,,($Y$9-Y29)*$Y$7*100/$Y$9)</f>
        <v>0</v>
      </c>
      <c r="AA29" s="8">
        <f>SUM(F29,H29,L29,J29,,N29,P29,R29,T29,V29,X29,Z29)</f>
        <v>185</v>
      </c>
      <c r="AB29" s="6">
        <f t="shared" si="0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>IF(E30=0,,($E$9-E30)*$E$7*100/$E$9)</f>
        <v>0</v>
      </c>
      <c r="G30" s="20"/>
      <c r="H30" s="7">
        <f>IF(G30=0,,($G$9-G30)*$G$7*100/$G$9)</f>
        <v>0</v>
      </c>
      <c r="I30" s="20"/>
      <c r="J30" s="22">
        <f>IF(I30=0,,($I$9-I30)*$I$7*100/$I$9)</f>
        <v>0</v>
      </c>
      <c r="K30" s="13"/>
      <c r="L30" s="7">
        <f>IF(K30=0,,($K$9-K30)*$K$7*100/$K$9)</f>
        <v>0</v>
      </c>
      <c r="M30" s="6">
        <v>8</v>
      </c>
      <c r="N30" s="7">
        <f>IF(M30=0,,($M$9-M30)*$M$7*100/$M$9)</f>
        <v>142.85714285714286</v>
      </c>
      <c r="O30" s="6">
        <v>34</v>
      </c>
      <c r="P30" s="7">
        <f>IF(O30=0,,($O$9-O30)*$O$7*100/$O$9)</f>
        <v>30</v>
      </c>
      <c r="Q30" s="13"/>
      <c r="R30" s="7">
        <f>IF(Q30=0,,($Q$9-Q30)*$Q$7*100/$Q$9)</f>
        <v>0</v>
      </c>
      <c r="S30" s="6"/>
      <c r="T30" s="7">
        <f>IF(S30=0,,($S$9-S30)*$S$7*100/$S$9)</f>
        <v>0</v>
      </c>
      <c r="U30" s="6"/>
      <c r="V30" s="7">
        <f>IF(U30=0,,($U$9-U30)*$U$7*100/$U$9)</f>
        <v>0</v>
      </c>
      <c r="W30" s="6"/>
      <c r="X30" s="7">
        <f>IF(W30=0,,($W$9-W30)*$W$7*100/$W$9)</f>
        <v>0</v>
      </c>
      <c r="Y30" s="6"/>
      <c r="Z30" s="7">
        <f>IF(Y30=0,,($Y$9-Y30)*$Y$7*100/$Y$9)</f>
        <v>0</v>
      </c>
      <c r="AA30" s="8">
        <f>SUM(F30,H30,L30,J30,,N30,P30,R30,T30,V30,X30,Z30)</f>
        <v>172.85714285714286</v>
      </c>
      <c r="AB30" s="6">
        <f t="shared" si="0"/>
        <v>20</v>
      </c>
    </row>
    <row r="31" spans="1:28" x14ac:dyDescent="0.2">
      <c r="A31" s="18">
        <v>21</v>
      </c>
      <c r="B31" s="13" t="s">
        <v>574</v>
      </c>
      <c r="C31" s="13" t="s">
        <v>110</v>
      </c>
      <c r="D31" s="13" t="s">
        <v>219</v>
      </c>
      <c r="E31" s="20"/>
      <c r="F31" s="22">
        <f>IF(E31=0,,($E$9-E31)*$E$7*100/$E$9)</f>
        <v>0</v>
      </c>
      <c r="G31" s="20"/>
      <c r="H31" s="7">
        <f>IF(G31=0,,($G$9-G31)*$G$7*100/$G$9)</f>
        <v>0</v>
      </c>
      <c r="I31" s="20"/>
      <c r="J31" s="22">
        <f>IF(I31=0,,($I$9-I31)*$I$7*100/$I$9)</f>
        <v>0</v>
      </c>
      <c r="K31" s="13"/>
      <c r="L31" s="7">
        <f>IF(K31=0,,($K$9-K31)*$K$7*100/$K$9)</f>
        <v>0</v>
      </c>
      <c r="M31" s="6">
        <v>6</v>
      </c>
      <c r="N31" s="7">
        <f>IF(M31=0,,($M$9-M31)*$M$7*100/$M$9)</f>
        <v>157.14285714285714</v>
      </c>
      <c r="O31" s="6"/>
      <c r="P31" s="7">
        <f>IF(O31=0,,(#REF!-O31)*#REF!*100/#REF!)</f>
        <v>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>IF(W31=0,,($W$9-W31)*$W$7*100/$W$9)</f>
        <v>0</v>
      </c>
      <c r="Y31" s="6"/>
      <c r="Z31" s="7">
        <f>IF(Y31=0,,($Y$9-Y31)*$Y$7*100/$Y$9)</f>
        <v>0</v>
      </c>
      <c r="AA31" s="8">
        <f>SUM(F31,H31,L31,J31,,N31,P31,R31,T31,V31,X31,Z31)</f>
        <v>157.14285714285714</v>
      </c>
      <c r="AB31" s="6">
        <f t="shared" si="0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>IF(E32=0,,($E$9-E32)*$E$7*100/$E$9)</f>
        <v>0</v>
      </c>
      <c r="G32" s="20"/>
      <c r="H32" s="7">
        <f>IF(G32=0,,($G$9-G32)*$G$7*100/$G$9)</f>
        <v>0</v>
      </c>
      <c r="I32" s="20"/>
      <c r="J32" s="22">
        <f>IF(I32=0,,($I$9-I32)*$I$7*100/$I$9)</f>
        <v>0</v>
      </c>
      <c r="K32" s="13"/>
      <c r="L32" s="7">
        <f>IF(K32=0,,($K$9-K32)*$K$7*100/$K$9)</f>
        <v>0</v>
      </c>
      <c r="M32" s="6">
        <v>7</v>
      </c>
      <c r="N32" s="7">
        <f>IF(M32=0,,($M$9-M32)*$M$7*100/$M$9)</f>
        <v>150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>IF(W32=0,,($W$9-W32)*$W$7*100/$W$9)</f>
        <v>0</v>
      </c>
      <c r="Y32" s="6"/>
      <c r="Z32" s="7">
        <f>IF(Y32=0,,($Y$9-Y32)*$Y$7*100/$Y$9)</f>
        <v>0</v>
      </c>
      <c r="AA32" s="8">
        <f>SUM(F32,H32,L32,J32,,N32,P32,R32,T32,V32,X32,Z32)</f>
        <v>150</v>
      </c>
      <c r="AB32" s="6">
        <f t="shared" si="0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>IF(E33=0,,($E$9-E33)*$E$7*100/$E$9)</f>
        <v>0</v>
      </c>
      <c r="G33" s="20"/>
      <c r="H33" s="7">
        <f>IF(G33=0,,($G$9-G33)*$G$7*100/$G$9)</f>
        <v>0</v>
      </c>
      <c r="I33" s="20"/>
      <c r="J33" s="22">
        <f>IF(I33=0,,($I$9-I33)*$I$7*100/$I$9)</f>
        <v>0</v>
      </c>
      <c r="K33" s="13"/>
      <c r="L33" s="7">
        <f>IF(K33=0,,($K$9-K33)*$K$7*100/$K$9)</f>
        <v>0</v>
      </c>
      <c r="M33" s="6"/>
      <c r="N33" s="7">
        <f>IF(M33=0,,($M$9-M33)*$M$7*100/$M$9)</f>
        <v>0</v>
      </c>
      <c r="O33" s="6">
        <v>10</v>
      </c>
      <c r="P33" s="7">
        <f>IF(O33=0,,($O$9-O33)*$O$7*100/$O$9)</f>
        <v>150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>IF(W33=0,,($W$9-W33)*$W$7*100/$W$9)</f>
        <v>0</v>
      </c>
      <c r="Y33" s="6"/>
      <c r="Z33" s="7">
        <f>IF(Y33=0,,($Y$9-Y33)*$Y$7*100/$Y$9)</f>
        <v>0</v>
      </c>
      <c r="AA33" s="8">
        <f>SUM(F33,H33,L33,J33,,N33,P33,R33,T33,V33,X33,Z33)</f>
        <v>150</v>
      </c>
      <c r="AB33" s="6">
        <f t="shared" si="0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>IF(E34=0,,($E$9-E34)*$E$7*100/$E$9)</f>
        <v>9.5238095238095237</v>
      </c>
      <c r="G34" s="20"/>
      <c r="H34" s="7">
        <f>IF(G34=0,,($G$9-G34)*$G$7*100/$G$9)</f>
        <v>0</v>
      </c>
      <c r="I34" s="20"/>
      <c r="J34" s="22">
        <f>IF(I34=0,,($I$9-I34)*$I$7*100/$I$9)</f>
        <v>0</v>
      </c>
      <c r="K34" s="13"/>
      <c r="L34" s="7">
        <f>IF(K34=0,,($K$9-K34)*$K$7*100/$K$9)</f>
        <v>0</v>
      </c>
      <c r="M34" s="6">
        <v>24</v>
      </c>
      <c r="N34" s="7">
        <f>IF(M34=0,,($M$9-M34)*$M$7*100/$M$9)</f>
        <v>28.571428571428573</v>
      </c>
      <c r="O34" s="6">
        <v>20</v>
      </c>
      <c r="P34" s="7">
        <f>IF(O34=0,,($O$9-O34)*$O$7*100/$O$9)</f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>IF(W34=0,,($W$9-W34)*$W$7*100/$W$9)</f>
        <v>0</v>
      </c>
      <c r="Y34" s="6"/>
      <c r="Z34" s="7">
        <f>IF(Y34=0,,($Y$9-Y34)*$Y$7*100/$Y$9)</f>
        <v>0</v>
      </c>
      <c r="AA34" s="8">
        <f>SUM(F34,H34,L34,J34,,N34,P34,R34,T34,V34,X34,Z34)</f>
        <v>138.0952380952381</v>
      </c>
      <c r="AB34" s="6">
        <f t="shared" si="0"/>
        <v>24</v>
      </c>
    </row>
    <row r="35" spans="1:28" x14ac:dyDescent="0.2">
      <c r="A35" s="19">
        <v>25</v>
      </c>
      <c r="B35" s="13" t="s">
        <v>753</v>
      </c>
      <c r="C35" s="13" t="s">
        <v>410</v>
      </c>
      <c r="D35" s="13" t="s">
        <v>45</v>
      </c>
      <c r="E35" s="20"/>
      <c r="F35" s="22">
        <f>IF(E35=0,,($E$9-E35)*$E$7*100/$E$9)</f>
        <v>0</v>
      </c>
      <c r="G35" s="20"/>
      <c r="H35" s="7">
        <f>IF(G35=0,,($G$9-G35)*$G$7*100/$G$9)</f>
        <v>0</v>
      </c>
      <c r="I35" s="6"/>
      <c r="J35" s="22">
        <f>IF(I35=0,,($I$9-I35)*$I$7*100/$I$9)</f>
        <v>0</v>
      </c>
      <c r="K35" s="13"/>
      <c r="L35" s="7">
        <f>IF(K35=0,,($K$9-K35)*$K$7*100/$K$9)</f>
        <v>0</v>
      </c>
      <c r="M35" s="6"/>
      <c r="N35" s="7">
        <f>IF(M35=0,,($M$9-M35)*$M$7*100/$M$9)</f>
        <v>0</v>
      </c>
      <c r="O35" s="6">
        <v>13</v>
      </c>
      <c r="P35" s="7">
        <f>IF(O35=0,,($O$9-O35)*$O$7*100/$O$9)</f>
        <v>135</v>
      </c>
      <c r="Q35" s="13"/>
      <c r="R35" s="7"/>
      <c r="S35" s="6"/>
      <c r="T35" s="7"/>
      <c r="U35" s="6"/>
      <c r="V35" s="7"/>
      <c r="W35" s="6"/>
      <c r="X35" s="7">
        <f>IF(W35=0,,($W$9-W35)*$W$7*100/$W$9)</f>
        <v>0</v>
      </c>
      <c r="Y35" s="6"/>
      <c r="Z35" s="7"/>
      <c r="AA35" s="8">
        <f>SUM(F35,H35,L35,J35,,N35,P35,R35,T35,V35,X35,Z35)</f>
        <v>135</v>
      </c>
      <c r="AB35" s="6">
        <f t="shared" si="0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>IF(E36=0,,($E$9-E36)*$E$7*100/$E$9)</f>
        <v>0</v>
      </c>
      <c r="G36" s="20"/>
      <c r="H36" s="7">
        <f>IF(G36=0,,($G$9-G36)*$G$7*100/$G$9)</f>
        <v>0</v>
      </c>
      <c r="I36" s="20"/>
      <c r="J36" s="22">
        <f>IF(I36=0,,($I$9-I36)*$I$7*100/$I$9)</f>
        <v>0</v>
      </c>
      <c r="K36" s="20"/>
      <c r="L36" s="7">
        <f>IF(K36=0,,($K$9-K36)*$K$7*100/$K$9)</f>
        <v>0</v>
      </c>
      <c r="M36" s="6">
        <v>17</v>
      </c>
      <c r="N36" s="7">
        <f>IF(M36=0,,($M$9-M36)*$M$7*100/$M$9)</f>
        <v>78.571428571428569</v>
      </c>
      <c r="O36" s="6">
        <v>29</v>
      </c>
      <c r="P36" s="7">
        <f>IF(O36=0,,($O$9-O36)*$O$7*100/$O$9)</f>
        <v>55</v>
      </c>
      <c r="Q36" s="13"/>
      <c r="R36" s="7">
        <f>IF(Q36=0,,($Q$9-Q36)*$Q$7*100/$Q$9)</f>
        <v>0</v>
      </c>
      <c r="S36" s="6"/>
      <c r="T36" s="7">
        <f>IF(S36=0,,($S$9-S36)*$S$7*100/$S$9)</f>
        <v>0</v>
      </c>
      <c r="U36" s="6"/>
      <c r="V36" s="7">
        <f>IF(U36=0,,($U$9-U36)*$U$7*100/$U$9)</f>
        <v>0</v>
      </c>
      <c r="W36" s="6"/>
      <c r="X36" s="7">
        <f>IF(W36=0,,($W$9-W36)*$W$7*100/$W$9)</f>
        <v>0</v>
      </c>
      <c r="Y36" s="6"/>
      <c r="Z36" s="7">
        <f>IF(Y36=0,,($Y$9-Y36)*$Y$7*100/$Y$9)</f>
        <v>0</v>
      </c>
      <c r="AA36" s="8">
        <f>SUM(F36,H36,L36,J36,,N36,P36,R36,T36,V36,X36,Z36)</f>
        <v>133.57142857142856</v>
      </c>
      <c r="AB36" s="6">
        <f t="shared" si="0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>IF(E37=0,,($E$9-E37)*$E$7*100/$E$9)</f>
        <v>0</v>
      </c>
      <c r="G37" s="20"/>
      <c r="H37" s="7">
        <f>IF(G37=0,,($G$9-G37)*$G$7*100/$G$9)</f>
        <v>0</v>
      </c>
      <c r="I37" s="20"/>
      <c r="J37" s="22">
        <f>IF(I37=0,,($I$9-I37)*$I$7*100/$I$9)</f>
        <v>0</v>
      </c>
      <c r="K37" s="20"/>
      <c r="L37" s="7">
        <f>IF(K37=0,,($K$9-K37)*$K$7*100/$K$9)</f>
        <v>0</v>
      </c>
      <c r="M37" s="6">
        <v>15</v>
      </c>
      <c r="N37" s="7">
        <f>IF(M37=0,,($M$9-M37)*$M$7*100/$M$9)</f>
        <v>92.857142857142861</v>
      </c>
      <c r="O37" s="6">
        <v>32</v>
      </c>
      <c r="P37" s="7">
        <f>IF(O37=0,,($O$9-O37)*$O$7*100/$O$9)</f>
        <v>40</v>
      </c>
      <c r="Q37" s="13"/>
      <c r="R37" s="7">
        <f>IF(Q37=0,,($Q$9-Q37)*$Q$7*100/$Q$9)</f>
        <v>0</v>
      </c>
      <c r="S37" s="6"/>
      <c r="T37" s="7">
        <f>IF(S37=0,,($S$9-S37)*$S$7*100/$S$9)</f>
        <v>0</v>
      </c>
      <c r="U37" s="6"/>
      <c r="V37" s="7">
        <f>IF(U37=0,,($U$9-U37)*$U$7*100/$U$9)</f>
        <v>0</v>
      </c>
      <c r="W37" s="6"/>
      <c r="X37" s="7">
        <f>IF(W37=0,,($W$9-W37)*$W$7*100/$W$9)</f>
        <v>0</v>
      </c>
      <c r="Y37" s="6"/>
      <c r="Z37" s="7">
        <f>IF(Y37=0,,($Y$9-Y37)*$Y$7*100/$Y$9)</f>
        <v>0</v>
      </c>
      <c r="AA37" s="8">
        <f>SUM(F37,H37,L37,J37,,N37,P37,R37,T37,V37,X37,Z37)</f>
        <v>132.85714285714286</v>
      </c>
      <c r="AB37" s="6">
        <f t="shared" si="0"/>
        <v>27</v>
      </c>
    </row>
    <row r="38" spans="1:28" x14ac:dyDescent="0.2">
      <c r="A38" s="18">
        <v>28</v>
      </c>
      <c r="B38" s="13" t="s">
        <v>576</v>
      </c>
      <c r="C38" s="13" t="s">
        <v>577</v>
      </c>
      <c r="D38" s="13" t="s">
        <v>553</v>
      </c>
      <c r="E38" s="20"/>
      <c r="F38" s="22">
        <f>IF(E38=0,,($E$9-E38)*$E$7*100/$E$9)</f>
        <v>0</v>
      </c>
      <c r="G38" s="20"/>
      <c r="H38" s="7">
        <f>IF(G38=0,,($G$9-G38)*$G$7*100/$G$9)</f>
        <v>0</v>
      </c>
      <c r="I38" s="20"/>
      <c r="J38" s="22">
        <f>IF(I38=0,,($I$9-I38)*$I$7*100/$I$9)</f>
        <v>0</v>
      </c>
      <c r="K38" s="13"/>
      <c r="L38" s="7">
        <f>IF(K38=0,,($K$9-K38)*$K$7*100/$K$9)</f>
        <v>0</v>
      </c>
      <c r="M38" s="6">
        <v>14</v>
      </c>
      <c r="N38" s="7">
        <f>IF(M38=0,,($M$9-M38)*$M$7*100/$M$9)</f>
        <v>100</v>
      </c>
      <c r="O38" s="6">
        <v>35</v>
      </c>
      <c r="P38" s="7">
        <f>IF(O38=0,,($O$9-O38)*$O$7*100/$O$9)</f>
        <v>25</v>
      </c>
      <c r="Q38" s="13"/>
      <c r="R38" s="7">
        <f>IF(Q38=0,,($Q$9-Q38)*$Q$7*100/$Q$9)</f>
        <v>0</v>
      </c>
      <c r="S38" s="6"/>
      <c r="T38" s="7">
        <f>IF(S38=0,,($S$9-S38)*$S$7*100/$S$9)</f>
        <v>0</v>
      </c>
      <c r="U38" s="6"/>
      <c r="V38" s="7">
        <f>IF(U38=0,,($U$9-U38)*$U$7*100/$U$9)</f>
        <v>0</v>
      </c>
      <c r="W38" s="6"/>
      <c r="X38" s="7">
        <f>IF(W38=0,,($W$9-W38)*$W$7*100/$W$9)</f>
        <v>0</v>
      </c>
      <c r="Y38" s="6"/>
      <c r="Z38" s="7">
        <f>IF(Y38=0,,($Y$9-Y38)*$Y$7*100/$Y$9)</f>
        <v>0</v>
      </c>
      <c r="AA38" s="8">
        <f>SUM(F38,H38,L38,J38,,N38,P38,R38,T38,V38,X38,Z38)</f>
        <v>125</v>
      </c>
      <c r="AB38" s="6">
        <f t="shared" si="0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>IF(E39=0,,($E$9-E39)*$E$7*100/$E$9)</f>
        <v>52.38095238095238</v>
      </c>
      <c r="G39" s="20"/>
      <c r="H39" s="7">
        <f>IF(G39=0,,($G$9-G39)*$G$7*100/$G$9)</f>
        <v>0</v>
      </c>
      <c r="I39" s="20"/>
      <c r="J39" s="22">
        <f>IF(I39=0,,($I$9-I39)*$I$7*100/$I$9)</f>
        <v>0</v>
      </c>
      <c r="K39" s="13"/>
      <c r="L39" s="7">
        <f>IF(K39=0,,($K$9-K39)*$K$7*100/$K$9)</f>
        <v>0</v>
      </c>
      <c r="M39" s="6">
        <v>19</v>
      </c>
      <c r="N39" s="7">
        <f>IF(M39=0,,($M$9-M39)*$M$7*100/$M$9)</f>
        <v>64.285714285714292</v>
      </c>
      <c r="O39" s="6"/>
      <c r="P39" s="7">
        <f>IF(O39=0,,(#REF!-O39)*#REF!*100/#REF!)</f>
        <v>0</v>
      </c>
      <c r="Q39" s="13"/>
      <c r="R39" s="7">
        <f>IF(Q39=0,,($Q$9-Q39)*$Q$7*100/$Q$9)</f>
        <v>0</v>
      </c>
      <c r="S39" s="6"/>
      <c r="T39" s="7">
        <f>IF(S39=0,,($S$9-S39)*$S$7*100/$S$9)</f>
        <v>0</v>
      </c>
      <c r="U39" s="6"/>
      <c r="V39" s="7">
        <f>IF(U39=0,,($U$9-U39)*$U$7*100/$U$9)</f>
        <v>0</v>
      </c>
      <c r="W39" s="6"/>
      <c r="X39" s="7">
        <f>IF(W39=0,,($W$9-W39)*$W$7*100/$W$9)</f>
        <v>0</v>
      </c>
      <c r="Y39" s="6"/>
      <c r="Z39" s="7">
        <f>IF(Y39=0,,($Y$9-Y39)*$Y$7*100/$Y$9)</f>
        <v>0</v>
      </c>
      <c r="AA39" s="8">
        <f>SUM(F39,H39,L39,J39,,N39,P39,R39,T39,V39,X39,Z39)</f>
        <v>116.66666666666667</v>
      </c>
      <c r="AB39" s="6">
        <f t="shared" si="0"/>
        <v>29</v>
      </c>
    </row>
    <row r="40" spans="1:28" x14ac:dyDescent="0.2">
      <c r="A40" s="18">
        <v>30</v>
      </c>
      <c r="B40" s="13" t="s">
        <v>752</v>
      </c>
      <c r="C40" s="13" t="s">
        <v>59</v>
      </c>
      <c r="D40" s="13" t="s">
        <v>45</v>
      </c>
      <c r="E40" s="20"/>
      <c r="F40" s="22">
        <f>IF(E40=0,,($E$9-E40)*$E$7*100/$E$9)</f>
        <v>0</v>
      </c>
      <c r="G40" s="20"/>
      <c r="H40" s="7">
        <f>IF(G40=0,,($G$9-G40)*$G$7*100/$G$9)</f>
        <v>0</v>
      </c>
      <c r="I40" s="6"/>
      <c r="J40" s="22">
        <f>IF(I40=0,,($I$9-I40)*$I$7*100/$I$9)</f>
        <v>0</v>
      </c>
      <c r="K40" s="13"/>
      <c r="L40" s="7">
        <f>IF(K40=0,,($K$9-K40)*$K$7*100/$K$9)</f>
        <v>0</v>
      </c>
      <c r="M40" s="6"/>
      <c r="N40" s="7">
        <f>IF(M40=0,,($M$9-M40)*$M$7*100/$M$9)</f>
        <v>0</v>
      </c>
      <c r="O40" s="6">
        <v>17</v>
      </c>
      <c r="P40" s="7">
        <f>IF(O40=0,,($O$9-O40)*$O$7*100/$O$9)</f>
        <v>115</v>
      </c>
      <c r="Q40" s="13"/>
      <c r="R40" s="7">
        <f>IF(Q40=0,,($Q$9-Q40)*$Q$7*100/$Q$9)</f>
        <v>0</v>
      </c>
      <c r="S40" s="6"/>
      <c r="T40" s="7">
        <f>IF(S40=0,,($S$9-S40)*$S$7*100/$S$9)</f>
        <v>0</v>
      </c>
      <c r="U40" s="6"/>
      <c r="V40" s="7">
        <f>IF(U40=0,,($U$9-U40)*$U$7*100/$U$9)</f>
        <v>0</v>
      </c>
      <c r="W40" s="6"/>
      <c r="X40" s="7">
        <f>IF(W40=0,,($W$9-W40)*$W$7*100/$W$9)</f>
        <v>0</v>
      </c>
      <c r="Y40" s="6"/>
      <c r="Z40" s="7">
        <f>IF(Y40=0,,($Y$9-Y40)*$Y$7*100/$Y$9)</f>
        <v>0</v>
      </c>
      <c r="AA40" s="8">
        <f>SUM(F40,H40,L40,J40,,N40,P40,R40,T40,V40,X40,Z40)</f>
        <v>115</v>
      </c>
      <c r="AB40" s="6">
        <f t="shared" si="0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>IF(E41=0,,($E$9-E41)*$E$7*100/$E$9)</f>
        <v>14.285714285714286</v>
      </c>
      <c r="G41" s="20"/>
      <c r="H41" s="7">
        <f>IF(G41=0,,($G$9-G41)*$G$7*100/$G$9)</f>
        <v>0</v>
      </c>
      <c r="I41" s="20">
        <v>19</v>
      </c>
      <c r="J41" s="22">
        <f>IF(I41=0,,($I$9-I41)*$I$7*100/$I$9)</f>
        <v>100</v>
      </c>
      <c r="K41" s="20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13"/>
      <c r="R41" s="7">
        <f>IF(Q41=0,,($Q$9-Q41)*$Q$7*100/$Q$9)</f>
        <v>0</v>
      </c>
      <c r="S41" s="6"/>
      <c r="T41" s="7">
        <f>IF(S41=0,,($S$9-S41)*$S$7*100/$S$9)</f>
        <v>0</v>
      </c>
      <c r="U41" s="6"/>
      <c r="V41" s="7">
        <f>IF(U41=0,,($U$9-U41)*$U$7*100/$U$9)</f>
        <v>0</v>
      </c>
      <c r="W41" s="6"/>
      <c r="X41" s="7">
        <f>IF(W41=0,,($W$9-W41)*$W$7*100/$W$9)</f>
        <v>0</v>
      </c>
      <c r="Y41" s="6"/>
      <c r="Z41" s="7">
        <f>IF(Y41=0,,($Y$9-Y41)*$Y$7*100/$Y$9)</f>
        <v>0</v>
      </c>
      <c r="AA41" s="8">
        <f>SUM(F41,H41,L41,J41,,N41,P41,R41,T41,V41,X41,Z41)</f>
        <v>114.28571428571429</v>
      </c>
      <c r="AB41" s="6">
        <f t="shared" si="0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>IF(E42=0,,($E$9-E42)*$E$7*100/$E$9)</f>
        <v>0</v>
      </c>
      <c r="G42" s="20"/>
      <c r="H42" s="7">
        <f>IF(G42=0,,($G$9-G42)*$G$7*100/$G$9)</f>
        <v>0</v>
      </c>
      <c r="I42" s="20"/>
      <c r="J42" s="22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>
        <v>18</v>
      </c>
      <c r="P42" s="7">
        <f>IF(O42=0,,($O$9-O42)*$O$7*100/$O$9)</f>
        <v>110</v>
      </c>
      <c r="Q42" s="13"/>
      <c r="R42" s="7">
        <f>IF(Q42=0,,($Q$9-Q42)*$Q$7*100/$Q$9)</f>
        <v>0</v>
      </c>
      <c r="S42" s="6"/>
      <c r="T42" s="7">
        <f>IF(S42=0,,($S$9-S42)*$S$7*100/$S$9)</f>
        <v>0</v>
      </c>
      <c r="U42" s="6"/>
      <c r="V42" s="7">
        <f>IF(U42=0,,($U$9-U42)*$U$7*100/$U$9)</f>
        <v>0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8">
        <f>SUM(F42,H42,L42,J42,,N42,P42,R42,T42,V42,X42,Z42)</f>
        <v>110</v>
      </c>
      <c r="AB42" s="6">
        <f t="shared" si="0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>IF(E43=0,,($E$9-E43)*$E$7*100/$E$9)</f>
        <v>0</v>
      </c>
      <c r="G43" s="13"/>
      <c r="H43" s="7">
        <f>IF(G43=0,,($G$9-G43)*$G$7*100/$G$9)</f>
        <v>0</v>
      </c>
      <c r="I43" s="13"/>
      <c r="J43" s="22">
        <f>IF(I43=0,,($I$9-I43)*$I$7*100/$I$9)</f>
        <v>0</v>
      </c>
      <c r="K43" s="13"/>
      <c r="L43" s="7">
        <f>IF(K43=0,,($K$9-K43)*$K$7*100/$K$9)</f>
        <v>0</v>
      </c>
      <c r="M43" s="6">
        <v>13</v>
      </c>
      <c r="N43" s="7">
        <f>IF(M43=0,,($M$9-M43)*$M$7*100/$M$9)</f>
        <v>107.14285714285714</v>
      </c>
      <c r="O43" s="6"/>
      <c r="P43" s="7">
        <f>IF(O43=0,,($O$9-O43)*$O$7*100/$O$9)</f>
        <v>0</v>
      </c>
      <c r="Q43" s="13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8">
        <f>SUM(F43,H43,L43,J43,,N43,P43,R43,T43,V43,X43,Z43)</f>
        <v>107.14285714285714</v>
      </c>
      <c r="AB43" s="6">
        <f t="shared" ref="AB43:AB74" si="1">ROW(B43)-10</f>
        <v>33</v>
      </c>
    </row>
    <row r="44" spans="1:28" x14ac:dyDescent="0.2">
      <c r="A44" s="18">
        <v>34</v>
      </c>
      <c r="B44" s="13" t="s">
        <v>754</v>
      </c>
      <c r="C44" s="13" t="s">
        <v>755</v>
      </c>
      <c r="D44" s="13" t="s">
        <v>45</v>
      </c>
      <c r="E44" s="20"/>
      <c r="F44" s="22">
        <f>IF(E44=0,,($E$9-E44)*$E$7*100/$E$9)</f>
        <v>0</v>
      </c>
      <c r="G44" s="20"/>
      <c r="H44" s="7">
        <f>IF(G44=0,,($G$9-G44)*$G$7*100/$G$9)</f>
        <v>0</v>
      </c>
      <c r="I44" s="20"/>
      <c r="J44" s="22">
        <f>IF(I44=0,,($I$9-I44)*$I$7*100/$I$9)</f>
        <v>0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>
        <v>19</v>
      </c>
      <c r="P44" s="7">
        <f>IF(O44=0,,($O$9-O44)*$O$7*100/$O$9)</f>
        <v>105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>IF(W44=0,,($W$9-W44)*$W$7*100/$W$9)</f>
        <v>0</v>
      </c>
      <c r="Y44" s="6"/>
      <c r="Z44" s="7">
        <f>IF(Y44=0,,($Y$9-Y44)*$Y$7*100/$Y$9)</f>
        <v>0</v>
      </c>
      <c r="AA44" s="8">
        <f>SUM(F44,H44,L44,J44,,N44,P44,R44,T44,V44,X44,Z44)</f>
        <v>105</v>
      </c>
      <c r="AB44" s="6">
        <f t="shared" si="1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>IF(E45=0,,($E$9-E45)*$E$7*100/$E$9)</f>
        <v>0</v>
      </c>
      <c r="G45" s="20"/>
      <c r="H45" s="7">
        <f>IF(G45=0,,($G$9-G45)*$G$7*100/$G$9)</f>
        <v>0</v>
      </c>
      <c r="I45" s="6">
        <v>33</v>
      </c>
      <c r="J45" s="22">
        <f>IF(I45=0,,($I$9-I45)*$I$7*100/$I$9)</f>
        <v>26.315789473684209</v>
      </c>
      <c r="K45" s="13"/>
      <c r="L45" s="7">
        <f>IF(K45=0,,($K$9-K45)*$K$7*100/$K$9)</f>
        <v>0</v>
      </c>
      <c r="M45" s="6">
        <v>18</v>
      </c>
      <c r="N45" s="7">
        <f>IF(M45=0,,($M$9-M45)*$M$7*100/$M$9)</f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>IF(W45=0,,($W$9-W45)*$W$7*100/$W$9)</f>
        <v>0</v>
      </c>
      <c r="Y45" s="6"/>
      <c r="Z45" s="7"/>
      <c r="AA45" s="8">
        <f>SUM(F45,H45,L45,J45,,N45,P45,R45,T45,V45,X45,Z45)</f>
        <v>97.744360902255636</v>
      </c>
      <c r="AB45" s="6">
        <f t="shared" si="1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>IF(E46=0,,($E$9-E46)*$E$7*100/$E$9)</f>
        <v>0</v>
      </c>
      <c r="G46" s="13"/>
      <c r="H46" s="7">
        <f>IF(G46=0,,($G$9-G46)*$G$7*100/$G$9)</f>
        <v>0</v>
      </c>
      <c r="I46" s="13"/>
      <c r="J46" s="22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>
        <v>22</v>
      </c>
      <c r="P46" s="7">
        <f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>IF(W46=0,,($W$9-W46)*$W$7*100/$W$9)</f>
        <v>0</v>
      </c>
      <c r="Y46" s="6"/>
      <c r="Z46" s="7">
        <f>IF(Y46=0,,($Y$9-Y46)*$Y$7*100/$Y$9)</f>
        <v>0</v>
      </c>
      <c r="AA46" s="8">
        <f>SUM(F46,H46,L46,J46,,N46,P46,R46,T46,V46,X46,Z46)</f>
        <v>90</v>
      </c>
      <c r="AB46" s="6">
        <f t="shared" si="1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>IF(E47=0,,($E$9-E47)*$E$7*100/$E$9)</f>
        <v>0</v>
      </c>
      <c r="G47" s="20"/>
      <c r="H47" s="7">
        <f>IF(G47=0,,($G$9-G47)*$G$7*100/$G$9)</f>
        <v>0</v>
      </c>
      <c r="I47" s="20"/>
      <c r="J47" s="22">
        <f>IF(I47=0,,($I$9-I47)*$I$7*100/$I$9)</f>
        <v>0</v>
      </c>
      <c r="K47" s="13"/>
      <c r="L47" s="7">
        <f>IF(K47=0,,($K$9-K47)*$K$7*100/$K$9)</f>
        <v>0</v>
      </c>
      <c r="M47" s="6">
        <v>16</v>
      </c>
      <c r="N47" s="7">
        <f>IF(M47=0,,($M$9-M47)*$M$7*100/$M$9)</f>
        <v>85.714285714285708</v>
      </c>
      <c r="O47" s="6"/>
      <c r="P47" s="7">
        <f>IF(O47=0,,($O$9-O47)*$O$7*100/$O$9)</f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>IF(W47=0,,($W$9-W47)*$W$7*100/$W$9)</f>
        <v>0</v>
      </c>
      <c r="Y47" s="6"/>
      <c r="Z47" s="7">
        <f>IF(Y47=0,,($Y$9-Y47)*$Y$7*100/$Y$9)</f>
        <v>0</v>
      </c>
      <c r="AA47" s="8">
        <f>SUM(F47,H47,L47,J47,,N47,P47,R47,T47,V47,X47,Z47)</f>
        <v>85.714285714285708</v>
      </c>
      <c r="AB47" s="6">
        <f t="shared" si="1"/>
        <v>37</v>
      </c>
    </row>
    <row r="48" spans="1:28" x14ac:dyDescent="0.2">
      <c r="A48" s="18">
        <v>38</v>
      </c>
      <c r="B48" s="13" t="s">
        <v>756</v>
      </c>
      <c r="C48" s="13" t="s">
        <v>621</v>
      </c>
      <c r="D48" s="13" t="s">
        <v>757</v>
      </c>
      <c r="E48" s="20"/>
      <c r="F48" s="22">
        <f>IF(E48=0,,($E$9-E48)*$E$7*100/$E$9)</f>
        <v>0</v>
      </c>
      <c r="G48" s="20"/>
      <c r="H48" s="7">
        <f>IF(G48=0,,($G$9-G48)*$G$7*100/$G$9)</f>
        <v>0</v>
      </c>
      <c r="I48" s="6"/>
      <c r="J48" s="22">
        <f>IF(I48=0,,($I$9-I48)*$I$7*100/$I$9)</f>
        <v>0</v>
      </c>
      <c r="K48" s="13"/>
      <c r="L48" s="7">
        <f>IF(K48=0,,($K$9-K48)*$K$7*100/$K$9)</f>
        <v>0</v>
      </c>
      <c r="M48" s="6"/>
      <c r="N48" s="7">
        <f>IF(M48=0,,($M$9-M48)*$M$7*100/$M$9)</f>
        <v>0</v>
      </c>
      <c r="O48" s="6">
        <v>23</v>
      </c>
      <c r="P48" s="7">
        <f>IF(O48=0,,($O$9-O48)*$O$7*100/$O$9)</f>
        <v>85</v>
      </c>
      <c r="Q48" s="13"/>
      <c r="R48" s="7"/>
      <c r="S48" s="6"/>
      <c r="T48" s="7"/>
      <c r="U48" s="6"/>
      <c r="V48" s="7"/>
      <c r="W48" s="6"/>
      <c r="X48" s="7">
        <f>IF(W48=0,,($W$9-W48)*$W$7*100/$W$9)</f>
        <v>0</v>
      </c>
      <c r="Y48" s="6"/>
      <c r="Z48" s="7"/>
      <c r="AA48" s="8">
        <f>SUM(F48,H48,L48,J48,,N48,P48,R48,T48,V48,X48,Z48)</f>
        <v>85</v>
      </c>
      <c r="AB48" s="6">
        <f t="shared" si="1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>IF(E49=0,,($E$9-E49)*$E$7*100/$E$9)</f>
        <v>0</v>
      </c>
      <c r="G49" s="20"/>
      <c r="H49" s="7">
        <f>IF(G49=0,,($G$9-G49)*$G$7*100/$G$9)</f>
        <v>0</v>
      </c>
      <c r="I49" s="20"/>
      <c r="J49" s="22">
        <f>IF(I49=0,,($I$9-I49)*$I$7*100/$I$9)</f>
        <v>0</v>
      </c>
      <c r="K49" s="13"/>
      <c r="L49" s="7">
        <f>IF(K49=0,,($K$9-K49)*$K$7*100/$K$9)</f>
        <v>0</v>
      </c>
      <c r="M49" s="6"/>
      <c r="N49" s="7">
        <f>IF(M49=0,,($M$9-M49)*$M$7*100/$M$9)</f>
        <v>0</v>
      </c>
      <c r="O49" s="6">
        <v>24</v>
      </c>
      <c r="P49" s="7">
        <f>IF(O49=0,,($O$9-O49)*$O$7*100/$O$9)</f>
        <v>80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>IF(W49=0,,($W$9-W49)*$W$7*100/$W$9)</f>
        <v>0</v>
      </c>
      <c r="Y49" s="6"/>
      <c r="Z49" s="7">
        <f>IF(Y49=0,,($Y$9-Y49)*$Y$7*100/$Y$9)</f>
        <v>0</v>
      </c>
      <c r="AA49" s="8">
        <f>SUM(F49,H49,L49,J49,,N49,P49,R49,T49,V49,X49,Z49)</f>
        <v>80</v>
      </c>
      <c r="AB49" s="6">
        <f t="shared" si="1"/>
        <v>39</v>
      </c>
    </row>
    <row r="50" spans="1:28" x14ac:dyDescent="0.2">
      <c r="A50" s="18">
        <v>40</v>
      </c>
      <c r="B50" s="13"/>
      <c r="C50" s="13"/>
      <c r="D50" s="13" t="s">
        <v>103</v>
      </c>
      <c r="E50" s="20">
        <v>26</v>
      </c>
      <c r="F50" s="22">
        <f>IF(E50=0,,($E$9-E50)*$E$7*100/$E$9)</f>
        <v>76.19047619047619</v>
      </c>
      <c r="G50" s="20"/>
      <c r="H50" s="7">
        <f>IF(G50=0,,($G$9-G50)*$G$7*100/$G$9)</f>
        <v>0</v>
      </c>
      <c r="I50" s="6"/>
      <c r="J50" s="22">
        <f>IF(I50=0,,($I$9-I50)*$I$7*100/$I$9)</f>
        <v>0</v>
      </c>
      <c r="K50" s="13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>IF(O50=0,,($O$9-O50)*$O$7*100/$O$9)</f>
        <v>0</v>
      </c>
      <c r="Q50" s="13"/>
      <c r="R50" s="7"/>
      <c r="S50" s="6"/>
      <c r="T50" s="7"/>
      <c r="U50" s="6"/>
      <c r="V50" s="7"/>
      <c r="W50" s="6"/>
      <c r="X50" s="7">
        <f>IF(W50=0,,($W$9-W50)*$W$7*100/$W$9)</f>
        <v>0</v>
      </c>
      <c r="Y50" s="6"/>
      <c r="Z50" s="7"/>
      <c r="AA50" s="8">
        <f>SUM(F50,H50,L50,J50,,N50,P50,R50,T50,V50,X50,Z50)</f>
        <v>76.19047619047619</v>
      </c>
      <c r="AB50" s="6">
        <f t="shared" si="1"/>
        <v>40</v>
      </c>
    </row>
    <row r="51" spans="1:28" x14ac:dyDescent="0.2">
      <c r="A51" s="18">
        <v>41</v>
      </c>
      <c r="B51" s="13" t="s">
        <v>758</v>
      </c>
      <c r="C51" s="13" t="s">
        <v>759</v>
      </c>
      <c r="D51" s="13" t="s">
        <v>45</v>
      </c>
      <c r="E51" s="20"/>
      <c r="F51" s="22">
        <f>IF(E51=0,,($E$9-E51)*$E$7*100/$E$9)</f>
        <v>0</v>
      </c>
      <c r="G51" s="20"/>
      <c r="H51" s="7">
        <f>IF(G51=0,,($G$9-G51)*$G$7*100/$G$9)</f>
        <v>0</v>
      </c>
      <c r="I51" s="20"/>
      <c r="J51" s="22">
        <f>IF(I51=0,,($I$9-I51)*$I$7*100/$I$9)</f>
        <v>0</v>
      </c>
      <c r="K51" s="13"/>
      <c r="L51" s="7">
        <f>IF(K51=0,,($K$9-K51)*$K$7*100/$K$9)</f>
        <v>0</v>
      </c>
      <c r="M51" s="6"/>
      <c r="N51" s="7">
        <f>IF(M51=0,,($M$9-M51)*$M$7*100/$M$9)</f>
        <v>0</v>
      </c>
      <c r="O51" s="6">
        <v>25</v>
      </c>
      <c r="P51" s="7">
        <f>IF(O51=0,,($O$9-O51)*$O$7*100/$O$9)</f>
        <v>75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>IF(W51=0,,($W$9-W51)*$W$7*100/$W$9)</f>
        <v>0</v>
      </c>
      <c r="Y51" s="6"/>
      <c r="Z51" s="7">
        <f>IF(Y51=0,,($Y$9-Y51)*$Y$7*100/$Y$9)</f>
        <v>0</v>
      </c>
      <c r="AA51" s="8">
        <f>SUM(F51,H51,L51,J51,,N51,P51,R51,T51,V51,X51,Z51)</f>
        <v>75</v>
      </c>
      <c r="AB51" s="6">
        <f t="shared" si="1"/>
        <v>41</v>
      </c>
    </row>
    <row r="52" spans="1:28" x14ac:dyDescent="0.2">
      <c r="A52" s="18">
        <v>42</v>
      </c>
      <c r="B52" s="20" t="s">
        <v>271</v>
      </c>
      <c r="C52" s="20" t="s">
        <v>237</v>
      </c>
      <c r="D52" s="20" t="s">
        <v>757</v>
      </c>
      <c r="E52" s="20"/>
      <c r="F52" s="22">
        <f>IF(E52=0,,($E$9-E52)*$E$7*100/$E$9)</f>
        <v>0</v>
      </c>
      <c r="G52" s="20"/>
      <c r="H52" s="7">
        <f>IF(G52=0,,($G$9-G52)*$G$7*100/$G$9)</f>
        <v>0</v>
      </c>
      <c r="I52" s="20"/>
      <c r="J52" s="22">
        <f>IF(I52=0,,($I$9-I52)*$I$7*100/$I$9)</f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>
        <v>26</v>
      </c>
      <c r="P52" s="7">
        <f>IF(O52=0,,($O$9-O52)*$O$7*100/$O$9)</f>
        <v>70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>IF(W52=0,,($W$9-W52)*$W$7*100/$W$9)</f>
        <v>0</v>
      </c>
      <c r="Y52" s="6"/>
      <c r="Z52" s="7">
        <f>IF(Y52=0,,($Y$9-Y52)*$Y$7*100/$Y$9)</f>
        <v>0</v>
      </c>
      <c r="AA52" s="8">
        <f>SUM(F52,H52,L52,J52,,N52,P52,R52,T52,V52,X52,Z52)</f>
        <v>70</v>
      </c>
      <c r="AB52" s="6">
        <f t="shared" si="1"/>
        <v>42</v>
      </c>
    </row>
    <row r="53" spans="1:28" x14ac:dyDescent="0.2">
      <c r="A53" s="18">
        <v>43</v>
      </c>
      <c r="B53" s="13" t="s">
        <v>760</v>
      </c>
      <c r="C53" s="13" t="s">
        <v>761</v>
      </c>
      <c r="D53" s="13" t="s">
        <v>45</v>
      </c>
      <c r="E53" s="20"/>
      <c r="F53" s="22">
        <f>IF(E53=0,,($E$9-E53)*$E$7*100/$E$9)</f>
        <v>0</v>
      </c>
      <c r="G53" s="20"/>
      <c r="H53" s="7">
        <f>IF(G53=0,,($G$9-G53)*$G$7*100/$G$9)</f>
        <v>0</v>
      </c>
      <c r="I53" s="6"/>
      <c r="J53" s="22">
        <f>IF(I53=0,,($I$9-I53)*$I$7*100/$I$9)</f>
        <v>0</v>
      </c>
      <c r="K53" s="13"/>
      <c r="L53" s="7">
        <f>IF(K53=0,,($K$9-K53)*$K$7*100/$K$9)</f>
        <v>0</v>
      </c>
      <c r="M53" s="6"/>
      <c r="N53" s="7">
        <f>IF(M53=0,,($M$9-M53)*$M$7*100/$M$9)</f>
        <v>0</v>
      </c>
      <c r="O53" s="6">
        <v>27</v>
      </c>
      <c r="P53" s="7">
        <f>IF(O53=0,,($O$9-O53)*$O$7*100/$O$9)</f>
        <v>65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>IF(W53=0,,($W$9-W53)*$W$7*100/$W$9)</f>
        <v>0</v>
      </c>
      <c r="Y53" s="6"/>
      <c r="Z53" s="7">
        <f>IF(Y53=0,,($Y$9-Y53)*$Y$7*100/$Y$9)</f>
        <v>0</v>
      </c>
      <c r="AA53" s="8">
        <f>SUM(F53,H53,L53,J53,,N53,P53,R53,T53,V53,X53,Z53)</f>
        <v>65</v>
      </c>
      <c r="AB53" s="6">
        <f t="shared" si="1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160</v>
      </c>
      <c r="E54" s="20"/>
      <c r="F54" s="22"/>
      <c r="G54" s="20"/>
      <c r="H54" s="7">
        <f>IF(G54=0,,($G$9-G54)*$G$7*100/$G$9)</f>
        <v>0</v>
      </c>
      <c r="I54" s="20"/>
      <c r="J54" s="22">
        <f>IF(I54=0,,($I$9-I54)*$I$7*100/$I$9)</f>
        <v>0</v>
      </c>
      <c r="K54" s="13"/>
      <c r="L54" s="7">
        <f>IF(K54=0,,($K$9-K54)*$K$7*100/$K$9)</f>
        <v>0</v>
      </c>
      <c r="M54" s="6">
        <v>20</v>
      </c>
      <c r="N54" s="7">
        <f>IF(M54=0,,($M$9-M54)*$M$7*100/$M$9)</f>
        <v>57.142857142857146</v>
      </c>
      <c r="O54" s="6"/>
      <c r="P54" s="7">
        <f>IF(O54=0,,(#REF!-O54)*#REF!*100/#REF!)</f>
        <v>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>IF(W54=0,,($W$9-W54)*$W$7*100/$W$9)</f>
        <v>0</v>
      </c>
      <c r="Y54" s="6"/>
      <c r="Z54" s="7">
        <f>IF(Y54=0,,($Y$9-Y54)*$Y$7*100/$Y$9)</f>
        <v>0</v>
      </c>
      <c r="AA54" s="8">
        <f>SUM(F54,H54,L54,J54,,N54,P54,R54,T54,V54,X54,Z54)</f>
        <v>57.142857142857146</v>
      </c>
      <c r="AB54" s="6">
        <f t="shared" si="1"/>
        <v>44</v>
      </c>
    </row>
    <row r="55" spans="1:28" x14ac:dyDescent="0.2">
      <c r="A55" s="18">
        <v>45</v>
      </c>
      <c r="B55" s="13" t="s">
        <v>580</v>
      </c>
      <c r="C55" s="13" t="s">
        <v>581</v>
      </c>
      <c r="D55" s="13" t="s">
        <v>219</v>
      </c>
      <c r="E55" s="20"/>
      <c r="F55" s="22">
        <f>IF(E55=0,,($E$9-E55)*$E$7*100/$E$9)</f>
        <v>0</v>
      </c>
      <c r="G55" s="20"/>
      <c r="H55" s="7">
        <f>IF(G55=0,,($G$9-G55)*$G$7*100/$G$9)</f>
        <v>0</v>
      </c>
      <c r="I55" s="20"/>
      <c r="J55" s="22">
        <f>IF(I55=0,,($I$9-I55)*$I$7*100/$I$9)</f>
        <v>0</v>
      </c>
      <c r="K55" s="13"/>
      <c r="L55" s="7">
        <f>IF(K55=0,,($K$9-K55)*$K$7*100/$K$9)</f>
        <v>0</v>
      </c>
      <c r="M55" s="6">
        <v>21</v>
      </c>
      <c r="N55" s="7">
        <f>IF(M55=0,,($M$9-M55)*$M$7*100/$M$9)</f>
        <v>50</v>
      </c>
      <c r="O55" s="6"/>
      <c r="P55" s="7"/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>IF(W55=0,,($W$9-W55)*$W$7*100/$W$9)</f>
        <v>0</v>
      </c>
      <c r="Y55" s="6"/>
      <c r="Z55" s="7">
        <f>IF(Y55=0,,($Y$9-Y55)*$Y$7*100/$Y$9)</f>
        <v>0</v>
      </c>
      <c r="AA55" s="8">
        <f>SUM(F55,H55,L55,J55,,N55,P55,R55,T55,V55,X55,Z55)</f>
        <v>50</v>
      </c>
      <c r="AB55" s="6">
        <f t="shared" si="1"/>
        <v>45</v>
      </c>
    </row>
    <row r="56" spans="1:28" x14ac:dyDescent="0.2">
      <c r="A56" s="18">
        <v>46</v>
      </c>
      <c r="B56" s="13" t="s">
        <v>232</v>
      </c>
      <c r="C56" s="13" t="s">
        <v>233</v>
      </c>
      <c r="D56" s="13" t="s">
        <v>103</v>
      </c>
      <c r="E56" s="20"/>
      <c r="F56" s="22">
        <f>IF(E56=0,,($E$9-E56)*$E$7*100/$E$9)</f>
        <v>0</v>
      </c>
      <c r="G56" s="20"/>
      <c r="H56" s="7">
        <f>IF(G56=0,,($G$9-G56)*$G$7*100/$G$9)</f>
        <v>0</v>
      </c>
      <c r="I56" s="6"/>
      <c r="J56" s="22">
        <f>IF(I56=0,,($I$9-I56)*$I$7*100/$I$9)</f>
        <v>0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>
        <v>30</v>
      </c>
      <c r="P56" s="7">
        <f>IF(O56=0,,($O$9-O56)*$O$7*100/$O$9)</f>
        <v>50</v>
      </c>
      <c r="Q56" s="13"/>
      <c r="R56" s="7"/>
      <c r="S56" s="6"/>
      <c r="T56" s="7"/>
      <c r="U56" s="6"/>
      <c r="V56" s="7"/>
      <c r="W56" s="6"/>
      <c r="X56" s="7">
        <f>IF(W56=0,,($W$9-W56)*$W$7*100/$W$9)</f>
        <v>0</v>
      </c>
      <c r="Y56" s="6"/>
      <c r="Z56" s="7"/>
      <c r="AA56" s="8">
        <f>SUM(F56,H56,L56,J56,,N56,P56,R56,T56,V56,X56,Z56)</f>
        <v>50</v>
      </c>
      <c r="AB56" s="6">
        <f t="shared" si="1"/>
        <v>46</v>
      </c>
    </row>
    <row r="57" spans="1:28" x14ac:dyDescent="0.2">
      <c r="A57" s="18">
        <v>47</v>
      </c>
      <c r="B57" s="13" t="s">
        <v>367</v>
      </c>
      <c r="C57" s="13" t="s">
        <v>388</v>
      </c>
      <c r="D57" s="13" t="s">
        <v>389</v>
      </c>
      <c r="E57" s="20"/>
      <c r="F57" s="22">
        <f>IF(E57=0,,($E$9-E57)*$E$7*100/$E$9)</f>
        <v>0</v>
      </c>
      <c r="G57" s="20"/>
      <c r="H57" s="7">
        <f>IF(G57=0,,($G$9-G57)*$G$7*100/$G$9)</f>
        <v>0</v>
      </c>
      <c r="I57" s="20">
        <v>29</v>
      </c>
      <c r="J57" s="22">
        <f>IF(I57=0,,($I$9-I57)*$I$7*100/$I$9)</f>
        <v>47.368421052631582</v>
      </c>
      <c r="K57" s="13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/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>IF(W57=0,,($W$9-W57)*$W$7*100/$W$9)</f>
        <v>0</v>
      </c>
      <c r="Y57" s="6"/>
      <c r="Z57" s="7">
        <f>IF(Y57=0,,($Y$9-Y57)*$Y$7*100/$Y$9)</f>
        <v>0</v>
      </c>
      <c r="AA57" s="8">
        <f>SUM(F57,H57,L57,J57,,N57,P57,R57,T57,V57,X57,Z57)</f>
        <v>47.368421052631582</v>
      </c>
      <c r="AB57" s="6">
        <f t="shared" si="1"/>
        <v>47</v>
      </c>
    </row>
    <row r="58" spans="1:28" x14ac:dyDescent="0.2">
      <c r="A58" s="18">
        <v>48</v>
      </c>
      <c r="B58" s="13" t="s">
        <v>582</v>
      </c>
      <c r="C58" s="13" t="s">
        <v>583</v>
      </c>
      <c r="D58" s="13" t="s">
        <v>45</v>
      </c>
      <c r="E58" s="20"/>
      <c r="F58" s="22">
        <f>IF(E58=0,,($E$9-E58)*$E$7*100/$E$9)</f>
        <v>0</v>
      </c>
      <c r="G58" s="20"/>
      <c r="H58" s="7">
        <f>IF(G58=0,,($G$9-G58)*$G$7*100/$G$9)</f>
        <v>0</v>
      </c>
      <c r="I58" s="20"/>
      <c r="J58" s="22">
        <f>IF(I58=0,,($I$9-I58)*$I$7*100/$I$9)</f>
        <v>0</v>
      </c>
      <c r="K58" s="13"/>
      <c r="L58" s="7">
        <f>IF(K58=0,,($K$9-K58)*$K$7*100/$K$9)</f>
        <v>0</v>
      </c>
      <c r="M58" s="6">
        <v>22</v>
      </c>
      <c r="N58" s="7">
        <f>IF(M58=0,,($M$9-M58)*$M$7*100/$M$9)</f>
        <v>42.857142857142854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>IF(W58=0,,($W$9-W58)*$W$7*100/$W$9)</f>
        <v>0</v>
      </c>
      <c r="Y58" s="6"/>
      <c r="Z58" s="7">
        <f>IF(Y58=0,,($Y$9-Y58)*$Y$7*100/$Y$9)</f>
        <v>0</v>
      </c>
      <c r="AA58" s="8">
        <f>SUM(F58,H58,L58,J58,,N58,P58,R58,T58,V58,X58,Z58)</f>
        <v>42.857142857142854</v>
      </c>
      <c r="AB58" s="6">
        <f t="shared" si="1"/>
        <v>48</v>
      </c>
    </row>
    <row r="59" spans="1:28" x14ac:dyDescent="0.2">
      <c r="A59" s="18">
        <v>49</v>
      </c>
      <c r="B59" s="13" t="s">
        <v>584</v>
      </c>
      <c r="C59" s="13" t="s">
        <v>52</v>
      </c>
      <c r="D59" s="13" t="s">
        <v>133</v>
      </c>
      <c r="E59" s="20"/>
      <c r="F59" s="22">
        <f>IF(E59=0,,($E$9-E59)*$E$7*100/$E$9)</f>
        <v>0</v>
      </c>
      <c r="G59" s="20"/>
      <c r="H59" s="7">
        <f>IF(G59=0,,($G$9-G59)*$G$7*100/$G$9)</f>
        <v>0</v>
      </c>
      <c r="I59" s="20"/>
      <c r="J59" s="22">
        <f>IF(I59=0,,($I$9-I59)*$I$7*100/$I$9)</f>
        <v>0</v>
      </c>
      <c r="K59" s="13"/>
      <c r="L59" s="7">
        <f>IF(K59=0,,($K$9-K59)*$K$7*100/$K$9)</f>
        <v>0</v>
      </c>
      <c r="M59" s="6">
        <v>23</v>
      </c>
      <c r="N59" s="7">
        <f>IF(M59=0,,($M$9-M59)*$M$7*100/$M$9)</f>
        <v>35.714285714285715</v>
      </c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>IF(W59=0,,($W$9-W59)*$W$7*100/$W$9)</f>
        <v>0</v>
      </c>
      <c r="Y59" s="6"/>
      <c r="Z59" s="7">
        <f>IF(Y59=0,,($Y$9-Y59)*$Y$7*100/$Y$9)</f>
        <v>0</v>
      </c>
      <c r="AA59" s="8">
        <f>SUM(F59,H59,L59,J59,,N59,P59,R59,T59,V59,X59,Z59)</f>
        <v>35.714285714285715</v>
      </c>
      <c r="AB59" s="6">
        <f t="shared" si="1"/>
        <v>49</v>
      </c>
    </row>
    <row r="60" spans="1:28" x14ac:dyDescent="0.2">
      <c r="A60" s="18">
        <v>50</v>
      </c>
      <c r="B60" s="13" t="s">
        <v>247</v>
      </c>
      <c r="C60" s="13" t="s">
        <v>248</v>
      </c>
      <c r="D60" s="13" t="s">
        <v>136</v>
      </c>
      <c r="E60" s="13"/>
      <c r="F60" s="22">
        <f>IF(E60=0,,($E$9-E60)*$E$7*100/$E$9)</f>
        <v>0</v>
      </c>
      <c r="G60" s="13"/>
      <c r="H60" s="7">
        <f>IF(G60=0,,($G$9-G60)*$G$7*100/$G$9)</f>
        <v>0</v>
      </c>
      <c r="I60" s="13"/>
      <c r="J60" s="22">
        <f>IF(I60=0,,($I$9-I60)*$I$7*100/$I$9)</f>
        <v>0</v>
      </c>
      <c r="K60" s="13"/>
      <c r="L60" s="7">
        <f>IF(K60=0,,($K$9-K60)*$K$7*100/$K$9)</f>
        <v>0</v>
      </c>
      <c r="M60" s="6"/>
      <c r="N60" s="7">
        <f>IF(M60=0,,($M$9-M60)*$M$7*100/$M$9)</f>
        <v>0</v>
      </c>
      <c r="O60" s="6">
        <v>33</v>
      </c>
      <c r="P60" s="7">
        <f>IF(O60=0,,($O$9-O60)*$O$7*100/$O$9)</f>
        <v>35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>IF(W60=0,,($W$9-W60)*$W$7*100/$W$9)</f>
        <v>0</v>
      </c>
      <c r="Y60" s="6"/>
      <c r="Z60" s="7">
        <f>IF(Y60=0,,($Y$9-Y60)*$Y$7*100/$Y$9)</f>
        <v>0</v>
      </c>
      <c r="AA60" s="8">
        <f>SUM(F60,H60,L60,J60,,N60,P60,R60,T60,V60,X60,Z60)</f>
        <v>35</v>
      </c>
      <c r="AB60" s="6">
        <f t="shared" si="1"/>
        <v>50</v>
      </c>
    </row>
    <row r="61" spans="1:28" x14ac:dyDescent="0.2">
      <c r="A61" s="18">
        <v>51</v>
      </c>
      <c r="B61" s="13" t="s">
        <v>253</v>
      </c>
      <c r="C61" s="13" t="s">
        <v>254</v>
      </c>
      <c r="D61" s="13" t="s">
        <v>90</v>
      </c>
      <c r="E61" s="20">
        <v>35</v>
      </c>
      <c r="F61" s="22">
        <f>IF(E61=0,,($E$9-E61)*$E$7*100/$E$9)</f>
        <v>33.333333333333336</v>
      </c>
      <c r="G61" s="20"/>
      <c r="H61" s="7">
        <f>IF(G61=0,,($G$9-G61)*$G$7*100/$G$9)</f>
        <v>0</v>
      </c>
      <c r="I61" s="6"/>
      <c r="J61" s="22">
        <f>IF(I61=0,,($I$9-I61)*$I$7*100/$I$9)</f>
        <v>0</v>
      </c>
      <c r="K61" s="13"/>
      <c r="L61" s="7">
        <f>IF(K61=0,,($K$9-K61)*$K$7*100/$K$9)</f>
        <v>0</v>
      </c>
      <c r="M61" s="6"/>
      <c r="N61" s="7">
        <f>IF(M61=0,,($M$9-M61)*$M$7*100/$M$9)</f>
        <v>0</v>
      </c>
      <c r="O61" s="6"/>
      <c r="P61" s="7">
        <f>IF(O61=0,,($O$9-O61)*$O$7*100/$O$9)</f>
        <v>0</v>
      </c>
      <c r="Q61" s="13"/>
      <c r="R61" s="7"/>
      <c r="S61" s="6"/>
      <c r="T61" s="7"/>
      <c r="U61" s="6"/>
      <c r="V61" s="7"/>
      <c r="W61" s="6"/>
      <c r="X61" s="7">
        <f>IF(W61=0,,($W$9-W61)*$W$7*100/$W$9)</f>
        <v>0</v>
      </c>
      <c r="Y61" s="6"/>
      <c r="Z61" s="7"/>
      <c r="AA61" s="8">
        <f>SUM(F61,H61,L61,J61,,N61,P61,R61,T61,V61,X61,Z61)</f>
        <v>33.333333333333336</v>
      </c>
      <c r="AB61" s="6">
        <f t="shared" si="1"/>
        <v>51</v>
      </c>
    </row>
    <row r="62" spans="1:28" x14ac:dyDescent="0.2">
      <c r="A62" s="18">
        <v>52</v>
      </c>
      <c r="B62" s="13" t="s">
        <v>390</v>
      </c>
      <c r="C62" s="13" t="s">
        <v>349</v>
      </c>
      <c r="D62" s="13" t="s">
        <v>90</v>
      </c>
      <c r="E62" s="6"/>
      <c r="F62" s="22">
        <f>IF(E62=0,,($E$9-E62)*$E$7*100/$E$9)</f>
        <v>0</v>
      </c>
      <c r="G62" s="20"/>
      <c r="H62" s="7">
        <f>IF(G62=0,,($G$9-G62)*$G$7*100/$G$9)</f>
        <v>0</v>
      </c>
      <c r="I62" s="6">
        <v>32</v>
      </c>
      <c r="J62" s="22">
        <f>IF(I62=0,,($I$9-I62)*$I$7*100/$I$9)</f>
        <v>31.578947368421051</v>
      </c>
      <c r="K62" s="13"/>
      <c r="L62" s="7">
        <f>IF(K62=0,,($K$9-K62)*$K$7*100/$K$9)</f>
        <v>0</v>
      </c>
      <c r="M62" s="6"/>
      <c r="N62" s="7">
        <f>IF(M62=0,,($M$9-M62)*$M$7*100/$M$9)</f>
        <v>0</v>
      </c>
      <c r="O62" s="6"/>
      <c r="P62" s="7">
        <f>IF(O62=0,,($O$9-O62)*$O$7*100/$O$9)</f>
        <v>0</v>
      </c>
      <c r="Q62" s="13"/>
      <c r="R62" s="7"/>
      <c r="S62" s="6"/>
      <c r="T62" s="7"/>
      <c r="U62" s="6"/>
      <c r="V62" s="7"/>
      <c r="W62" s="6"/>
      <c r="X62" s="7">
        <f>IF(W62=0,,($W$9-W62)*$W$7*100/$W$9)</f>
        <v>0</v>
      </c>
      <c r="Y62" s="6"/>
      <c r="Z62" s="7"/>
      <c r="AA62" s="8">
        <f>SUM(F62,H62,L62,J62,,N62,P62,R62,T62,V62,X62,Z62)</f>
        <v>31.578947368421051</v>
      </c>
      <c r="AB62" s="6">
        <f t="shared" si="1"/>
        <v>52</v>
      </c>
    </row>
    <row r="63" spans="1:28" x14ac:dyDescent="0.2">
      <c r="A63" s="18">
        <v>53</v>
      </c>
      <c r="B63" s="13" t="s">
        <v>587</v>
      </c>
      <c r="C63" s="13" t="s">
        <v>56</v>
      </c>
      <c r="D63" s="13" t="s">
        <v>160</v>
      </c>
      <c r="E63" s="20"/>
      <c r="F63" s="22">
        <f>IF(E63=0,,($E$9-E63)*$E$7*100/$E$9)</f>
        <v>0</v>
      </c>
      <c r="G63" s="20"/>
      <c r="H63" s="7">
        <f>IF(G63=0,,($G$9-G63)*$G$7*100/$G$9)</f>
        <v>0</v>
      </c>
      <c r="I63" s="6"/>
      <c r="J63" s="22">
        <f>IF(I63=0,,($I$9-I63)*$I$7*100/$I$9)</f>
        <v>0</v>
      </c>
      <c r="K63" s="13"/>
      <c r="L63" s="7">
        <f>IF(K63=0,,($K$9-K63)*$K$7*100/$K$9)</f>
        <v>0</v>
      </c>
      <c r="M63" s="6">
        <v>27</v>
      </c>
      <c r="N63" s="7">
        <f>IF(M63=0,,($M$9-M63)*$M$7*100/$M$9)</f>
        <v>7.1428571428571432</v>
      </c>
      <c r="O63" s="6">
        <v>37</v>
      </c>
      <c r="P63" s="7">
        <f>IF(O63=0,,($O$9-O63)*$O$7*100/$O$9)</f>
        <v>15</v>
      </c>
      <c r="Q63" s="13"/>
      <c r="R63" s="7"/>
      <c r="S63" s="6"/>
      <c r="T63" s="7"/>
      <c r="U63" s="6"/>
      <c r="V63" s="7"/>
      <c r="W63" s="6"/>
      <c r="X63" s="7">
        <f>IF(W63=0,,($W$9-W63)*$W$7*100/$W$9)</f>
        <v>0</v>
      </c>
      <c r="Y63" s="6"/>
      <c r="Z63" s="7"/>
      <c r="AA63" s="8">
        <f>SUM(F63,H63,L63,J63,,N63,P63,R63,T63,V63,X63,Z63)</f>
        <v>22.142857142857142</v>
      </c>
      <c r="AB63" s="6">
        <f t="shared" si="1"/>
        <v>53</v>
      </c>
    </row>
    <row r="64" spans="1:28" x14ac:dyDescent="0.2">
      <c r="A64" s="18">
        <v>54</v>
      </c>
      <c r="B64" s="13" t="s">
        <v>177</v>
      </c>
      <c r="C64" s="13" t="s">
        <v>128</v>
      </c>
      <c r="D64" s="13" t="s">
        <v>90</v>
      </c>
      <c r="E64" s="13"/>
      <c r="F64" s="22">
        <f>IF(E64=0,,($E$9-E64)*$E$7*100/$E$9)</f>
        <v>0</v>
      </c>
      <c r="G64" s="13"/>
      <c r="H64" s="7">
        <f>IF(G64=0,,($G$9-G64)*$G$7*100/$G$9)</f>
        <v>0</v>
      </c>
      <c r="I64" s="13"/>
      <c r="J64" s="22">
        <f>IF(I64=0,,($I$9-I64)*$I$7*100/$I$9)</f>
        <v>0</v>
      </c>
      <c r="K64" s="13"/>
      <c r="L64" s="7">
        <f>IF(K64=0,,($K$9-K64)*$K$7*100/$K$9)</f>
        <v>0</v>
      </c>
      <c r="M64" s="6"/>
      <c r="N64" s="7">
        <f>IF(M64=0,,($M$9-M64)*$M$7*100/$M$9)</f>
        <v>0</v>
      </c>
      <c r="O64" s="6">
        <v>36</v>
      </c>
      <c r="P64" s="7">
        <f>IF(O64=0,,($O$9-O64)*$O$7*100/$O$9)</f>
        <v>20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>IF(W64=0,,($W$9-W64)*$W$7*100/$W$9)</f>
        <v>0</v>
      </c>
      <c r="Y64" s="6"/>
      <c r="Z64" s="7">
        <f>IF(Y64=0,,($Y$9-Y64)*$Y$7*100/$Y$9)</f>
        <v>0</v>
      </c>
      <c r="AA64" s="8">
        <f>SUM(F64,H64,L64,J64,,N64,P64,R64,T64,V64,X64,Z64)</f>
        <v>20</v>
      </c>
      <c r="AB64" s="6">
        <f t="shared" si="1"/>
        <v>54</v>
      </c>
    </row>
    <row r="65" spans="1:28" x14ac:dyDescent="0.2">
      <c r="A65" s="18">
        <v>55</v>
      </c>
      <c r="B65" s="13" t="s">
        <v>585</v>
      </c>
      <c r="C65" s="13" t="s">
        <v>586</v>
      </c>
      <c r="D65" s="13" t="s">
        <v>160</v>
      </c>
      <c r="E65" s="20"/>
      <c r="F65" s="22">
        <f>IF(E65=0,,($E$9-E65)*$E$7*100/$E$9)</f>
        <v>0</v>
      </c>
      <c r="G65" s="20"/>
      <c r="H65" s="7">
        <f>IF(G65=0,,($G$9-G65)*$G$7*100/$G$9)</f>
        <v>0</v>
      </c>
      <c r="I65" s="20"/>
      <c r="J65" s="22">
        <f>IF(I65=0,,($I$9-I65)*$I$7*100/$I$9)</f>
        <v>0</v>
      </c>
      <c r="K65" s="13"/>
      <c r="L65" s="7">
        <f>IF(K65=0,,($K$9-K65)*$K$7*100/$K$9)</f>
        <v>0</v>
      </c>
      <c r="M65" s="6">
        <v>26</v>
      </c>
      <c r="N65" s="7">
        <f>IF(M65=0,,($M$9-M65)*$M$7*100/$M$9)</f>
        <v>14.285714285714286</v>
      </c>
      <c r="O65" s="6"/>
      <c r="P65" s="7">
        <f>IF(O65=0,,($O$9-O65)*$O$7*100/$O$9)</f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>IF(W65=0,,($W$9-W65)*$W$7*100/$W$9)</f>
        <v>0</v>
      </c>
      <c r="Y65" s="6"/>
      <c r="Z65" s="7">
        <f>IF(Y65=0,,($Y$9-Y65)*$Y$7*100/$Y$9)</f>
        <v>0</v>
      </c>
      <c r="AA65" s="8">
        <f>SUM(F65,H65,L65,J65,,N65,P65,R65,T65,V65,X65,Z65)</f>
        <v>14.285714285714286</v>
      </c>
      <c r="AB65" s="6">
        <f t="shared" si="1"/>
        <v>55</v>
      </c>
    </row>
    <row r="66" spans="1:28" x14ac:dyDescent="0.2">
      <c r="A66" s="18">
        <v>56</v>
      </c>
      <c r="B66" s="13" t="s">
        <v>762</v>
      </c>
      <c r="C66" s="13" t="s">
        <v>763</v>
      </c>
      <c r="D66" s="13" t="s">
        <v>45</v>
      </c>
      <c r="E66" s="20"/>
      <c r="F66" s="22">
        <f>IF(E66=0,,($E$9-E66)*$E$7*100/$E$9)</f>
        <v>0</v>
      </c>
      <c r="G66" s="20"/>
      <c r="H66" s="7">
        <f>IF(G66=0,,($G$9-G66)*$G$7*100/$G$9)</f>
        <v>0</v>
      </c>
      <c r="I66" s="6"/>
      <c r="J66" s="22">
        <f>IF(I66=0,,($I$9-I66)*$I$7*100/$I$9)</f>
        <v>0</v>
      </c>
      <c r="K66" s="13"/>
      <c r="L66" s="7">
        <f>IF(K66=0,,($K$9-K66)*$K$7*100/$K$9)</f>
        <v>0</v>
      </c>
      <c r="M66" s="6"/>
      <c r="N66" s="7">
        <f>IF(M66=0,,($M$9-M66)*$M$7*100/$M$9)</f>
        <v>0</v>
      </c>
      <c r="O66" s="6">
        <v>38</v>
      </c>
      <c r="P66" s="7">
        <f>IF(O66=0,,($O$9-O66)*$O$7*100/$O$9)</f>
        <v>10</v>
      </c>
      <c r="Q66" s="13"/>
      <c r="R66" s="7"/>
      <c r="S66" s="6"/>
      <c r="T66" s="7"/>
      <c r="U66" s="6"/>
      <c r="V66" s="7"/>
      <c r="W66" s="6"/>
      <c r="X66" s="7">
        <f>IF(W66=0,,($W$9-W66)*$W$7*100/$W$9)</f>
        <v>0</v>
      </c>
      <c r="Y66" s="6"/>
      <c r="Z66" s="7"/>
      <c r="AA66" s="8">
        <f>SUM(F66,H66,L66,J66,,N66,P66,R66,T66,V66,X66,Z66)</f>
        <v>10</v>
      </c>
      <c r="AB66" s="6">
        <f t="shared" si="1"/>
        <v>56</v>
      </c>
    </row>
    <row r="67" spans="1:28" x14ac:dyDescent="0.2">
      <c r="A67" s="18">
        <v>57</v>
      </c>
      <c r="B67" s="13" t="s">
        <v>588</v>
      </c>
      <c r="C67" s="13" t="s">
        <v>589</v>
      </c>
      <c r="D67" s="13" t="s">
        <v>133</v>
      </c>
      <c r="E67" s="20"/>
      <c r="F67" s="22">
        <f>IF(E67=0,,($E$9-E67)*$E$7*100/$E$9)</f>
        <v>0</v>
      </c>
      <c r="G67" s="20"/>
      <c r="H67" s="7">
        <f>IF(G67=0,,($G$9-G67)*$G$7*100/$G$9)</f>
        <v>0</v>
      </c>
      <c r="I67" s="20"/>
      <c r="J67" s="22">
        <f>IF(I67=0,,($I$9-I67)*$I$7*100/$I$9)</f>
        <v>0</v>
      </c>
      <c r="K67" s="13"/>
      <c r="L67" s="7">
        <f>IF(K67=0,,($K$9-K67)*$K$7*100/$K$9)</f>
        <v>0</v>
      </c>
      <c r="M67" s="6">
        <v>28</v>
      </c>
      <c r="N67" s="7">
        <v>4</v>
      </c>
      <c r="O67" s="6">
        <v>40</v>
      </c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>IF(W67=0,,($W$9-W67)*$W$7*100/$W$9)</f>
        <v>0</v>
      </c>
      <c r="Y67" s="6"/>
      <c r="Z67" s="7">
        <f>IF(Y67=0,,($Y$9-Y67)*$Y$7*100/$Y$9)</f>
        <v>0</v>
      </c>
      <c r="AA67" s="8">
        <f>SUM(F67,H67,L67,J67,,N67,P67,R67,T67,V67,X67,Z67)</f>
        <v>4</v>
      </c>
      <c r="AB67" s="6">
        <f t="shared" si="1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>IF(E68=0,,($E$9-E68)*$E$7*100/$E$9)</f>
        <v>0</v>
      </c>
      <c r="G68" s="20"/>
      <c r="H68" s="7">
        <f>IF(G68=0,,($G$9-G68)*$G$7*100/$G$9)</f>
        <v>0</v>
      </c>
      <c r="I68" s="6"/>
      <c r="J68" s="22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>IF(W68=0,,($W$9-W68)*$W$7*100/$W$9)</f>
        <v>0</v>
      </c>
      <c r="Y68" s="6"/>
      <c r="Z68" s="7"/>
      <c r="AA68" s="8">
        <f>SUM(F68,H68,L68,J68,,N68,P68,R68,T68,V68,X68,Z68)</f>
        <v>0</v>
      </c>
      <c r="AB68" s="6">
        <f t="shared" si="1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>IF(E69=0,,($E$9-E69)*$E$7*100/$E$9)</f>
        <v>0</v>
      </c>
      <c r="G69" s="13"/>
      <c r="H69" s="7">
        <f>IF(G69=0,,($G$9-G69)*$G$7*100/$G$9)</f>
        <v>0</v>
      </c>
      <c r="I69" s="13"/>
      <c r="J69" s="22">
        <f>IF(I69=0,,($I$9-I69)*$I$7*100/$I$9)</f>
        <v>0</v>
      </c>
      <c r="K69" s="13"/>
      <c r="L69" s="7">
        <f>IF(K69=0,,($K$9-K69)*$K$7*100/$K$9)</f>
        <v>0</v>
      </c>
      <c r="M69" s="6"/>
      <c r="N69" s="7">
        <f>IF(M69=0,,($M$9-M69)*$M$7*100/$M$9)</f>
        <v>0</v>
      </c>
      <c r="O69" s="6"/>
      <c r="P69" s="7">
        <f>IF(O69=0,,($O$9-O69)*$O$7*100/$O$9)</f>
        <v>0</v>
      </c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>IF(W69=0,,($W$9-W69)*$W$7*100/$W$9)</f>
        <v>0</v>
      </c>
      <c r="Y69" s="6"/>
      <c r="Z69" s="7">
        <f>IF(Y69=0,,($Y$9-Y69)*$Y$7*100/$Y$9)</f>
        <v>0</v>
      </c>
      <c r="AA69" s="8">
        <f>SUM(F69,H69,L69,J69,,N69,P69,R69,T69,V69,X69,Z69)</f>
        <v>0</v>
      </c>
      <c r="AB69" s="6">
        <f t="shared" si="1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>IF(E70=0,,($E$9-E70)*$E$7*100/$E$9)</f>
        <v>0</v>
      </c>
      <c r="G70" s="22"/>
      <c r="H70" s="7">
        <f>IF(G70=0,,($G$9-G70)*$G$7*100/$G$9)</f>
        <v>0</v>
      </c>
      <c r="I70" s="22"/>
      <c r="J70" s="22">
        <f>IF(I70=0,,($I$9-I70)*$I$7*100/$I$9)</f>
        <v>0</v>
      </c>
      <c r="K70" s="22"/>
      <c r="L70" s="7">
        <f>IF(K70=0,,($K$9-K70)*$K$7*100/$K$9)</f>
        <v>0</v>
      </c>
      <c r="M70" s="7"/>
      <c r="N70" s="7">
        <f>IF(M70=0,,($M$9-M70)*$M$7*100/$M$9)</f>
        <v>0</v>
      </c>
      <c r="O70" s="7"/>
      <c r="P70" s="7">
        <f>IF(O70=0,,($O$9-O70)*$O$7*100/$O$9)</f>
        <v>0</v>
      </c>
      <c r="Q70" s="22"/>
      <c r="R70" s="7">
        <f>IF(Q70=0,,($Q$9-Q70)*$Q$7*100/$Q$9)</f>
        <v>0</v>
      </c>
      <c r="S70" s="7"/>
      <c r="T70" s="7">
        <f>IF(S70=0,,($S$9-S70)*$S$7*100/$S$9)</f>
        <v>0</v>
      </c>
      <c r="U70" s="7"/>
      <c r="V70" s="7">
        <f>IF(U70=0,,($U$9-U70)*$U$7*100/$U$9)</f>
        <v>0</v>
      </c>
      <c r="W70" s="7"/>
      <c r="X70" s="7">
        <f>IF(W70=0,,($W$9-W70)*$W$7*100/$W$9)</f>
        <v>0</v>
      </c>
      <c r="Y70" s="7"/>
      <c r="Z70" s="7">
        <f>IF(Y70=0,,($Y$9-Y70)*$Y$7*100/$Y$9)</f>
        <v>0</v>
      </c>
      <c r="AA70" s="8">
        <f>SUM(F70,H70,L70,J70,,N70,P70,R70,T70,V70,X70,Z70)</f>
        <v>0</v>
      </c>
      <c r="AB70" s="6">
        <f t="shared" si="1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>IF(E71=0,,($E$9-E71)*$E$7*100/$E$9)</f>
        <v>0</v>
      </c>
      <c r="G71" s="20"/>
      <c r="H71" s="7">
        <f>IF(G71=0,,($G$9-G71)*$G$7*100/$G$9)</f>
        <v>0</v>
      </c>
      <c r="I71" s="20"/>
      <c r="J71" s="22">
        <f>IF(I71=0,,($I$9-I71)*$I$7*100/$I$9)</f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>IF(W71=0,,($W$9-W71)*$W$7*100/$W$9)</f>
        <v>0</v>
      </c>
      <c r="Y71" s="6"/>
      <c r="Z71" s="7">
        <f>IF(Y71=0,,($Y$9-Y71)*$Y$7*100/$Y$9)</f>
        <v>0</v>
      </c>
      <c r="AA71" s="8">
        <f>SUM(F71,H71,L71,J71,,N71,P71,R71,T71,V71,X71,Z71)</f>
        <v>0</v>
      </c>
      <c r="AB71" s="6">
        <f t="shared" si="1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>IF(E72=0,,($E$9-E72)*$E$7*100/$E$9)</f>
        <v>0</v>
      </c>
      <c r="G72" s="20"/>
      <c r="H72" s="7">
        <f>IF(G72=0,,($G$9-G72)*$G$7*100/$G$9)</f>
        <v>0</v>
      </c>
      <c r="I72" s="20"/>
      <c r="J72" s="22">
        <f>IF(I72=0,,($I$9-I72)*$I$7*100/$I$9)</f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>IF(W72=0,,($W$9-W72)*$W$7*100/$W$9)</f>
        <v>0</v>
      </c>
      <c r="Y72" s="6"/>
      <c r="Z72" s="7">
        <f>IF(Y72=0,,($Y$9-Y72)*$Y$7*100/$Y$9)</f>
        <v>0</v>
      </c>
      <c r="AA72" s="8">
        <f>SUM(F72,H72,L72,J72,,N72,P72,R72,T72,V72,X72,Z72)</f>
        <v>0</v>
      </c>
      <c r="AB72" s="6">
        <f t="shared" si="1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>IF(E73=0,,($E$9-E73)*$E$7*100/$E$9)</f>
        <v>0</v>
      </c>
      <c r="G73" s="20"/>
      <c r="H73" s="7">
        <f>IF(G73=0,,($G$9-G73)*$G$7*100/$G$9)</f>
        <v>0</v>
      </c>
      <c r="I73" s="20"/>
      <c r="J73" s="22">
        <f>IF(I73=0,,($I$9-I73)*$I$7*100/$I$9)</f>
        <v>0</v>
      </c>
      <c r="K73" s="13"/>
      <c r="L73" s="7">
        <f>IF(K73=0,,($K$9-K73)*$K$7*100/$K$9)</f>
        <v>0</v>
      </c>
      <c r="M73" s="6"/>
      <c r="N73" s="7">
        <f>IF(M73=0,,($M$9-M73)*$M$7*100/$M$9)</f>
        <v>0</v>
      </c>
      <c r="O73" s="6"/>
      <c r="P73" s="7">
        <f>IF(O73=0,,($O$9-O73)*$O$7*100/$O$9)</f>
        <v>0</v>
      </c>
      <c r="Q73" s="13"/>
      <c r="R73" s="7">
        <f>IF(Q73=0,,($Q$9-Q73)*$Q$7*100/$Q$9)</f>
        <v>0</v>
      </c>
      <c r="S73" s="6"/>
      <c r="T73" s="7">
        <f>IF(S73=0,,($S$9-S73)*$S$7*100/$S$9)</f>
        <v>0</v>
      </c>
      <c r="U73" s="6"/>
      <c r="V73" s="7">
        <f>IF(U73=0,,($U$9-U73)*$U$7*100/$U$9)</f>
        <v>0</v>
      </c>
      <c r="W73" s="6"/>
      <c r="X73" s="7">
        <f>IF(W73=0,,($W$9-W73)*$W$7*100/$W$9)</f>
        <v>0</v>
      </c>
      <c r="Y73" s="6"/>
      <c r="Z73" s="7">
        <f>IF(Y73=0,,($Y$9-Y73)*$Y$7*100/$Y$9)</f>
        <v>0</v>
      </c>
      <c r="AA73" s="8">
        <f>SUM(F73,H73,L73,J73,,N73,P73,R73,T73,V73,X73,Z73)</f>
        <v>0</v>
      </c>
      <c r="AB73" s="6">
        <f t="shared" si="1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>IF(E74=0,,($E$9-E74)*$E$7*100/$E$9)</f>
        <v>0</v>
      </c>
      <c r="G74" s="20"/>
      <c r="H74" s="7">
        <f>IF(G74=0,,($G$9-G74)*$G$7*100/$G$9)</f>
        <v>0</v>
      </c>
      <c r="I74" s="20"/>
      <c r="J74" s="22">
        <f>IF(I74=0,,($I$9-I74)*$I$7*100/$I$9)</f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>IF(Q74=0,,($Q$9-Q74)*$Q$7*100/$Q$9)</f>
        <v>0</v>
      </c>
      <c r="S74" s="6"/>
      <c r="T74" s="7">
        <f>IF(S74=0,,($S$9-S74)*$S$7*100/$S$9)</f>
        <v>0</v>
      </c>
      <c r="U74" s="6"/>
      <c r="V74" s="7">
        <f>IF(U74=0,,($U$9-U74)*$U$7*100/$U$9)</f>
        <v>0</v>
      </c>
      <c r="W74" s="6"/>
      <c r="X74" s="7">
        <f>IF(W74=0,,($W$9-W74)*$W$7*100/$W$9)</f>
        <v>0</v>
      </c>
      <c r="Y74" s="6"/>
      <c r="Z74" s="7">
        <f>IF(Y74=0,,($Y$9-Y74)*$Y$7*100/$Y$9)</f>
        <v>0</v>
      </c>
      <c r="AA74" s="8">
        <f>SUM(F74,H74,L74,J74,,N74,P74,R74,T74,V74,X74,Z74)</f>
        <v>0</v>
      </c>
      <c r="AB74" s="6">
        <f t="shared" si="1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>IF(E75=0,,($E$9-E75)*$E$7*100/$E$9)</f>
        <v>0</v>
      </c>
      <c r="G75" s="20"/>
      <c r="H75" s="7">
        <f>IF(G75=0,,($G$9-G75)*$G$7*100/$G$9)</f>
        <v>0</v>
      </c>
      <c r="I75" s="20"/>
      <c r="J75" s="22">
        <f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IF(O75=0,,($O$9-O75)*$O$7*100/$O$9)</f>
        <v>0</v>
      </c>
      <c r="Q75" s="13"/>
      <c r="R75" s="7">
        <f>IF(Q75=0,,($Q$9-Q75)*$Q$7*100/$Q$9)</f>
        <v>0</v>
      </c>
      <c r="S75" s="6"/>
      <c r="T75" s="7">
        <f>IF(S75=0,,($S$9-S75)*$S$7*100/$S$9)</f>
        <v>0</v>
      </c>
      <c r="U75" s="6"/>
      <c r="V75" s="7">
        <f>IF(U75=0,,($U$9-U75)*$U$7*100/$U$9)</f>
        <v>0</v>
      </c>
      <c r="W75" s="6"/>
      <c r="X75" s="7">
        <f>IF(W75=0,,($W$9-W75)*$W$7*100/$W$9)</f>
        <v>0</v>
      </c>
      <c r="Y75" s="6"/>
      <c r="Z75" s="7">
        <f>IF(Y75=0,,($Y$9-Y75)*$Y$7*100/$Y$9)</f>
        <v>0</v>
      </c>
      <c r="AA75" s="8">
        <f>SUM(F75,H75,L75,J75,,N75,P75,R75,T75,V75,X75,Z75)</f>
        <v>0</v>
      </c>
      <c r="AB75" s="6">
        <f t="shared" ref="AB75:AB100" si="2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>IF(E76=0,,($E$9-E76)*$E$7*100/$E$9)</f>
        <v>0</v>
      </c>
      <c r="G76" s="20"/>
      <c r="H76" s="7">
        <f>IF(G76=0,,($G$9-G76)*$G$7*100/$G$9)</f>
        <v>0</v>
      </c>
      <c r="I76" s="20"/>
      <c r="J76" s="22">
        <f>IF(I76=0,,($I$9-I76)*$I$7*100/$I$9)</f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IF(O76=0,,($O$9-O76)*$O$7*100/$O$9)</f>
        <v>0</v>
      </c>
      <c r="Q76" s="13"/>
      <c r="R76" s="7">
        <f>IF(Q76=0,,($Q$9-Q76)*$Q$7*100/$Q$9)</f>
        <v>0</v>
      </c>
      <c r="S76" s="6"/>
      <c r="T76" s="7">
        <f>IF(S76=0,,($S$9-S76)*$S$7*100/$S$9)</f>
        <v>0</v>
      </c>
      <c r="U76" s="6"/>
      <c r="V76" s="7">
        <f>IF(U76=0,,($U$9-U76)*$U$7*100/$U$9)</f>
        <v>0</v>
      </c>
      <c r="W76" s="6"/>
      <c r="X76" s="7">
        <f>IF(W76=0,,($W$9-W76)*$W$7*100/$W$9)</f>
        <v>0</v>
      </c>
      <c r="Y76" s="6"/>
      <c r="Z76" s="7">
        <f>IF(Y76=0,,($Y$9-Y76)*$Y$7*100/$Y$9)</f>
        <v>0</v>
      </c>
      <c r="AA76" s="8">
        <f>SUM(F76,H76,L76,J76,,N76,P76,R76,T76,V76,X76,Z76)</f>
        <v>0</v>
      </c>
      <c r="AB76" s="6">
        <f t="shared" si="2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>IF(E77=0,,($E$9-E77)*$E$7*100/$E$9)</f>
        <v>0</v>
      </c>
      <c r="G77" s="20"/>
      <c r="H77" s="7">
        <f>IF(G77=0,,($G$9-G77)*$G$7*100/$G$9)</f>
        <v>0</v>
      </c>
      <c r="I77" s="20"/>
      <c r="J77" s="22">
        <f>IF(I77=0,,($I$9-I77)*$I$7*100/$I$9)</f>
        <v>0</v>
      </c>
      <c r="K77" s="13"/>
      <c r="L77" s="7">
        <f>IF(K77=0,,($K$9-K77)*$K$7*100/$K$9)</f>
        <v>0</v>
      </c>
      <c r="M77" s="6"/>
      <c r="N77" s="7">
        <f>IF(M77=0,,($M$9-M77)*$M$7*100/$M$9)</f>
        <v>0</v>
      </c>
      <c r="O77" s="6"/>
      <c r="P77" s="7">
        <f>IF(O77=0,,($O$9-O77)*$O$7*100/$O$9)</f>
        <v>0</v>
      </c>
      <c r="Q77" s="13"/>
      <c r="R77" s="7">
        <f>IF(Q77=0,,($Q$9-Q77)*$Q$7*100/$Q$9)</f>
        <v>0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/>
      <c r="X77" s="7">
        <f>IF(W77=0,,($W$9-W77)*$W$7*100/$W$9)</f>
        <v>0</v>
      </c>
      <c r="Y77" s="6"/>
      <c r="Z77" s="7">
        <f>IF(Y77=0,,($Y$9-Y77)*$Y$7*100/$Y$9)</f>
        <v>0</v>
      </c>
      <c r="AA77" s="8">
        <f>SUM(F77,H77,L77,J77,,N77,P77,R77,T77,V77,X77,Z77)</f>
        <v>0</v>
      </c>
      <c r="AB77" s="6">
        <f t="shared" si="2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>IF(E78=0,,($E$9-E78)*$E$7*100/$E$9)</f>
        <v>0</v>
      </c>
      <c r="G78" s="20"/>
      <c r="H78" s="7">
        <f>IF(G78=0,,($G$9-G78)*$G$7*100/$G$9)</f>
        <v>0</v>
      </c>
      <c r="I78" s="20"/>
      <c r="J78" s="22">
        <f>IF(I78=0,,($I$9-I78)*$I$7*100/$I$9)</f>
        <v>0</v>
      </c>
      <c r="K78" s="13"/>
      <c r="L78" s="7">
        <f>IF(K78=0,,($K$9-K78)*$K$7*100/$K$9)</f>
        <v>0</v>
      </c>
      <c r="M78" s="6"/>
      <c r="N78" s="7">
        <f>IF(M78=0,,($M$9-M78)*$M$7*100/$M$9)</f>
        <v>0</v>
      </c>
      <c r="O78" s="6"/>
      <c r="P78" s="7">
        <f>IF(O78=0,,($O$9-O78)*$O$7*100/$O$9)</f>
        <v>0</v>
      </c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>IF(W78=0,,($W$9-W78)*$W$7*100/$W$9)</f>
        <v>0</v>
      </c>
      <c r="Y78" s="6"/>
      <c r="Z78" s="7">
        <f>IF(Y78=0,,($Y$9-Y78)*$Y$7*100/$Y$9)</f>
        <v>0</v>
      </c>
      <c r="AA78" s="8">
        <f>SUM(F78,H78,L78,J78,,N78,P78,R78,T78,V78,X78,Z78)</f>
        <v>0</v>
      </c>
      <c r="AB78" s="6">
        <f t="shared" si="2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>IF(E79=0,,($E$9-E79)*$E$7*100/$E$9)</f>
        <v>0</v>
      </c>
      <c r="G79" s="20"/>
      <c r="H79" s="7">
        <f>IF(G79=0,,($G$9-G79)*$G$7*100/$G$9)</f>
        <v>0</v>
      </c>
      <c r="I79" s="20"/>
      <c r="J79" s="22">
        <f>IF(I79=0,,($I$9-I79)*$I$7*100/$I$9)</f>
        <v>0</v>
      </c>
      <c r="K79" s="13"/>
      <c r="L79" s="7">
        <f>IF(K79=0,,($K$9-K79)*$K$7*100/$K$9)</f>
        <v>0</v>
      </c>
      <c r="M79" s="6"/>
      <c r="N79" s="7">
        <f>IF(M79=0,,($M$9-M79)*$M$7*100/$M$9)</f>
        <v>0</v>
      </c>
      <c r="O79" s="6"/>
      <c r="P79" s="7">
        <f>IF(O79=0,,($O$9-O79)*$O$7*100/$O$9)</f>
        <v>0</v>
      </c>
      <c r="Q79" s="13"/>
      <c r="R79" s="7">
        <f>IF(Q79=0,,($Q$9-Q79)*$Q$7*100/$Q$9)</f>
        <v>0</v>
      </c>
      <c r="S79" s="6"/>
      <c r="T79" s="7">
        <f>IF(S79=0,,($S$9-S79)*$S$7*100/$S$9)</f>
        <v>0</v>
      </c>
      <c r="U79" s="6"/>
      <c r="V79" s="7">
        <f>IF(U79=0,,($U$9-U79)*$U$7*100/$U$9)</f>
        <v>0</v>
      </c>
      <c r="W79" s="6"/>
      <c r="X79" s="7">
        <f>IF(W79=0,,($W$9-W79)*$W$7*100/$W$9)</f>
        <v>0</v>
      </c>
      <c r="Y79" s="6"/>
      <c r="Z79" s="7">
        <f>IF(Y79=0,,($Y$9-Y79)*$Y$7*100/$Y$9)</f>
        <v>0</v>
      </c>
      <c r="AA79" s="8">
        <f>SUM(F79,H79,L79,J79,,N79,P79,R79,T79,V79,X79,Z79)</f>
        <v>0</v>
      </c>
      <c r="AB79" s="6">
        <f t="shared" si="2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>IF(E80=0,,($E$9-E80)*$E$7*100/$E$9)</f>
        <v>0</v>
      </c>
      <c r="G80" s="20"/>
      <c r="H80" s="7">
        <f>IF(G80=0,,($G$9-G80)*$G$7*100/$G$9)</f>
        <v>0</v>
      </c>
      <c r="I80" s="6"/>
      <c r="J80" s="22">
        <f>IF(I80=0,,($I$9-I80)*$I$7*100/$I$9)</f>
        <v>0</v>
      </c>
      <c r="K80" s="13"/>
      <c r="L80" s="7">
        <f>IF(K80=0,,($K$9-K80)*$K$7*100/$K$9)</f>
        <v>0</v>
      </c>
      <c r="M80" s="6"/>
      <c r="N80" s="7">
        <f>IF(M80=0,,($M$9-M80)*$M$7*100/$M$9)</f>
        <v>0</v>
      </c>
      <c r="O80" s="6"/>
      <c r="P80" s="7">
        <f>IF(O80=0,,($O$9-O80)*$O$7*100/$O$9)</f>
        <v>0</v>
      </c>
      <c r="Q80" s="13"/>
      <c r="R80" s="7"/>
      <c r="S80" s="6"/>
      <c r="T80" s="7">
        <f>IF(S80=0,,($S$9-S80)*$S$7*100/$S$9)</f>
        <v>0</v>
      </c>
      <c r="U80" s="6"/>
      <c r="V80" s="7">
        <f>IF(U80=0,,($U$9-U80)*$U$7*100/$U$9)</f>
        <v>0</v>
      </c>
      <c r="W80" s="6"/>
      <c r="X80" s="7">
        <f>IF(W80=0,,($W$9-W80)*$W$7*100/$W$9)</f>
        <v>0</v>
      </c>
      <c r="Y80" s="6"/>
      <c r="Z80" s="7"/>
      <c r="AA80" s="8">
        <f>SUM(F80,H80,L80,J80,,N80,P80,R80,T80,V80,X80,Z80)</f>
        <v>0</v>
      </c>
      <c r="AB80" s="6">
        <f t="shared" si="2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>IF(E81=0,,($E$9-E81)*$E$7*100/$E$9)</f>
        <v>0</v>
      </c>
      <c r="G81" s="20"/>
      <c r="H81" s="7">
        <f>IF(G81=0,,($G$9-G81)*$G$7*100/$G$9)</f>
        <v>0</v>
      </c>
      <c r="I81" s="20"/>
      <c r="J81" s="22">
        <f>IF(I81=0,,($I$9-I81)*$I$7*100/$I$9)</f>
        <v>0</v>
      </c>
      <c r="K81" s="13"/>
      <c r="L81" s="7">
        <f>IF(K81=0,,($K$9-K81)*$K$7*100/$K$9)</f>
        <v>0</v>
      </c>
      <c r="M81" s="6"/>
      <c r="N81" s="7">
        <f>IF(M81=0,,($M$9-M81)*$M$7*100/$M$9)</f>
        <v>0</v>
      </c>
      <c r="O81" s="6"/>
      <c r="P81" s="7">
        <f>IF(O81=0,,($O$9-O81)*$O$7*100/$O$9)</f>
        <v>0</v>
      </c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>IF(W81=0,,($W$9-W81)*$W$7*100/$W$9)</f>
        <v>0</v>
      </c>
      <c r="Y81" s="6"/>
      <c r="Z81" s="7">
        <f>IF(Y81=0,,($Y$9-Y81)*$Y$7*100/$Y$9)</f>
        <v>0</v>
      </c>
      <c r="AA81" s="8">
        <f>SUM(F81,H81,L81,J81,,N81,P81,R81,T81,V81,X81,Z81)</f>
        <v>0</v>
      </c>
      <c r="AB81" s="6">
        <f t="shared" si="2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>IF(E82=0,,($E$9-E82)*$E$7*100/$E$9)</f>
        <v>0</v>
      </c>
      <c r="G82" s="20"/>
      <c r="H82" s="7">
        <f>IF(G82=0,,($G$9-G82)*$G$7*100/$G$9)</f>
        <v>0</v>
      </c>
      <c r="I82" s="6"/>
      <c r="J82" s="22">
        <f>IF(I82=0,,($I$9-I82)*$I$7*100/$I$9)</f>
        <v>0</v>
      </c>
      <c r="K82" s="13"/>
      <c r="L82" s="7">
        <f>IF(K82=0,,($K$9-K82)*$K$7*100/$K$9)</f>
        <v>0</v>
      </c>
      <c r="M82" s="6"/>
      <c r="N82" s="7">
        <f>IF(M82=0,,($M$9-M82)*$M$7*100/$M$9)</f>
        <v>0</v>
      </c>
      <c r="O82" s="6"/>
      <c r="P82" s="7">
        <f>IF(O82=0,,($O$9-O82)*$O$7*100/$O$9)</f>
        <v>0</v>
      </c>
      <c r="Q82" s="13"/>
      <c r="R82" s="7"/>
      <c r="S82" s="6"/>
      <c r="T82" s="7"/>
      <c r="U82" s="6"/>
      <c r="V82" s="7"/>
      <c r="W82" s="6"/>
      <c r="X82" s="7">
        <f>IF(W82=0,,($W$9-W82)*$W$7*100/$W$9)</f>
        <v>0</v>
      </c>
      <c r="Y82" s="6"/>
      <c r="Z82" s="7"/>
      <c r="AA82" s="8">
        <f>SUM(F82,H82,L82,J82,,N82,P82,R82,T82,V82,X82,Z82)</f>
        <v>0</v>
      </c>
      <c r="AB82" s="6">
        <f t="shared" si="2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>IF(E83=0,,($E$9-E83)*$E$7*100/$E$9)</f>
        <v>0</v>
      </c>
      <c r="G83" s="20"/>
      <c r="H83" s="7">
        <f>IF(G83=0,,($G$9-G83)*$G$7*100/$G$9)</f>
        <v>0</v>
      </c>
      <c r="I83" s="20"/>
      <c r="J83" s="22">
        <f>IF(I83=0,,($I$9-I83)*$I$7*100/$I$9)</f>
        <v>0</v>
      </c>
      <c r="K83" s="13"/>
      <c r="L83" s="7">
        <f>IF(K83=0,,($K$9-K83)*$K$7*100/$K$9)</f>
        <v>0</v>
      </c>
      <c r="M83" s="6"/>
      <c r="N83" s="7">
        <f>IF(M83=0,,($M$9-M83)*$M$7*100/$M$9)</f>
        <v>0</v>
      </c>
      <c r="O83" s="6"/>
      <c r="P83" s="7">
        <f>IF(O83=0,,($O$9-O83)*$O$7*100/$O$9)</f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>IF(W83=0,,($W$9-W83)*$W$7*100/$W$9)</f>
        <v>0</v>
      </c>
      <c r="Y83" s="6"/>
      <c r="Z83" s="7">
        <f>IF(Y83=0,,($Y$9-Y83)*$Y$7*100/$Y$9)</f>
        <v>0</v>
      </c>
      <c r="AA83" s="8">
        <f>SUM(F83,H83,L83,J83,,N83,P83,R83,T83,V83,X83,Z83)</f>
        <v>0</v>
      </c>
      <c r="AB83" s="6">
        <f t="shared" si="2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>IF(E84=0,,($E$9-E84)*$E$7*100/$E$9)</f>
        <v>0</v>
      </c>
      <c r="G84" s="20"/>
      <c r="H84" s="7">
        <f>IF(G84=0,,($G$9-G84)*$G$7*100/$G$9)</f>
        <v>0</v>
      </c>
      <c r="I84" s="20"/>
      <c r="J84" s="22">
        <f>IF(I84=0,,($I$9-I84)*$I$7*100/$I$9)</f>
        <v>0</v>
      </c>
      <c r="K84" s="13"/>
      <c r="L84" s="7">
        <f>IF(K84=0,,($K$9-K84)*$K$7*100/$K$9)</f>
        <v>0</v>
      </c>
      <c r="M84" s="6"/>
      <c r="N84" s="7">
        <f>IF(M84=0,,($M$9-M84)*$M$7*100/$M$9)</f>
        <v>0</v>
      </c>
      <c r="O84" s="6"/>
      <c r="P84" s="7">
        <f>IF(O84=0,,($O$9-O84)*$O$7*100/$O$9)</f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>IF(W84=0,,($W$9-W84)*$W$7*100/$W$9)</f>
        <v>0</v>
      </c>
      <c r="Y84" s="6"/>
      <c r="Z84" s="7">
        <f>IF(Y84=0,,($Y$9-Y84)*$Y$7*100/$Y$9)</f>
        <v>0</v>
      </c>
      <c r="AA84" s="8">
        <f>SUM(F84,H84,L84,J84,,N84,P84,R84,T84,V84,X84,Z84)</f>
        <v>0</v>
      </c>
      <c r="AB84" s="6">
        <f t="shared" si="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>IF(E85=0,,($E$9-E85)*$E$7*100/$E$9)</f>
        <v>0</v>
      </c>
      <c r="G85" s="20"/>
      <c r="H85" s="7">
        <f>IF(G85=0,,($G$9-G85)*$G$7*100/$G$9)</f>
        <v>0</v>
      </c>
      <c r="I85" s="20"/>
      <c r="J85" s="22">
        <f>IF(I85=0,,($I$9-I85)*$I$7*100/$I$9)</f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IF(O85=0,,($O$9-O85)*$O$7*100/$O$9)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>IF(W85=0,,($W$9-W85)*$W$7*100/$W$9)</f>
        <v>0</v>
      </c>
      <c r="Y85" s="6"/>
      <c r="Z85" s="7">
        <f>IF(Y85=0,,($Y$9-Y85)*$Y$7*100/$Y$9)</f>
        <v>0</v>
      </c>
      <c r="AA85" s="8">
        <f>SUM(F85,H85,L85,J85,,N85,P85,R85,T85,V85,X85,Z85)</f>
        <v>0</v>
      </c>
      <c r="AB85" s="6">
        <f t="shared" si="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>IF(E86=0,,($E$9-E86)*$E$7*100/$E$9)</f>
        <v>0</v>
      </c>
      <c r="G86" s="20"/>
      <c r="H86" s="7">
        <f>IF(G86=0,,($G$9-G86)*$G$7*100/$G$9)</f>
        <v>0</v>
      </c>
      <c r="I86" s="6"/>
      <c r="J86" s="22">
        <f>IF(I86=0,,($I$9-I86)*$I$7*100/$I$9)</f>
        <v>0</v>
      </c>
      <c r="K86" s="13"/>
      <c r="L86" s="7">
        <f>IF(K86=0,,($K$9-K86)*$K$7*100/$K$9)</f>
        <v>0</v>
      </c>
      <c r="M86" s="6"/>
      <c r="N86" s="7">
        <f>IF(M86=0,,($M$9-M86)*$M$7*100/$M$9)</f>
        <v>0</v>
      </c>
      <c r="O86" s="6"/>
      <c r="P86" s="7">
        <f>IF(O86=0,,($O$9-O86)*$O$7*100/$O$9)</f>
        <v>0</v>
      </c>
      <c r="Q86" s="13"/>
      <c r="R86" s="7"/>
      <c r="S86" s="6"/>
      <c r="T86" s="7"/>
      <c r="U86" s="6"/>
      <c r="V86" s="7"/>
      <c r="W86" s="6"/>
      <c r="X86" s="7">
        <f>IF(W86=0,,($W$9-W86)*$W$7*100/$W$9)</f>
        <v>0</v>
      </c>
      <c r="Y86" s="6"/>
      <c r="Z86" s="7"/>
      <c r="AA86" s="8">
        <f>SUM(F86,H86,L86,J86,,N86,P86,R86,T86,V86,X86,Z86)</f>
        <v>0</v>
      </c>
      <c r="AB86" s="6">
        <f t="shared" si="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>IF(E87=0,,($E$9-E87)*$E$7*100/$E$9)</f>
        <v>0</v>
      </c>
      <c r="G87" s="20"/>
      <c r="H87" s="7">
        <f>IF(G87=0,,($G$9-G87)*$G$7*100/$G$9)</f>
        <v>0</v>
      </c>
      <c r="I87" s="6"/>
      <c r="J87" s="22">
        <f>IF(I87=0,,($I$9-I87)*$I$7*100/$I$9)</f>
        <v>0</v>
      </c>
      <c r="K87" s="13"/>
      <c r="L87" s="7">
        <f>IF(K87=0,,($K$9-K87)*$K$7*100/$K$9)</f>
        <v>0</v>
      </c>
      <c r="M87" s="6"/>
      <c r="N87" s="7">
        <f>IF(M87=0,,($M$9-M87)*$M$7*100/$M$9)</f>
        <v>0</v>
      </c>
      <c r="O87" s="6"/>
      <c r="P87" s="7">
        <f>IF(O87=0,,($O$9-O87)*$O$7*100/$O$9)</f>
        <v>0</v>
      </c>
      <c r="Q87" s="13"/>
      <c r="R87" s="7"/>
      <c r="S87" s="6"/>
      <c r="T87" s="7"/>
      <c r="U87" s="6"/>
      <c r="V87" s="7"/>
      <c r="W87" s="6"/>
      <c r="X87" s="7">
        <f>IF(W87=0,,($W$9-W87)*$W$7*100/$W$9)</f>
        <v>0</v>
      </c>
      <c r="Y87" s="6"/>
      <c r="Z87" s="7"/>
      <c r="AA87" s="8">
        <f>SUM(F87,H87,L87,J87,,N87,P87,R87,T87,V87,X87,Z87)</f>
        <v>0</v>
      </c>
      <c r="AB87" s="6">
        <f t="shared" si="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>IF(E88=0,,($E$9-E88)*$E$7*100/$E$9)</f>
        <v>0</v>
      </c>
      <c r="G88" s="20"/>
      <c r="H88" s="7">
        <f>IF(G88=0,,($G$9-G88)*$G$7*100/$G$9)</f>
        <v>0</v>
      </c>
      <c r="I88" s="20"/>
      <c r="J88" s="22">
        <f>IF(I88=0,,($I$9-I88)*$I$7*100/$I$9)</f>
        <v>0</v>
      </c>
      <c r="K88" s="13"/>
      <c r="L88" s="7">
        <f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>IF(W88=0,,($W$9-W88)*$W$7*100/$W$9)</f>
        <v>0</v>
      </c>
      <c r="Y88" s="6"/>
      <c r="Z88" s="7">
        <f>IF(Y88=0,,($Y$9-Y88)*$Y$7*100/$Y$9)</f>
        <v>0</v>
      </c>
      <c r="AA88" s="8">
        <f>SUM(F88,H88,L88,J88,,N88,P88,R88,T88,V88,X88,Z88)</f>
        <v>0</v>
      </c>
      <c r="AB88" s="6">
        <f t="shared" si="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>IF(E89=0,,($E$9-E89)*$E$7*100/$E$9)</f>
        <v>0</v>
      </c>
      <c r="G89" s="20"/>
      <c r="H89" s="7">
        <f>IF(G89=0,,($G$9-G89)*$G$7*100/$G$9)</f>
        <v>0</v>
      </c>
      <c r="I89" s="20"/>
      <c r="J89" s="22">
        <f>IF(I89=0,,($I$9-I89)*$I$7*100/$I$9)</f>
        <v>0</v>
      </c>
      <c r="K89" s="13"/>
      <c r="L89" s="7">
        <f>IF(K89=0,,($K$9-K89)*$K$7*100/$K$9)</f>
        <v>0</v>
      </c>
      <c r="M89" s="6"/>
      <c r="N89" s="7">
        <f>IF(M89=0,,($M$9-M89)*$M$7*100/$M$9)</f>
        <v>0</v>
      </c>
      <c r="O89" s="6"/>
      <c r="P89" s="7">
        <f>IF(O89=0,,($O$9-O89)*$O$7*100/$O$9)</f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>IF(W89=0,,($W$9-W89)*$W$7*100/$W$9)</f>
        <v>0</v>
      </c>
      <c r="Y89" s="6"/>
      <c r="Z89" s="7">
        <f>IF(Y89=0,,($Y$9-Y89)*$Y$7*100/$Y$9)</f>
        <v>0</v>
      </c>
      <c r="AA89" s="8">
        <f>SUM(F89,H89,L89,J89,,N89,P89,R89,T89,V89,X89,Z89)</f>
        <v>0</v>
      </c>
      <c r="AB89" s="6">
        <f t="shared" si="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>IF(E90=0,,($E$9-E90)*$E$7*100/$E$9)</f>
        <v>0</v>
      </c>
      <c r="G90" s="20"/>
      <c r="H90" s="7">
        <f>IF(G90=0,,($G$9-G90)*$G$7*100/$G$9)</f>
        <v>0</v>
      </c>
      <c r="I90" s="20"/>
      <c r="J90" s="22">
        <f>IF(I90=0,,($I$9-I90)*$I$7*100/$I$9)</f>
        <v>0</v>
      </c>
      <c r="K90" s="13"/>
      <c r="L90" s="7">
        <f>IF(K90=0,,($K$9-K90)*$K$7*100/$K$9)</f>
        <v>0</v>
      </c>
      <c r="M90" s="6"/>
      <c r="N90" s="7">
        <f>IF(M90=0,,($M$9-M90)*$M$7*100/$M$9)</f>
        <v>0</v>
      </c>
      <c r="O90" s="6"/>
      <c r="P90" s="7">
        <f>IF(O90=0,,($O$9-O90)*$O$7*100/$O$9)</f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>IF(W90=0,,($W$9-W90)*$W$7*100/$W$9)</f>
        <v>0</v>
      </c>
      <c r="Y90" s="6"/>
      <c r="Z90" s="7">
        <f>IF(Y90=0,,($Y$9-Y90)*$Y$7*100/$Y$9)</f>
        <v>0</v>
      </c>
      <c r="AA90" s="8">
        <f>SUM(F90,H90,L90,J90,,N90,P90,R90,T90,V90,X90,Z90)</f>
        <v>0</v>
      </c>
      <c r="AB90" s="6">
        <f t="shared" si="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>IF(E91=0,,($E$9-E91)*$E$7*100/$E$9)</f>
        <v>0</v>
      </c>
      <c r="G91" s="20"/>
      <c r="H91" s="7">
        <f>IF(G91=0,,($G$9-G91)*$G$7*100/$G$9)</f>
        <v>0</v>
      </c>
      <c r="I91" s="20"/>
      <c r="J91" s="22">
        <f>IF(I91=0,,($I$9-I91)*$I$7*100/$I$9)</f>
        <v>0</v>
      </c>
      <c r="K91" s="13"/>
      <c r="L91" s="7">
        <f>IF(K91=0,,($K$9-K91)*$K$7*100/$K$9)</f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>IF(W91=0,,($W$9-W91)*$W$7*100/$W$9)</f>
        <v>0</v>
      </c>
      <c r="Y91" s="6"/>
      <c r="Z91" s="7">
        <f>IF(Y91=0,,($Y$9-Y91)*$Y$7*100/$Y$9)</f>
        <v>0</v>
      </c>
      <c r="AA91" s="8">
        <f>SUM(F91,H91,L91,J91,,N91,P91,R91,T91,V91,X91,Z91)</f>
        <v>0</v>
      </c>
      <c r="AB91" s="6">
        <f t="shared" si="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>IF(E92=0,,($E$9-E92)*$E$7*100/$E$9)</f>
        <v>0</v>
      </c>
      <c r="G92" s="20"/>
      <c r="H92" s="7">
        <f>IF(G92=0,,($G$9-G92)*$G$7*100/$G$9)</f>
        <v>0</v>
      </c>
      <c r="I92" s="20"/>
      <c r="J92" s="22">
        <f>IF(I92=0,,($I$9-I92)*$I$7*100/$I$9)</f>
        <v>0</v>
      </c>
      <c r="K92" s="13"/>
      <c r="L92" s="7">
        <f>IF(K92=0,,($K$9-K92)*$K$7*100/$K$9)</f>
        <v>0</v>
      </c>
      <c r="M92" s="6"/>
      <c r="N92" s="7">
        <f>IF(M92=0,,($M$9-M92)*$M$7*100/$M$9)</f>
        <v>0</v>
      </c>
      <c r="O92" s="6"/>
      <c r="P92" s="7">
        <f>IF(O92=0,,($O$9-O92)*$O$7*100/$O$9)</f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>IF(W92=0,,($W$9-W92)*$W$7*100/$W$9)</f>
        <v>0</v>
      </c>
      <c r="Y92" s="6"/>
      <c r="Z92" s="7">
        <f>IF(Y92=0,,($Y$9-Y92)*$Y$7*100/$Y$9)</f>
        <v>0</v>
      </c>
      <c r="AA92" s="8">
        <f>SUM(F92,H92,L92,J92,,N92,P92,R92,T92,V92,X92,Z92)</f>
        <v>0</v>
      </c>
      <c r="AB92" s="6">
        <f t="shared" si="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>IF(E93=0,,($E$9-E93)*$E$7*100/$E$9)</f>
        <v>0</v>
      </c>
      <c r="G93" s="20"/>
      <c r="H93" s="7">
        <f>IF(G93=0,,($G$9-G93)*$G$7*100/$G$9)</f>
        <v>0</v>
      </c>
      <c r="I93" s="20"/>
      <c r="J93" s="22">
        <f>IF(I93=0,,($I$9-I93)*$I$7*100/$I$9)</f>
        <v>0</v>
      </c>
      <c r="K93" s="13"/>
      <c r="L93" s="7">
        <f>IF(K93=0,,($K$9-K93)*$K$7*100/$K$9)</f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>IF(W93=0,,($W$9-W93)*$W$7*100/$W$9)</f>
        <v>0</v>
      </c>
      <c r="Y93" s="6"/>
      <c r="Z93" s="7">
        <f>IF(Y93=0,,($Y$9-Y93)*$Y$7*100/$Y$9)</f>
        <v>0</v>
      </c>
      <c r="AA93" s="8">
        <f>SUM(F93,H93,L93,J93,,N93,P93,R93,T93,V93,X93,Z93)</f>
        <v>0</v>
      </c>
      <c r="AB93" s="6">
        <f t="shared" si="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>IF(E94=0,,($E$9-E94)*$E$7*100/$E$9)</f>
        <v>0</v>
      </c>
      <c r="G94" s="20"/>
      <c r="H94" s="7">
        <f>IF(G94=0,,($G$9-G94)*$G$7*100/$G$9)</f>
        <v>0</v>
      </c>
      <c r="I94" s="6"/>
      <c r="J94" s="22">
        <f>IF(I94=0,,($I$9-I94)*$I$7*100/$I$9)</f>
        <v>0</v>
      </c>
      <c r="K94" s="13"/>
      <c r="L94" s="7">
        <f>IF(K94=0,,($K$9-K94)*$K$7*100/$K$9)</f>
        <v>0</v>
      </c>
      <c r="M94" s="6"/>
      <c r="N94" s="7">
        <f>IF(M94=0,,($M$9-M94)*$M$7*100/$M$9)</f>
        <v>0</v>
      </c>
      <c r="O94" s="6"/>
      <c r="P94" s="7">
        <f>IF(O94=0,,($O$9-O94)*$O$7*100/$O$9)</f>
        <v>0</v>
      </c>
      <c r="Q94" s="13"/>
      <c r="R94" s="7">
        <f>IF(Q94=0,,($Q$9-Q94)*$Q$7*100/$Q$9)</f>
        <v>0</v>
      </c>
      <c r="S94" s="6"/>
      <c r="T94" s="7">
        <f>IF(S94=0,,($S$9-S94)*$S$7*100/$S$9)</f>
        <v>0</v>
      </c>
      <c r="U94" s="6"/>
      <c r="V94" s="7">
        <f>IF(U94=0,,($U$9-U94)*$U$7*100/$U$9)</f>
        <v>0</v>
      </c>
      <c r="W94" s="6"/>
      <c r="X94" s="7">
        <f>IF(W94=0,,($W$9-W94)*$W$7*100/$W$9)</f>
        <v>0</v>
      </c>
      <c r="Y94" s="6"/>
      <c r="Z94" s="7">
        <f>IF(Y94=0,,($Y$9-Y94)*$Y$7*100/$Y$9)</f>
        <v>0</v>
      </c>
      <c r="AA94" s="8">
        <f>SUM(F94,H94,L94,J94,,N94,P94,R94,T94,V94,X94,Z94)</f>
        <v>0</v>
      </c>
      <c r="AB94" s="6">
        <f t="shared" si="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>IF(E95=0,,($E$9-E95)*$E$7*100/$E$9)</f>
        <v>0</v>
      </c>
      <c r="G95" s="13"/>
      <c r="H95" s="7">
        <f>IF(G95=0,,($G$9-G95)*$G$7*100/$G$9)</f>
        <v>0</v>
      </c>
      <c r="I95" s="13"/>
      <c r="J95" s="22">
        <f>IF(I95=0,,($I$9-I95)*$I$7*100/$I$9)</f>
        <v>0</v>
      </c>
      <c r="K95" s="13"/>
      <c r="L95" s="7">
        <f>IF(K95=0,,($K$9-K95)*$K$7*100/$K$9)</f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>IF(Q95=0,,($Q$9-Q95)*$Q$7*100/$Q$9)</f>
        <v>0</v>
      </c>
      <c r="S95" s="6"/>
      <c r="T95" s="7">
        <f>IF(S95=0,,($S$9-S95)*$S$7*100/$S$9)</f>
        <v>0</v>
      </c>
      <c r="U95" s="6"/>
      <c r="V95" s="7">
        <f>IF(U95=0,,($U$9-U95)*$U$7*100/$U$9)</f>
        <v>0</v>
      </c>
      <c r="W95" s="6"/>
      <c r="X95" s="7">
        <f>IF(W95=0,,($W$9-W95)*$W$7*100/$W$9)</f>
        <v>0</v>
      </c>
      <c r="Y95" s="6"/>
      <c r="Z95" s="7">
        <f>IF(Y95=0,,($Y$9-Y95)*$Y$7*100/$Y$9)</f>
        <v>0</v>
      </c>
      <c r="AA95" s="8">
        <f>SUM(F95,H95,L95,J95,,N95,P95,R95,T95,V95,X95,Z95)</f>
        <v>0</v>
      </c>
      <c r="AB95" s="6">
        <f t="shared" si="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>IF(E96=0,,($E$9-E96)*$E$7*100/$E$9)</f>
        <v>0</v>
      </c>
      <c r="G96" s="20"/>
      <c r="H96" s="7">
        <f>IF(G96=0,,($G$9-G96)*$G$7*100/$G$9)</f>
        <v>0</v>
      </c>
      <c r="I96" s="6"/>
      <c r="J96" s="22">
        <f>IF(I96=0,,($I$9-I96)*$I$7*100/$I$9)</f>
        <v>0</v>
      </c>
      <c r="K96" s="13"/>
      <c r="L96" s="7">
        <f>IF(K96=0,,($K$9-K96)*$K$7*100/$K$9)</f>
        <v>0</v>
      </c>
      <c r="M96" s="6"/>
      <c r="N96" s="7">
        <f>IF(M96=0,,($M$9-M96)*$M$7*100/$M$9)</f>
        <v>0</v>
      </c>
      <c r="O96" s="6"/>
      <c r="P96" s="7">
        <f>IF(O96=0,,($O$9-O96)*$O$7*100/$O$9)</f>
        <v>0</v>
      </c>
      <c r="Q96" s="13"/>
      <c r="R96" s="7">
        <f>IF(Q96=0,,($Q$9-Q96)*$Q$7*100/$Q$9)</f>
        <v>0</v>
      </c>
      <c r="S96" s="6"/>
      <c r="T96" s="7">
        <f>IF(S96=0,,($S$9-S96)*$S$7*100/$S$9)</f>
        <v>0</v>
      </c>
      <c r="U96" s="6"/>
      <c r="V96" s="7">
        <f>IF(U96=0,,($U$9-U96)*$U$7*100/$U$9)</f>
        <v>0</v>
      </c>
      <c r="W96" s="6"/>
      <c r="X96" s="7">
        <f>IF(W96=0,,($W$9-W96)*$W$7*100/$W$9)</f>
        <v>0</v>
      </c>
      <c r="Y96" s="6"/>
      <c r="Z96" s="7">
        <f>IF(Y96=0,,($Y$9-Y96)*$Y$7*100/$Y$9)</f>
        <v>0</v>
      </c>
      <c r="AA96" s="8">
        <f>SUM(F96,H96,L96,J96,,N96,P96,R96,T96,V96,X96,Z96)</f>
        <v>0</v>
      </c>
      <c r="AB96" s="6">
        <f t="shared" si="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>IF(E97=0,,($E$9-E97)*$E$7*100/$E$9)</f>
        <v>0</v>
      </c>
      <c r="G97" s="20"/>
      <c r="H97" s="7">
        <f>IF(G97=0,,($G$9-G97)*$G$7*100/$G$9)</f>
        <v>0</v>
      </c>
      <c r="I97" s="6"/>
      <c r="J97" s="22">
        <f>IF(I97=0,,($I$9-I97)*$I$7*100/$I$9)</f>
        <v>0</v>
      </c>
      <c r="K97" s="13"/>
      <c r="L97" s="7">
        <f>IF(K97=0,,($K$9-K97)*$K$7*100/$K$9)</f>
        <v>0</v>
      </c>
      <c r="M97" s="6"/>
      <c r="N97" s="7">
        <f>IF(M97=0,,($M$9-M97)*$M$7*100/$M$9)</f>
        <v>0</v>
      </c>
      <c r="O97" s="6"/>
      <c r="P97" s="7">
        <f>IF(O97=0,,($O$9-O97)*$O$7*100/$O$9)</f>
        <v>0</v>
      </c>
      <c r="Q97" s="13"/>
      <c r="R97" s="7">
        <f>IF(Q97=0,,($Q$9-Q97)*$Q$7*100/$Q$9)</f>
        <v>0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>IF(W97=0,,($W$9-W97)*$W$7*100/$W$9)</f>
        <v>0</v>
      </c>
      <c r="Y97" s="6"/>
      <c r="Z97" s="7">
        <f>IF(Y97=0,,($Y$9-Y97)*$Y$7*100/$Y$9)</f>
        <v>0</v>
      </c>
      <c r="AA97" s="8">
        <f>SUM(F97,H97,L97,J97,,N97,P97,R97,T97,V97,X97,Z97)</f>
        <v>0</v>
      </c>
      <c r="AB97" s="6">
        <f t="shared" si="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>IF(E98=0,,($E$9-E98)*$E$7*100/$E$9)</f>
        <v>0</v>
      </c>
      <c r="G98" s="20"/>
      <c r="H98" s="7">
        <f>IF(G98=0,,($G$9-G98)*$G$7*100/$G$9)</f>
        <v>0</v>
      </c>
      <c r="I98" s="20"/>
      <c r="J98" s="22">
        <f>IF(I98=0,,($I$9-I98)*$I$7*100/$I$9)</f>
        <v>0</v>
      </c>
      <c r="K98" s="13"/>
      <c r="L98" s="7">
        <f>IF(K98=0,,($K$9-K98)*$K$7*100/$K$9)</f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>IF(Q98=0,,($Q$9-Q98)*$Q$7*100/$Q$9)</f>
        <v>0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>IF(W98=0,,($W$9-W98)*$W$7*100/$W$9)</f>
        <v>0</v>
      </c>
      <c r="Y98" s="6"/>
      <c r="Z98" s="7">
        <f>IF(Y98=0,,($Y$9-Y98)*$Y$7*100/$Y$9)</f>
        <v>0</v>
      </c>
      <c r="AA98" s="8">
        <f>SUM(F98,H98,L98,J98,,N98,P98,R98,T98,V98,X98,Z98)</f>
        <v>0</v>
      </c>
      <c r="AB98" s="6">
        <f t="shared" si="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>IF(E99=0,,($E$9-E99)*$E$7*100/$E$9)</f>
        <v>0</v>
      </c>
      <c r="G99" s="20"/>
      <c r="H99" s="7">
        <f>IF(G99=0,,($G$9-G99)*$G$7*100/$G$9)</f>
        <v>0</v>
      </c>
      <c r="I99" s="20"/>
      <c r="J99" s="22">
        <f>IF(I99=0,,($I$9-I99)*$I$7*100/$I$9)</f>
        <v>0</v>
      </c>
      <c r="K99" s="13"/>
      <c r="L99" s="7">
        <f>IF(K99=0,,($K$9-K99)*$K$7*100/$K$9)</f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>IF(Q99=0,,($Q$9-Q99)*$Q$7*100/$Q$9)</f>
        <v>0</v>
      </c>
      <c r="S99" s="6"/>
      <c r="T99" s="7">
        <f>IF(S99=0,,($S$9-S99)*$S$7*100/$S$9)</f>
        <v>0</v>
      </c>
      <c r="U99" s="6"/>
      <c r="V99" s="7">
        <f>IF(U99=0,,($U$9-U99)*$U$7*100/$U$9)</f>
        <v>0</v>
      </c>
      <c r="W99" s="6"/>
      <c r="X99" s="7">
        <f>IF(W99=0,,($W$9-W99)*$W$7*100/$W$9)</f>
        <v>0</v>
      </c>
      <c r="Y99" s="6"/>
      <c r="Z99" s="7">
        <f>IF(Y99=0,,($Y$9-Y99)*$Y$7*100/$Y$9)</f>
        <v>0</v>
      </c>
      <c r="AA99" s="8">
        <f>SUM(F99,H99,L99,J99,,N99,P99,R99,T99,V99,X99,Z99)</f>
        <v>0</v>
      </c>
      <c r="AB99" s="6">
        <f t="shared" si="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>IF(E100=0,,($E$9-E100)*$E$7*100/$E$9)</f>
        <v>0</v>
      </c>
      <c r="G100" s="20"/>
      <c r="H100" s="7">
        <f>IF(G100=0,,($G$9-G100)*$G$7*100/$G$9)</f>
        <v>0</v>
      </c>
      <c r="I100" s="6"/>
      <c r="J100" s="22">
        <f>IF(I100=0,,($I$9-I100)*$I$7*100/$I$9)</f>
        <v>0</v>
      </c>
      <c r="K100" s="13"/>
      <c r="L100" s="7">
        <f>IF(K100=0,,($K$9-K100)*$K$7*100/$K$9)</f>
        <v>0</v>
      </c>
      <c r="M100" s="6"/>
      <c r="N100" s="7">
        <f>IF(M100=0,,($M$9-M100)*$M$7*100/$M$9)</f>
        <v>0</v>
      </c>
      <c r="O100" s="6"/>
      <c r="P100" s="7">
        <f>IF(O100=0,,($O$9-O100)*$O$7*100/$O$9)</f>
        <v>0</v>
      </c>
      <c r="Q100" s="13"/>
      <c r="R100" s="7">
        <f>IF(Q100=0,,($Q$9-Q100)*$Q$7*100/$Q$9)</f>
        <v>0</v>
      </c>
      <c r="S100" s="6"/>
      <c r="T100" s="7">
        <f>IF(S100=0,,($S$9-S100)*$S$7*100/$S$9)</f>
        <v>0</v>
      </c>
      <c r="U100" s="6"/>
      <c r="V100" s="7">
        <f>IF(U100=0,,($U$9-U100)*$U$7*100/$U$9)</f>
        <v>0</v>
      </c>
      <c r="W100" s="6"/>
      <c r="X100" s="7">
        <f>IF(W100=0,,($W$9-W100)*$W$7*100/$W$9)</f>
        <v>0</v>
      </c>
      <c r="Y100" s="6"/>
      <c r="Z100" s="7"/>
      <c r="AA100" s="8">
        <f>SUM(F100,H100,L100,J100,,N100,P100,R100,T100,V100,X100,Z100)</f>
        <v>0</v>
      </c>
      <c r="AB100" s="6">
        <f t="shared" si="2"/>
        <v>90</v>
      </c>
    </row>
    <row r="101" spans="1:28" x14ac:dyDescent="0.2">
      <c r="A101" s="55" t="s">
        <v>11</v>
      </c>
      <c r="B101" s="55"/>
      <c r="C101" s="56"/>
      <c r="E101">
        <f>COUNTA(E11:E33)</f>
        <v>9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zoomScale="118"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AC4" sqref="AB4:AC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308</v>
      </c>
      <c r="F6" s="62"/>
      <c r="G6" s="62" t="s">
        <v>187</v>
      </c>
      <c r="H6" s="62"/>
      <c r="I6" s="62" t="s">
        <v>366</v>
      </c>
      <c r="J6" s="62"/>
      <c r="K6" s="62" t="s">
        <v>407</v>
      </c>
      <c r="L6" s="62"/>
      <c r="M6" s="62" t="s">
        <v>421</v>
      </c>
      <c r="N6" s="62"/>
      <c r="O6" s="62" t="s">
        <v>650</v>
      </c>
      <c r="P6" s="62"/>
      <c r="Q6" s="63"/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 t="s">
        <v>309</v>
      </c>
      <c r="F8" s="57"/>
      <c r="G8" s="57">
        <v>45948</v>
      </c>
      <c r="H8" s="57"/>
      <c r="I8" s="57">
        <v>45962</v>
      </c>
      <c r="J8" s="57"/>
      <c r="K8" s="57">
        <v>45977</v>
      </c>
      <c r="L8" s="57"/>
      <c r="M8" s="57">
        <v>45983</v>
      </c>
      <c r="N8" s="57"/>
      <c r="O8" s="57">
        <v>46005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>
        <v>8</v>
      </c>
      <c r="F9" s="58"/>
      <c r="G9" s="58">
        <v>166</v>
      </c>
      <c r="H9" s="58"/>
      <c r="I9" s="58">
        <v>13</v>
      </c>
      <c r="J9" s="58"/>
      <c r="K9" s="58">
        <v>195</v>
      </c>
      <c r="L9" s="58"/>
      <c r="M9" s="58">
        <v>15</v>
      </c>
      <c r="N9" s="58"/>
      <c r="O9" s="58">
        <v>17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E11" s="73"/>
      <c r="F11" s="6"/>
      <c r="G11" s="74"/>
      <c r="H11" s="6"/>
      <c r="I11" s="73"/>
      <c r="J11" s="6"/>
      <c r="K11" s="74">
        <v>41</v>
      </c>
      <c r="L11" s="22">
        <f>IF(K11=0,,($K$9-K11)*$K$7*100/$K$9)</f>
        <v>394.87179487179486</v>
      </c>
      <c r="M11" s="74"/>
      <c r="N11" s="22">
        <f>IF(M11=0,,($M$9-M11)*$M$7*100/$M$9)</f>
        <v>0</v>
      </c>
      <c r="O11" s="74">
        <v>3</v>
      </c>
      <c r="P11" s="22">
        <f>IF(O11=0,,($O$9-O11)*$O$7*100/$O$9)</f>
        <v>164.70588235294119</v>
      </c>
      <c r="Q11" s="73"/>
      <c r="R11" s="6"/>
      <c r="S11" s="73"/>
      <c r="T11" s="6"/>
      <c r="U11" s="74"/>
      <c r="V11" s="6"/>
      <c r="W11" s="73"/>
      <c r="X11" s="6"/>
      <c r="Y11" s="73"/>
      <c r="Z11" s="6"/>
      <c r="AA11" s="24">
        <f>SUM(F11,H11,L11,J11,N11,P11,R11,T11,V11)</f>
        <v>559.57767722473602</v>
      </c>
      <c r="AB11" s="22">
        <f>ROW(B11)-10</f>
        <v>1</v>
      </c>
      <c r="AC11" s="23"/>
    </row>
    <row r="12" spans="1:29" x14ac:dyDescent="0.2">
      <c r="A12" s="18">
        <f t="shared" ref="A12:A14" si="0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>IF(K12=0,,($K$9-K12)*$K$7*100/$K$9)</f>
        <v>371.79487179487177</v>
      </c>
      <c r="M12" s="22"/>
      <c r="N12" s="22">
        <f>IF(M12=0,,($M$9-M12)*$M$7*100/$M$9)</f>
        <v>0</v>
      </c>
      <c r="O12" s="22">
        <v>5</v>
      </c>
      <c r="P12" s="22">
        <f>IF(O12=0,,($O$9-O12)*$O$7*100/$O$9)</f>
        <v>141.1764705882353</v>
      </c>
      <c r="Q12" s="22"/>
      <c r="R12" s="22">
        <f>IF(Q12=0,,($Q$9-Q12)*$Q$7*100/$Q$9)</f>
        <v>0</v>
      </c>
      <c r="S12" s="22"/>
      <c r="T12" s="22">
        <f>IF(S12=0,,($M$9-S12)*$M$7*100/$M$9)</f>
        <v>0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>SUM(F12,H12,L12,J12,N12,P12,R12,T12,V12)</f>
        <v>512.97134238310707</v>
      </c>
      <c r="AB12" s="22">
        <f>ROW(B12)-10</f>
        <v>2</v>
      </c>
      <c r="AC12" s="23"/>
    </row>
    <row r="13" spans="1:29" x14ac:dyDescent="0.2">
      <c r="A13" s="18">
        <f t="shared" si="0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>IF(K13=0,,($K$9-K13)*$K$7*100/$K$9)</f>
        <v>0</v>
      </c>
      <c r="M13" s="22">
        <v>1</v>
      </c>
      <c r="N13" s="22">
        <f>IF(M13=0,,($M$9-M13)*$M$7*100/$M$9)</f>
        <v>186.66666666666666</v>
      </c>
      <c r="O13" s="22">
        <v>9</v>
      </c>
      <c r="P13" s="22">
        <f>IF(O13=0,,($O$9-O13)*$O$7*100/$O$9)</f>
        <v>94.117647058823536</v>
      </c>
      <c r="Q13" s="22"/>
      <c r="R13" s="22">
        <f>IF(Q13=0,,($Q$9-Q13)*$Q$7*100/$Q$9)</f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>SUM(F13,H13,L13,J13,N13,P13,R13,T13,V13)</f>
        <v>498.09200603318254</v>
      </c>
      <c r="AB13" s="20">
        <f>ROW(B13)-10</f>
        <v>3</v>
      </c>
      <c r="AC13" s="23"/>
    </row>
    <row r="14" spans="1:29" x14ac:dyDescent="0.2">
      <c r="A14" s="18">
        <f t="shared" si="0"/>
        <v>4</v>
      </c>
      <c r="B14" s="13" t="s">
        <v>340</v>
      </c>
      <c r="C14" s="13" t="s">
        <v>341</v>
      </c>
      <c r="D14" s="13" t="s">
        <v>103</v>
      </c>
      <c r="E14" s="22">
        <v>3</v>
      </c>
      <c r="F14" s="22">
        <f>IF(E14=0,,($E$9-E14)*$E$7*100/$E$9)</f>
        <v>125</v>
      </c>
      <c r="G14" s="22"/>
      <c r="H14" s="22">
        <f>IF(G14=0,,($G$9-G14)*$G$7*100/$G$9)</f>
        <v>0</v>
      </c>
      <c r="I14" s="22"/>
      <c r="J14" s="22">
        <f>IF(I14=0,,($I$9-I14)*$I$7*100/$I$9)</f>
        <v>0</v>
      </c>
      <c r="K14" s="22"/>
      <c r="L14" s="22">
        <f>IF(K14=0,,($K$9-K14)*$K$7*100/$K$9)</f>
        <v>0</v>
      </c>
      <c r="M14" s="22">
        <v>5</v>
      </c>
      <c r="N14" s="22">
        <f>IF(M14=0,,($M$9-M14)*$M$7*100/$M$9)</f>
        <v>133.33333333333334</v>
      </c>
      <c r="O14" s="22">
        <v>13</v>
      </c>
      <c r="P14" s="22">
        <f>IF(O14=0,,($O$9-O14)*$O$7*100/$O$9)</f>
        <v>47.058823529411768</v>
      </c>
      <c r="Q14" s="22"/>
      <c r="R14" s="22">
        <f>IF(Q14=0,,($Q$9-Q14)*$Q$7*100/$Q$9)</f>
        <v>0</v>
      </c>
      <c r="S14" s="22"/>
      <c r="T14" s="22">
        <f>IF(S14=0,,($M$9-S14)*$M$7*100/$M$9)</f>
        <v>0</v>
      </c>
      <c r="U14" s="22"/>
      <c r="V14" s="22">
        <f>IF(U14=0,,($U$9-U14)*$U$7*100/$U$9)</f>
        <v>0</v>
      </c>
      <c r="W14" s="22"/>
      <c r="X14" s="22">
        <f>IF(W14=0,,($M$9-W14)*$M$7*100/$M$9)</f>
        <v>0</v>
      </c>
      <c r="Y14" s="22"/>
      <c r="Z14" s="22">
        <f>IF(Y14=0,,($M$9-Y14)*$M$7*100/$M$9)</f>
        <v>0</v>
      </c>
      <c r="AA14" s="24">
        <f>SUM(F14,H14,L14,J14,N14,P14,R14,T14,V14)</f>
        <v>305.39215686274514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384</v>
      </c>
      <c r="C15" s="13" t="s">
        <v>385</v>
      </c>
      <c r="D15" s="13" t="s">
        <v>45</v>
      </c>
      <c r="E15" s="22"/>
      <c r="F15" s="22">
        <f>IF(E15=0,,($E$9-E15)*$E$7*100/$E$9)</f>
        <v>0</v>
      </c>
      <c r="G15" s="22">
        <v>125</v>
      </c>
      <c r="H15" s="22">
        <f>IF(G15=0,,($G$9-G15)*$G$7*100/$G$9)</f>
        <v>123.49397590361446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2">
        <v>2</v>
      </c>
      <c r="P15" s="22">
        <f>IF(O15=0,,($O$9-O15)*$O$7*100/$O$9)</f>
        <v>176.47058823529412</v>
      </c>
      <c r="Q15" s="22"/>
      <c r="R15" s="22">
        <f>IF(Q15=0,,($Q$9-Q15)*$Q$7*100/$Q$9)</f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>SUM(F15,H15,L15,J15,N15,P15,R15,T15,V15)</f>
        <v>299.9645641389086</v>
      </c>
      <c r="AB15" s="22">
        <v>5</v>
      </c>
      <c r="AC15" s="23"/>
    </row>
    <row r="16" spans="1:29" x14ac:dyDescent="0.2">
      <c r="A16" s="18">
        <v>6</v>
      </c>
      <c r="B16" s="20" t="s">
        <v>559</v>
      </c>
      <c r="C16" s="20" t="s">
        <v>535</v>
      </c>
      <c r="D16" s="20" t="s">
        <v>449</v>
      </c>
      <c r="E16" s="6"/>
      <c r="F16" s="20"/>
      <c r="G16" s="6"/>
      <c r="H16" s="22">
        <f>IF(G16=0,,($G$9-G16)*$G$7*100/$G$9)</f>
        <v>0</v>
      </c>
      <c r="I16" s="6"/>
      <c r="J16" s="22">
        <f>IF(I16=0,,($I$9-I16)*$I$7*100/$I$9)</f>
        <v>0</v>
      </c>
      <c r="K16" s="6"/>
      <c r="L16" s="22">
        <f>IF(K16=0,,($K$9-K16)*$K$7*100/$K$9)</f>
        <v>0</v>
      </c>
      <c r="M16" s="20">
        <v>2</v>
      </c>
      <c r="N16" s="22">
        <f>IF(M16=0,,($M$9-M16)*$M$7*100/$M$9)</f>
        <v>173.33333333333334</v>
      </c>
      <c r="O16" s="20"/>
      <c r="P16" s="22">
        <f>IF(O16=0,,($O$9-O16)*$O$7*100/$O$9)</f>
        <v>0</v>
      </c>
      <c r="Q16" s="6"/>
      <c r="R16" s="22">
        <v>0</v>
      </c>
      <c r="S16" s="6"/>
      <c r="T16" s="7"/>
      <c r="U16" s="20"/>
      <c r="V16" s="22">
        <f>IF(U16=0,,($U$9-U16)*$U$7*100/$U$9)</f>
        <v>0</v>
      </c>
      <c r="W16" s="20"/>
      <c r="X16" s="21"/>
      <c r="Y16" s="20"/>
      <c r="Z16" s="21"/>
      <c r="AA16" s="24">
        <f>SUM(F16,H16,L16,J16,N16,P16,R16,T16,V16)</f>
        <v>173.33333333333334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342</v>
      </c>
      <c r="C17" s="20" t="s">
        <v>343</v>
      </c>
      <c r="D17" s="22" t="s">
        <v>103</v>
      </c>
      <c r="E17" s="13"/>
      <c r="F17" s="22">
        <f>IF(E17=0,,($E$9-E17)*$E$7*100/$E$9)</f>
        <v>0</v>
      </c>
      <c r="G17" s="13"/>
      <c r="H17" s="22">
        <f>IF(G17=0,,($G$9-G17)*$G$7*100/$G$9)</f>
        <v>0</v>
      </c>
      <c r="I17" s="13"/>
      <c r="J17" s="22">
        <v>0</v>
      </c>
      <c r="K17" s="13"/>
      <c r="L17" s="22">
        <f>IF(K17=0,,($K$9-K17)*$K$7*100/$K$9)</f>
        <v>0</v>
      </c>
      <c r="M17" s="13">
        <v>3</v>
      </c>
      <c r="N17" s="22">
        <f>IF(M17=0,,($M$9-M17)*$M$7*100/$M$9)</f>
        <v>160</v>
      </c>
      <c r="O17" s="13"/>
      <c r="P17" s="22">
        <f>IF(O17=0,,($O$9-O17)*$O$7*100/$O$9)</f>
        <v>0</v>
      </c>
      <c r="Q17" s="13"/>
      <c r="R17" s="22">
        <f>IF(Q17=0,,($Q$9-Q17)*$Q$7*100/$Q$9)</f>
        <v>0</v>
      </c>
      <c r="S17" s="13"/>
      <c r="T17" s="22">
        <f>IF(S17=0,,($M$9-S17)*$M$7*100/$M$9)</f>
        <v>0</v>
      </c>
      <c r="U17" s="13"/>
      <c r="V17" s="22">
        <f>IF(U17=0,,($U$9-U17)*$U$7*100/$U$9)</f>
        <v>0</v>
      </c>
      <c r="W17" s="13"/>
      <c r="X17" s="22">
        <f>IF(W17=0,,($M$9-W17)*$M$7*100/$M$9)</f>
        <v>0</v>
      </c>
      <c r="Y17" s="13"/>
      <c r="Z17" s="22">
        <f>IF(Y17=0,,($M$9-Y17)*$M$7*100/$M$9)</f>
        <v>0</v>
      </c>
      <c r="AA17" s="24">
        <f>SUM(F17,H17,L17,J17,N17,P17,R17,T17,V17)</f>
        <v>160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342</v>
      </c>
      <c r="C18" s="20" t="s">
        <v>343</v>
      </c>
      <c r="D18" s="20" t="s">
        <v>103</v>
      </c>
      <c r="E18" s="13">
        <v>6</v>
      </c>
      <c r="F18" s="20">
        <f>IF(E18=0,,$E$9+1-E18)</f>
        <v>3</v>
      </c>
      <c r="G18" s="20"/>
      <c r="H18" s="22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20"/>
      <c r="N18" s="22">
        <f>IF(M18=0,,($M$9-M18)*$M$7*100/$M$9)</f>
        <v>0</v>
      </c>
      <c r="O18" s="13">
        <v>6</v>
      </c>
      <c r="P18" s="22">
        <f>IF(O18=0,,($O$9-O18)*$O$7*100/$O$9)</f>
        <v>129.41176470588235</v>
      </c>
      <c r="Q18" s="13"/>
      <c r="R18" s="22">
        <f>IF(Q18=0,,($Q$9-Q18)*$Q$7*100/$Q$9)</f>
        <v>0</v>
      </c>
      <c r="S18" s="27"/>
      <c r="T18" s="26">
        <f>IF(S18=0,,($M$9-S18)*$M$7*100/$M$9)</f>
        <v>0</v>
      </c>
      <c r="U18" s="20"/>
      <c r="V18" s="22">
        <f>IF(U18=0,,($U$9-U18)*$U$7*100/$U$9)</f>
        <v>0</v>
      </c>
      <c r="W18" s="20"/>
      <c r="X18" s="21">
        <f>IF(W18=0,,($M$9-W18)*$M$7*100/$M$9)</f>
        <v>0</v>
      </c>
      <c r="Y18" s="20"/>
      <c r="Z18" s="21">
        <f>IF(Y18=0,,($M$9-Y18)*$M$7*100/$M$9)</f>
        <v>0</v>
      </c>
      <c r="AA18" s="24">
        <f>SUM(F18,H18,L18,J18,N18,P18,R18,T18,V18)</f>
        <v>132.41176470588235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564</v>
      </c>
      <c r="C19" s="20" t="s">
        <v>565</v>
      </c>
      <c r="D19" s="20" t="s">
        <v>133</v>
      </c>
      <c r="E19" s="6"/>
      <c r="F19" s="6"/>
      <c r="G19" s="6"/>
      <c r="H19" s="6"/>
      <c r="I19" s="6"/>
      <c r="J19" s="6"/>
      <c r="K19" s="20"/>
      <c r="L19" s="22">
        <f>IF(K19=0,,($K$9-K19)*$K$7*100/$K$9)</f>
        <v>0</v>
      </c>
      <c r="M19" s="20">
        <v>7</v>
      </c>
      <c r="N19" s="22">
        <f>IF(M19=0,,($M$9-M19)*$M$7*100/$M$9)</f>
        <v>106.66666666666667</v>
      </c>
      <c r="O19" s="20">
        <v>15</v>
      </c>
      <c r="P19" s="22">
        <f>IF(O19=0,,($O$9-O19)*$O$7*100/$O$9)</f>
        <v>23.529411764705884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24">
        <f>SUM(F19,H19,L19,J19,N19,P19,R19,T19,V19)</f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562</v>
      </c>
      <c r="C20" s="20" t="s">
        <v>563</v>
      </c>
      <c r="D20" s="20" t="s">
        <v>133</v>
      </c>
      <c r="E20" s="6"/>
      <c r="F20" s="20">
        <f>IF(E20=0,,$E$9+1-E20)</f>
        <v>0</v>
      </c>
      <c r="G20" s="6"/>
      <c r="H20" s="22">
        <f>IF(G20=0,,($G$9-G20)*$G$7*100/$G$9)</f>
        <v>0</v>
      </c>
      <c r="I20" s="20"/>
      <c r="J20" s="22">
        <f>IF(I20=0,,($I$9-I20)*$I$7*100/$I$9)</f>
        <v>0</v>
      </c>
      <c r="K20" s="20"/>
      <c r="L20" s="22">
        <f>IF(K20=0,,($K$9-K20)*$K$7*100/$K$9)</f>
        <v>0</v>
      </c>
      <c r="M20" s="20">
        <v>6</v>
      </c>
      <c r="N20" s="22">
        <f>IF(M20=0,,($M$9-M20)*$M$7*100/$M$9)</f>
        <v>120</v>
      </c>
      <c r="O20" s="13"/>
      <c r="P20" s="22">
        <f>IF(O20=0,,($O$9-O20)*$O$7*100/$O$9)</f>
        <v>0</v>
      </c>
      <c r="Q20" s="27"/>
      <c r="R20" s="22">
        <f>IF(Q20=0,,($Q$9-Q20)*$Q$7*100/$Q$9)</f>
        <v>0</v>
      </c>
      <c r="S20" s="27"/>
      <c r="T20" s="26">
        <f>IF(S20=0,,($M$9-S20)*$M$7*100/$M$9)</f>
        <v>0</v>
      </c>
      <c r="U20" s="20"/>
      <c r="V20" s="22">
        <f>IF(U20=0,,($U$9-U20)*$U$7*100/$U$9)</f>
        <v>0</v>
      </c>
      <c r="W20" s="20"/>
      <c r="X20" s="21">
        <f>IF(W20=0,,($M$9-W20)*$M$7*100/$M$9)</f>
        <v>0</v>
      </c>
      <c r="Y20" s="20"/>
      <c r="Z20" s="21">
        <f>IF(Y20=0,,($M$9-Y20)*$M$7*100/$M$9)</f>
        <v>0</v>
      </c>
      <c r="AA20" s="24">
        <f>SUM(F20,H20,L20,J20,N20,P20,R20,T20,V20)</f>
        <v>120</v>
      </c>
      <c r="AB20" s="20">
        <f>ROW(B20)-10</f>
        <v>10</v>
      </c>
    </row>
    <row r="21" spans="1:29" x14ac:dyDescent="0.2">
      <c r="A21" s="18">
        <v>11</v>
      </c>
      <c r="B21" s="13" t="s">
        <v>764</v>
      </c>
      <c r="C21" s="13" t="s">
        <v>41</v>
      </c>
      <c r="D21" s="13" t="s">
        <v>42</v>
      </c>
      <c r="E21" s="22"/>
      <c r="F21" s="22">
        <f>IF(E21=0,,($E$9-E21)*$E$7*100/$E$9)</f>
        <v>0</v>
      </c>
      <c r="G21" s="22"/>
      <c r="H21" s="22">
        <f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>
        <v>7</v>
      </c>
      <c r="P21" s="22">
        <f>IF(O21=0,,($O$9-O21)*$O$7*100/$O$9)</f>
        <v>117.64705882352941</v>
      </c>
      <c r="Q21" s="22"/>
      <c r="R21" s="22">
        <f>IF(Q21=0,,($Q$9-Q21)*$Q$7*100/$Q$9)</f>
        <v>0</v>
      </c>
      <c r="S21" s="22"/>
      <c r="T21" s="22">
        <f>IF(S21=0,,($M$9-S21)*$M$7*100/$M$9)</f>
        <v>0</v>
      </c>
      <c r="U21" s="22"/>
      <c r="V21" s="22">
        <f>IF(U21=0,,($U$9-U21)*$U$7*100/$U$9)</f>
        <v>0</v>
      </c>
      <c r="W21" s="22"/>
      <c r="X21" s="22">
        <f>IF(W21=0,,($M$9-W21)*$M$7*100/$M$9)</f>
        <v>0</v>
      </c>
      <c r="Y21" s="22"/>
      <c r="Z21" s="22">
        <f>IF(Y21=0,,($M$9-Y21)*$M$7*100/$M$9)</f>
        <v>0</v>
      </c>
      <c r="AA21" s="24">
        <f>SUM(F21,H21,L21,J21,N21,P21,R21,T21,V21)</f>
        <v>117.64705882352941</v>
      </c>
      <c r="AB21" s="20">
        <v>11</v>
      </c>
    </row>
    <row r="22" spans="1:29" x14ac:dyDescent="0.2">
      <c r="A22" s="18">
        <v>12</v>
      </c>
      <c r="B22" s="20" t="s">
        <v>641</v>
      </c>
      <c r="C22" s="20" t="s">
        <v>765</v>
      </c>
      <c r="D22" s="20" t="s">
        <v>99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>IF(K22=0,,($K$9-K22)*$K$7*100/$K$9)</f>
        <v>0</v>
      </c>
      <c r="M22" s="20"/>
      <c r="N22" s="22">
        <f>IF(M22=0,,($M$9-M22)*$M$7*100/$M$9)</f>
        <v>0</v>
      </c>
      <c r="O22" s="13">
        <v>8</v>
      </c>
      <c r="P22" s="22">
        <f>IF(O22=0,,($O$9-O22)*$O$7*100/$O$9)</f>
        <v>105.88235294117646</v>
      </c>
      <c r="Q22" s="13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>SUM(F22,H22,L22,J22,N22,P22,R22,T22,V22)</f>
        <v>105.88235294117646</v>
      </c>
      <c r="AB22" s="20">
        <v>12</v>
      </c>
    </row>
    <row r="23" spans="1:29" x14ac:dyDescent="0.2">
      <c r="A23" s="13">
        <v>13</v>
      </c>
      <c r="B23" s="20" t="s">
        <v>566</v>
      </c>
      <c r="C23" s="20" t="s">
        <v>92</v>
      </c>
      <c r="D23" s="20" t="s">
        <v>191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6"/>
      <c r="L23" s="22">
        <f>IF(K23=0,,($K$9-K23)*$K$7*100/$K$9)</f>
        <v>0</v>
      </c>
      <c r="M23" s="20">
        <v>8</v>
      </c>
      <c r="N23" s="22">
        <f>IF(M23=0,,($M$9-M23)*$M$7*100/$M$9)</f>
        <v>93.333333333333329</v>
      </c>
      <c r="O23" s="13"/>
      <c r="P23" s="22">
        <f>IF(O23=0,,($O$9-O23)*$O$7*100/$O$9)</f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20"/>
      <c r="V23" s="22">
        <f>IF(U23=0,,($U$9-U23)*$U$7*100/$U$9)</f>
        <v>0</v>
      </c>
      <c r="W23" s="20"/>
      <c r="X23" s="21">
        <f>IF(W23=0,,($M$9-W23)*$M$7*100/$M$9)</f>
        <v>0</v>
      </c>
      <c r="Y23" s="20"/>
      <c r="Z23" s="21">
        <f>IF(Y23=0,,($M$9-Y23)*$M$7*100/$M$9)</f>
        <v>0</v>
      </c>
      <c r="AA23" s="24">
        <f>SUM(F23,H23,L23,J23,N23,P23,R23,T23,V23)</f>
        <v>93.333333333333329</v>
      </c>
      <c r="AB23" s="20">
        <v>13</v>
      </c>
    </row>
    <row r="24" spans="1:29" x14ac:dyDescent="0.2">
      <c r="A24" s="18">
        <v>14</v>
      </c>
      <c r="B24" s="20" t="s">
        <v>43</v>
      </c>
      <c r="C24" s="20" t="s">
        <v>44</v>
      </c>
      <c r="D24" s="20" t="s">
        <v>42</v>
      </c>
      <c r="E24" s="6"/>
      <c r="F24" s="6"/>
      <c r="G24" s="6"/>
      <c r="H24" s="6"/>
      <c r="I24" s="6"/>
      <c r="J24" s="6"/>
      <c r="K24" s="20">
        <v>162</v>
      </c>
      <c r="L24" s="22">
        <f>IF(K24=0,,($K$9-K24)*$K$7*100/$K$9)</f>
        <v>84.615384615384613</v>
      </c>
      <c r="M24" s="20"/>
      <c r="N24" s="22">
        <f>IF(M24=0,,($M$9-M24)*$M$7*100/$M$9)</f>
        <v>0</v>
      </c>
      <c r="O24" s="20"/>
      <c r="P24" s="22">
        <f>IF(O24=0,,($O$9-O24)*$O$7*100/$O$9)</f>
        <v>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24">
        <f>SUM(F24,H24,L24,J24,N24,P24,R24,T24,V24)</f>
        <v>84.615384615384613</v>
      </c>
      <c r="AB24" s="20">
        <v>14</v>
      </c>
    </row>
    <row r="25" spans="1:29" x14ac:dyDescent="0.2">
      <c r="A25" s="18">
        <v>15</v>
      </c>
      <c r="B25" s="20" t="s">
        <v>567</v>
      </c>
      <c r="C25" s="20" t="s">
        <v>568</v>
      </c>
      <c r="D25" s="20" t="s">
        <v>449</v>
      </c>
      <c r="E25" s="6"/>
      <c r="F25" s="20">
        <f>IF(E25=0,,$E$9+1-E25)</f>
        <v>0</v>
      </c>
      <c r="G25" s="6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>IF(K25=0,,($K$9-K25)*$K$7*100/$K$9)</f>
        <v>0</v>
      </c>
      <c r="M25" s="20">
        <v>9</v>
      </c>
      <c r="N25" s="22">
        <f>IF(M25=0,,($M$9-M25)*$M$7*100/$M$9)</f>
        <v>80</v>
      </c>
      <c r="O25" s="13"/>
      <c r="P25" s="22">
        <f>IF(O25=0,,($O$9-O25)*$O$7*100/$O$9)</f>
        <v>0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>SUM(F25,H25,L25,J25,N25,P25,R25,T25,V25)</f>
        <v>80</v>
      </c>
      <c r="AB25" s="20">
        <v>15</v>
      </c>
    </row>
    <row r="26" spans="1:29" x14ac:dyDescent="0.2">
      <c r="A26" s="18">
        <v>16</v>
      </c>
      <c r="B26" s="20" t="s">
        <v>116</v>
      </c>
      <c r="C26" s="20" t="s">
        <v>186</v>
      </c>
      <c r="D26" s="20" t="s">
        <v>90</v>
      </c>
      <c r="E26" s="6"/>
      <c r="F26" s="20">
        <f>IF(E26=0,,$E$9+1-E26)</f>
        <v>0</v>
      </c>
      <c r="G26" s="20">
        <v>159</v>
      </c>
      <c r="H26" s="22">
        <f>IF(G26=0,,($G$9-G26)*$G$7*100/$G$9)</f>
        <v>21.08433734939759</v>
      </c>
      <c r="I26" s="20"/>
      <c r="J26" s="22">
        <f>IF(I26=0,,($I$9-I26)*$I$7*100/$I$9)</f>
        <v>0</v>
      </c>
      <c r="K26" s="20"/>
      <c r="L26" s="22">
        <f>IF(K26=0,,($K$9-K26)*$K$7*100/$K$9)</f>
        <v>0</v>
      </c>
      <c r="M26" s="20"/>
      <c r="N26" s="22">
        <f>IF(M26=0,,($M$9-M26)*$M$7*100/$M$9)</f>
        <v>0</v>
      </c>
      <c r="O26" s="13">
        <v>12</v>
      </c>
      <c r="P26" s="22">
        <f>IF(O26=0,,($O$9-O26)*$O$7*100/$O$9)</f>
        <v>58.823529411764703</v>
      </c>
      <c r="Q26" s="27"/>
      <c r="R26" s="22">
        <f>IF(Q26=0,,($Q$9-Q26)*$Q$7*100/$Q$9)</f>
        <v>0</v>
      </c>
      <c r="S26" s="27"/>
      <c r="T26" s="26">
        <f>IF(S26=0,,($M$9-S26)*$M$7*100/$M$9)</f>
        <v>0</v>
      </c>
      <c r="U26" s="20"/>
      <c r="V26" s="22">
        <f>IF(U26=0,,($U$9-U26)*$U$7*100/$U$9)</f>
        <v>0</v>
      </c>
      <c r="W26" s="20"/>
      <c r="X26" s="21">
        <f>IF(W26=0,,($M$9-W26)*$M$7*100/$M$9)</f>
        <v>0</v>
      </c>
      <c r="Y26" s="20"/>
      <c r="Z26" s="21">
        <f>IF(Y26=0,,($M$9-Y26)*$M$7*100/$M$9)</f>
        <v>0</v>
      </c>
      <c r="AA26" s="24">
        <f>SUM(F26,H26,L26,J26,N26,P26,R26,T26,V26)</f>
        <v>79.907866761162296</v>
      </c>
      <c r="AB26" s="6">
        <v>16</v>
      </c>
    </row>
    <row r="27" spans="1:29" x14ac:dyDescent="0.2">
      <c r="A27" s="18">
        <v>17</v>
      </c>
      <c r="B27" s="20" t="s">
        <v>766</v>
      </c>
      <c r="C27" s="20" t="s">
        <v>765</v>
      </c>
      <c r="D27" s="20" t="s">
        <v>90</v>
      </c>
      <c r="E27" s="6"/>
      <c r="F27" s="6"/>
      <c r="G27" s="6"/>
      <c r="H27" s="6"/>
      <c r="I27" s="6"/>
      <c r="J27" s="6"/>
      <c r="K27" s="6"/>
      <c r="L27" s="22">
        <f>IF(K27=0,,($K$9-K27)*$K$7*100/$K$9)</f>
        <v>0</v>
      </c>
      <c r="M27" s="20"/>
      <c r="N27" s="22">
        <f>IF(M27=0,,($M$9-M27)*$M$7*100/$M$9)</f>
        <v>0</v>
      </c>
      <c r="O27" s="20">
        <v>11</v>
      </c>
      <c r="P27" s="22">
        <f>IF(O27=0,,($O$9-O27)*$O$7*100/$O$9)</f>
        <v>70.588235294117652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24">
        <f>SUM(F27,H27,L27,J27,N27,P27,R27,T27,V27)</f>
        <v>70.588235294117652</v>
      </c>
      <c r="AB27" s="6">
        <v>17</v>
      </c>
    </row>
    <row r="28" spans="1:29" x14ac:dyDescent="0.2">
      <c r="A28" s="18">
        <v>18</v>
      </c>
      <c r="B28" s="20" t="s">
        <v>569</v>
      </c>
      <c r="C28" s="20" t="s">
        <v>570</v>
      </c>
      <c r="D28" s="20" t="s">
        <v>42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>IF(K28=0,,($K$9-K28)*$K$7*100/$K$9)</f>
        <v>0</v>
      </c>
      <c r="M28" s="20">
        <v>11</v>
      </c>
      <c r="N28" s="22">
        <f>IF(M28=0,,($M$9-M28)*$M$7*100/$M$9)</f>
        <v>53.333333333333336</v>
      </c>
      <c r="O28" s="13"/>
      <c r="P28" s="22">
        <f>IF(O28=0,,($O$9-O28)*$O$7*100/$O$9)</f>
        <v>0</v>
      </c>
      <c r="Q28" s="13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>SUM(F28,H28,L28,J28,N28,P28,R28,T28,V28)</f>
        <v>53.333333333333336</v>
      </c>
      <c r="AB28" s="6">
        <v>18</v>
      </c>
    </row>
    <row r="29" spans="1:29" x14ac:dyDescent="0.2">
      <c r="A29" s="18">
        <v>19</v>
      </c>
      <c r="B29" s="20" t="s">
        <v>522</v>
      </c>
      <c r="C29" s="20" t="s">
        <v>571</v>
      </c>
      <c r="D29" s="20" t="s">
        <v>449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20"/>
      <c r="J29" s="22">
        <f>IF(I29=0,,($I$9-I29)*$I$7*100/$I$9)</f>
        <v>0</v>
      </c>
      <c r="K29" s="6"/>
      <c r="L29" s="22">
        <f>IF(K29=0,,($K$9-K29)*$K$7*100/$K$9)</f>
        <v>0</v>
      </c>
      <c r="M29" s="20">
        <v>12</v>
      </c>
      <c r="N29" s="22">
        <f>IF(M29=0,,($M$9-M29)*$M$7*100/$M$9)</f>
        <v>40</v>
      </c>
      <c r="O29" s="13"/>
      <c r="P29" s="22">
        <f>IF(O29=0,,($O$9-O29)*$O$7*100/$O$9)</f>
        <v>0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>SUM(F29,H29,L29,J29,N29,P29,R29,T29,V29)</f>
        <v>40</v>
      </c>
      <c r="AB29" s="6">
        <v>19</v>
      </c>
    </row>
    <row r="30" spans="1:29" x14ac:dyDescent="0.2">
      <c r="A30" s="19">
        <v>20</v>
      </c>
      <c r="B30" s="20" t="s">
        <v>767</v>
      </c>
      <c r="C30" s="20" t="s">
        <v>768</v>
      </c>
      <c r="D30" s="20" t="s">
        <v>45</v>
      </c>
      <c r="E30" s="6"/>
      <c r="F30" s="20">
        <f>IF(E30=0,,$E$9+1-E30)</f>
        <v>0</v>
      </c>
      <c r="G30" s="6"/>
      <c r="H30" s="22">
        <f>IF(G30=0,,($G$9-G30)*$G$7*100/$G$9)</f>
        <v>0</v>
      </c>
      <c r="I30" s="6"/>
      <c r="J30" s="22">
        <f>IF(I30=0,,($I$9-I30)*$I$7*100/$I$9)</f>
        <v>0</v>
      </c>
      <c r="K30" s="20"/>
      <c r="L30" s="22">
        <f>IF(K30=0,,($K$9-K30)*$K$7*100/$K$9)</f>
        <v>0</v>
      </c>
      <c r="M30" s="20"/>
      <c r="N30" s="22">
        <f>IF(M30=0,,($M$9-M30)*$M$7*100/$M$9)</f>
        <v>0</v>
      </c>
      <c r="O30" s="13">
        <v>14</v>
      </c>
      <c r="P30" s="22">
        <f>IF(O30=0,,($O$9-O30)*$O$7*100/$O$9)</f>
        <v>35.294117647058826</v>
      </c>
      <c r="Q30" s="27"/>
      <c r="R30" s="22">
        <f>IF(Q30=0,,($Q$9-Q30)*$Q$7*100/$Q$9)</f>
        <v>0</v>
      </c>
      <c r="S30" s="27"/>
      <c r="T30" s="26">
        <f>IF(S30=0,,($M$9-S30)*$M$7*100/$M$9)</f>
        <v>0</v>
      </c>
      <c r="U30" s="20"/>
      <c r="V30" s="22">
        <f>IF(U30=0,,($U$9-U30)*$U$7*100/$U$9)</f>
        <v>0</v>
      </c>
      <c r="W30" s="20"/>
      <c r="X30" s="21">
        <f>IF(W30=0,,($M$9-W30)*$M$7*100/$M$9)</f>
        <v>0</v>
      </c>
      <c r="Y30" s="20"/>
      <c r="Z30" s="21">
        <f>IF(Y30=0,,($M$9-Y30)*$M$7*100/$M$9)</f>
        <v>0</v>
      </c>
      <c r="AA30" s="24">
        <f>SUM(F30,H30,L30,J30,N30,P30,R30,T30,V30)</f>
        <v>35.294117647058826</v>
      </c>
      <c r="AB30" s="6">
        <v>20</v>
      </c>
    </row>
    <row r="31" spans="1:29" x14ac:dyDescent="0.2">
      <c r="A31" s="19">
        <v>21</v>
      </c>
      <c r="B31" s="20" t="s">
        <v>572</v>
      </c>
      <c r="C31" s="20" t="s">
        <v>573</v>
      </c>
      <c r="D31" s="20" t="s">
        <v>133</v>
      </c>
      <c r="E31" s="6"/>
      <c r="F31" s="6"/>
      <c r="G31" s="6"/>
      <c r="H31" s="6"/>
      <c r="I31" s="6"/>
      <c r="J31" s="6"/>
      <c r="K31" s="6"/>
      <c r="L31" s="22">
        <f>IF(K31=0,,($K$9-K31)*$K$7*100/$K$9)</f>
        <v>0</v>
      </c>
      <c r="M31" s="20">
        <v>13</v>
      </c>
      <c r="N31" s="22">
        <f>IF(M31=0,,($M$9-M31)*$M$7*100/$M$9)</f>
        <v>26.666666666666668</v>
      </c>
      <c r="O31" s="20"/>
      <c r="P31" s="22">
        <f>IF(O31=0,,($O$9-O31)*$O$7*100/$O$9)</f>
        <v>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24">
        <f>SUM(F31,H31,L31,J31,N31,P31,R31,T31,V31)</f>
        <v>26.666666666666668</v>
      </c>
      <c r="AB31" s="6">
        <v>21</v>
      </c>
    </row>
    <row r="32" spans="1:29" x14ac:dyDescent="0.2">
      <c r="A32" s="19">
        <v>22</v>
      </c>
      <c r="B32" s="20" t="s">
        <v>560</v>
      </c>
      <c r="C32" s="20" t="s">
        <v>561</v>
      </c>
      <c r="D32" s="20" t="s">
        <v>153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20"/>
      <c r="J32" s="22">
        <f>IF(I32=0,,($I$9-I32)*$I$7*100/$I$9)</f>
        <v>0</v>
      </c>
      <c r="K32" s="6"/>
      <c r="L32" s="22">
        <f>IF(K32=0,,($K$9-K32)*$K$7*100/$K$9)</f>
        <v>0</v>
      </c>
      <c r="M32" s="20">
        <v>3</v>
      </c>
      <c r="N32" s="22">
        <v>0</v>
      </c>
      <c r="O32" s="13">
        <v>16</v>
      </c>
      <c r="P32" s="22">
        <f>IF(O32=0,,($O$9-O32)*$O$7*100/$O$9)</f>
        <v>11.764705882352942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>SUM(F32,H32,L32,J32,N32,P32,R32,T32,V32)</f>
        <v>11.764705882352942</v>
      </c>
      <c r="AB32" s="6">
        <v>22</v>
      </c>
    </row>
    <row r="33" spans="1:28" x14ac:dyDescent="0.2">
      <c r="A33" s="19">
        <v>23</v>
      </c>
      <c r="B33" s="20" t="s">
        <v>379</v>
      </c>
      <c r="C33" s="20" t="s">
        <v>380</v>
      </c>
      <c r="D33" s="42" t="s">
        <v>45</v>
      </c>
      <c r="E33" s="6"/>
      <c r="F33" s="20">
        <f>IF(E33=0,,$E$9+1-E33)</f>
        <v>0</v>
      </c>
      <c r="G33" s="6"/>
      <c r="H33" s="22">
        <f>IF(G33=0,,($G$9-G33)*$G$7*100/$G$9)</f>
        <v>0</v>
      </c>
      <c r="I33" s="6"/>
      <c r="J33" s="22">
        <f>IF(I33=0,,($I$9-I33)*$I$7*100/$I$9)</f>
        <v>0</v>
      </c>
      <c r="K33" s="20"/>
      <c r="L33" s="22">
        <f>IF(K33=0,,($K$9-K33)*$K$7*100/$K$9)</f>
        <v>0</v>
      </c>
      <c r="M33" s="20"/>
      <c r="N33" s="22">
        <f>IF(M33=0,,($M$9-M33)*$M$7*100/$M$9)</f>
        <v>0</v>
      </c>
      <c r="O33" s="13">
        <v>17</v>
      </c>
      <c r="P33" s="22">
        <v>6</v>
      </c>
      <c r="Q33" s="27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>SUM(F33,H33,L33,J33,N33,P33,R33,T33,V33)</f>
        <v>6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>IF(K34=0,,($K$9-K34)*$K$7*100/$K$9)</f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>SUM(F34,H34,L34,J34,N34,P34,R34,T34,V34)</f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>IF(K35=0,,($K$9-K35)*$K$7*100/$K$9)</f>
        <v>0</v>
      </c>
      <c r="M35" s="20"/>
      <c r="N35" s="22">
        <f>IF(M35=0,,($M$9-M35)*$M$7*100/$M$9)</f>
        <v>0</v>
      </c>
      <c r="O35" s="20"/>
      <c r="P35" s="22">
        <f>IF(O35=0,,($O$9-O35)*$O$7*100/$O$9)</f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>IF(K36=0,,($K$9-K36)*$K$7*100/$K$9)</f>
        <v>0</v>
      </c>
      <c r="M36" s="20"/>
      <c r="N36" s="22">
        <f>IF(M36=0,,($M$9-M36)*$M$7*100/$M$9)</f>
        <v>0</v>
      </c>
      <c r="O36" s="20"/>
      <c r="P36" s="22">
        <f>IF(O36=0,,($O$9-O36)*$O$7*100/$O$9)</f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>SUM(F36,H36,L36,J36,N36,P36,R36,T36,V36)</f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>IF(K37=0,,($K$9-K37)*$K$7*100/$K$9)</f>
        <v>0</v>
      </c>
      <c r="M37" s="13"/>
      <c r="N37" s="22">
        <f>IF(M37=0,,($M$9-M37)*$M$7*100/$M$9)</f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>SUM(F37,H37,L37,J37,N37,P37,R37,T37,V37)</f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>IF(K38=0,,($K$9-K38)*$K$7*100/$K$9)</f>
        <v>0</v>
      </c>
      <c r="M38" s="20"/>
      <c r="N38" s="22">
        <f>IF(M38=0,,($M$9-M38)*$M$7*100/$M$9)</f>
        <v>0</v>
      </c>
      <c r="O38" s="6"/>
      <c r="P38" s="22">
        <f>IF(O38=0,,($O$9-O38)*$O$7*100/$O$9)</f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>SUM(F38,H38,L38,J38,N38,P38,R38,T38,V38)</f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ref="L11:L39" si="1">IF(K39=0,,($K$9-K39)*$K$7*100/$K$9)</f>
        <v>0</v>
      </c>
      <c r="M39" s="20"/>
      <c r="N39" s="22">
        <f t="shared" ref="N29:N39" si="2">IF(M39=0,,($M$9-M39)*$M$7*100/$M$9)</f>
        <v>0</v>
      </c>
      <c r="O39" s="6"/>
      <c r="P39" s="22">
        <f t="shared" ref="P12:P39" si="3">IF(O39=0,,($O$9-O39)*$O$7*100/$O$9)</f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ref="AA11:AA39" si="4">SUM(F39,H39,L39,J39,N39,P39,R39,T39,V39)</f>
        <v>0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8">
    <sortCondition descending="1" ref="AA11:AA38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I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24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187</v>
      </c>
      <c r="J6" s="58"/>
      <c r="K6" s="58" t="s">
        <v>366</v>
      </c>
      <c r="L6" s="58"/>
      <c r="M6" s="58" t="s">
        <v>635</v>
      </c>
      <c r="N6" s="58"/>
      <c r="O6" s="59"/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45991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>
        <v>15</v>
      </c>
      <c r="H9" s="58"/>
      <c r="I9" s="58">
        <v>273</v>
      </c>
      <c r="J9" s="58"/>
      <c r="K9" s="58">
        <v>17</v>
      </c>
      <c r="L9" s="58"/>
      <c r="M9" s="58">
        <v>174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19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19" si="3">IF(M11=0,,($M$9-M11)*$M$7*100/$M$9)</f>
        <v>152.29885057471265</v>
      </c>
      <c r="O11" s="30"/>
      <c r="P11" s="29">
        <f t="shared" ref="P11:P19" si="4">IF(O11=0,,($O$9-O11)*$O$7*100/$O$9)</f>
        <v>0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8" si="9">SUM(F11,H11,J11,N11,P11,R11,V11,X11,L11,T11)</f>
        <v>935.51367496600756</v>
      </c>
      <c r="Z11" s="6">
        <f t="shared" ref="Z11:Z39" si="10">ROW(B11)-10</f>
        <v>1</v>
      </c>
      <c r="AA11" s="6">
        <f>COUNTA(E11,O11,G11,I11,M11,#REF!)</f>
        <v>4</v>
      </c>
      <c r="AB11" s="16">
        <f t="shared" ref="AB11:AB19" si="11">AA11/$G$3</f>
        <v>0.5</v>
      </c>
    </row>
    <row r="12" spans="1:28" x14ac:dyDescent="0.2">
      <c r="A12" s="19">
        <f t="shared" si="0"/>
        <v>2</v>
      </c>
      <c r="B12" s="13" t="s">
        <v>57</v>
      </c>
      <c r="C12" s="13" t="s">
        <v>58</v>
      </c>
      <c r="D12" s="33" t="s">
        <v>126</v>
      </c>
      <c r="E12" s="31">
        <v>5</v>
      </c>
      <c r="F12" s="47">
        <f t="shared" si="1"/>
        <v>128.57142857142858</v>
      </c>
      <c r="G12" s="31"/>
      <c r="H12" s="47"/>
      <c r="I12" s="31">
        <v>55</v>
      </c>
      <c r="J12" s="47">
        <f t="shared" si="2"/>
        <v>399.26739926739924</v>
      </c>
      <c r="K12" s="31"/>
      <c r="L12" s="47"/>
      <c r="M12" s="31">
        <v>44</v>
      </c>
      <c r="N12" s="47">
        <f t="shared" si="3"/>
        <v>373.56321839080459</v>
      </c>
      <c r="O12" s="30"/>
      <c r="P12" s="29">
        <f t="shared" si="4"/>
        <v>0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901.40204622963233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 t="shared" ref="H13:H19" si="12"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 t="shared" ref="L13:L19" si="13">IF(K13=0,,($K$9-K13)*$K$7*100/$K$9)</f>
        <v>0</v>
      </c>
      <c r="M13" s="31">
        <v>80</v>
      </c>
      <c r="N13" s="47">
        <f t="shared" si="3"/>
        <v>270.11494252873564</v>
      </c>
      <c r="O13" s="30"/>
      <c r="P13" s="29">
        <f t="shared" si="4"/>
        <v>0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821.32373373752671</v>
      </c>
      <c r="Z13" s="6">
        <f t="shared" si="10"/>
        <v>3</v>
      </c>
      <c r="AA13" s="6">
        <f>COUNTA(E13,O13,G13,I13,M13,#REF!)</f>
        <v>5</v>
      </c>
      <c r="AB13" s="16">
        <f t="shared" si="11"/>
        <v>0.625</v>
      </c>
    </row>
    <row r="14" spans="1:28" x14ac:dyDescent="0.2">
      <c r="A14" s="19">
        <f t="shared" si="0"/>
        <v>4</v>
      </c>
      <c r="B14" s="31" t="s">
        <v>66</v>
      </c>
      <c r="C14" s="31" t="s">
        <v>67</v>
      </c>
      <c r="D14" s="33" t="s">
        <v>126</v>
      </c>
      <c r="E14" s="31">
        <v>2</v>
      </c>
      <c r="F14" s="47">
        <f t="shared" si="1"/>
        <v>171.42857142857142</v>
      </c>
      <c r="G14" s="31"/>
      <c r="H14" s="47">
        <f t="shared" si="12"/>
        <v>0</v>
      </c>
      <c r="I14" s="31">
        <v>77</v>
      </c>
      <c r="J14" s="47">
        <f t="shared" si="2"/>
        <v>358.97435897435895</v>
      </c>
      <c r="K14" s="31"/>
      <c r="L14" s="47">
        <f t="shared" si="13"/>
        <v>0</v>
      </c>
      <c r="M14" s="31">
        <v>79</v>
      </c>
      <c r="N14" s="47">
        <f t="shared" si="3"/>
        <v>272.98850574712645</v>
      </c>
      <c r="O14" s="30"/>
      <c r="P14" s="29">
        <f t="shared" si="4"/>
        <v>0</v>
      </c>
      <c r="Q14" s="30"/>
      <c r="R14" s="29">
        <f t="shared" si="5"/>
        <v>0</v>
      </c>
      <c r="S14" s="30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803.39143615005673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20" t="s">
        <v>64</v>
      </c>
      <c r="C15" s="20" t="s">
        <v>65</v>
      </c>
      <c r="D15" s="33" t="s">
        <v>126</v>
      </c>
      <c r="E15" s="31"/>
      <c r="F15" s="47">
        <f t="shared" si="1"/>
        <v>0</v>
      </c>
      <c r="G15" s="31"/>
      <c r="H15" s="47">
        <f t="shared" si="12"/>
        <v>0</v>
      </c>
      <c r="I15" s="31">
        <v>73</v>
      </c>
      <c r="J15" s="47">
        <f t="shared" si="2"/>
        <v>366.30036630036631</v>
      </c>
      <c r="K15" s="31"/>
      <c r="L15" s="47">
        <f t="shared" si="13"/>
        <v>0</v>
      </c>
      <c r="M15" s="31">
        <v>32</v>
      </c>
      <c r="N15" s="47">
        <f t="shared" si="3"/>
        <v>408.04597701149424</v>
      </c>
      <c r="O15" s="30"/>
      <c r="P15" s="29">
        <f t="shared" si="4"/>
        <v>0</v>
      </c>
      <c r="Q15" s="29"/>
      <c r="R15" s="29">
        <f t="shared" si="5"/>
        <v>0</v>
      </c>
      <c r="S15" s="29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774.34634331186055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2">
      <c r="A16" s="19">
        <f t="shared" si="0"/>
        <v>6</v>
      </c>
      <c r="B16" s="20" t="s">
        <v>71</v>
      </c>
      <c r="C16" s="20" t="s">
        <v>72</v>
      </c>
      <c r="D16" s="33" t="s">
        <v>126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637.4257925982065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 t="shared" si="12"/>
        <v>0</v>
      </c>
      <c r="I17" s="31">
        <v>27</v>
      </c>
      <c r="J17" s="47">
        <f t="shared" si="2"/>
        <v>450.54945054945057</v>
      </c>
      <c r="K17" s="31"/>
      <c r="L17" s="47">
        <f t="shared" si="13"/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31" t="s">
        <v>77</v>
      </c>
      <c r="C18" s="31" t="s">
        <v>294</v>
      </c>
      <c r="D18" s="33" t="s">
        <v>159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/>
      <c r="R18" s="29">
        <f t="shared" si="5"/>
        <v>0</v>
      </c>
      <c r="S18" s="29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378.75457875457874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20" t="s">
        <v>68</v>
      </c>
      <c r="C19" s="20" t="s">
        <v>69</v>
      </c>
      <c r="D19" s="33" t="s">
        <v>45</v>
      </c>
      <c r="E19" s="31"/>
      <c r="F19" s="47">
        <f t="shared" si="1"/>
        <v>0</v>
      </c>
      <c r="G19" s="31"/>
      <c r="H19" s="47">
        <f t="shared" si="12"/>
        <v>0</v>
      </c>
      <c r="I19" s="31">
        <v>93</v>
      </c>
      <c r="J19" s="47">
        <f t="shared" si="2"/>
        <v>329.67032967032969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19">
        <v>10</v>
      </c>
      <c r="B20" s="20" t="s">
        <v>73</v>
      </c>
      <c r="C20" s="20" t="s">
        <v>74</v>
      </c>
      <c r="D20" s="33" t="s">
        <v>45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4">AA20/$G$3</f>
        <v>0.25</v>
      </c>
    </row>
    <row r="21" spans="1:28" x14ac:dyDescent="0.2">
      <c r="A21" s="19">
        <v>11</v>
      </c>
      <c r="B21" s="13" t="s">
        <v>190</v>
      </c>
      <c r="C21" s="13" t="s">
        <v>295</v>
      </c>
      <c r="D21" s="33" t="s">
        <v>45</v>
      </c>
      <c r="E21" s="31">
        <v>6</v>
      </c>
      <c r="F21" s="47">
        <f>IF(E21=0,,($E$9-E21)*$E$7*100/$E$9)</f>
        <v>114.28571428571429</v>
      </c>
      <c r="G21" s="31"/>
      <c r="H21" s="47">
        <f>IF(G21=0,,($G$9-G21)*$G$7*100/$G$9)</f>
        <v>0</v>
      </c>
      <c r="I21" s="31">
        <v>159</v>
      </c>
      <c r="J21" s="47">
        <f t="shared" si="2"/>
        <v>208.79120879120879</v>
      </c>
      <c r="K21" s="31"/>
      <c r="L21" s="47">
        <f>IF(K21=0,,($K$9-K21)*$K$7*100/$K$9)</f>
        <v>0</v>
      </c>
      <c r="M21" s="31"/>
      <c r="N21" s="47">
        <f>IF(M21=0,,($M$9-M21)*$M$7*100/$M$9)</f>
        <v>0</v>
      </c>
      <c r="O21" s="30"/>
      <c r="P21" s="29">
        <f>IF(O21=0,,($O$9-O21)*$O$7*100/$O$9)</f>
        <v>0</v>
      </c>
      <c r="Q21" s="30"/>
      <c r="R21" s="29">
        <f t="shared" si="5"/>
        <v>0</v>
      </c>
      <c r="S21" s="30"/>
      <c r="T21" s="29">
        <f t="shared" si="6"/>
        <v>0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4"/>
        <v>0.375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4"/>
        <v>0.5</v>
      </c>
    </row>
    <row r="23" spans="1:28" x14ac:dyDescent="0.2">
      <c r="A23" s="19">
        <v>13</v>
      </c>
      <c r="B23" s="20" t="s">
        <v>75</v>
      </c>
      <c r="C23" s="20" t="s">
        <v>76</v>
      </c>
      <c r="D23" s="33" t="s">
        <v>126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101</v>
      </c>
      <c r="N23" s="47">
        <f>IF(M23=0,,($M$9-M23)*$M$7*100/$M$9)</f>
        <v>209.77011494252875</v>
      </c>
      <c r="O23" s="30"/>
      <c r="P23" s="29">
        <f>IF(O23=0,,($O$9-O23)*$O$7*100/$O$9)</f>
        <v>0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209.77011494252875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20" t="s">
        <v>302</v>
      </c>
      <c r="C24" s="20" t="s">
        <v>303</v>
      </c>
      <c r="D24" s="33" t="s">
        <v>90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/>
      <c r="Y24" s="8">
        <f t="shared" si="9"/>
        <v>206.95970695970695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2">
      <c r="A25" s="19">
        <v>15</v>
      </c>
      <c r="B25" s="20" t="s">
        <v>223</v>
      </c>
      <c r="C25" s="20" t="s">
        <v>87</v>
      </c>
      <c r="D25" s="33" t="s">
        <v>90</v>
      </c>
      <c r="E25" s="31"/>
      <c r="F25" s="47"/>
      <c r="G25" s="31"/>
      <c r="H25" s="47"/>
      <c r="I25" s="31">
        <v>194</v>
      </c>
      <c r="J25" s="47">
        <f t="shared" si="2"/>
        <v>144.6886446886447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144.6886446886447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2">
      <c r="A26" s="19">
        <v>16</v>
      </c>
      <c r="B26" s="20" t="s">
        <v>636</v>
      </c>
      <c r="C26" s="20" t="s">
        <v>637</v>
      </c>
      <c r="D26" s="33" t="s">
        <v>45</v>
      </c>
      <c r="E26" s="31"/>
      <c r="F26" s="47">
        <f t="shared" ref="F26:F33" si="15">IF(E26=0,,($E$9-E26)*$E$7*100/$E$9)</f>
        <v>0</v>
      </c>
      <c r="G26" s="31"/>
      <c r="H26" s="47">
        <f>IF(G26=0,,($G$9-G26)*$G$7*100/$G$9)</f>
        <v>0</v>
      </c>
      <c r="I26" s="31"/>
      <c r="J26" s="47">
        <f t="shared" si="2"/>
        <v>0</v>
      </c>
      <c r="K26" s="31"/>
      <c r="L26" s="47">
        <f>IF(K26=0,,($K$9-K26)*$K$7*100/$K$9)</f>
        <v>0</v>
      </c>
      <c r="M26" s="31">
        <v>140</v>
      </c>
      <c r="N26" s="47">
        <f t="shared" ref="N26:N37" si="16">IF(M26=0,,($M$9-M26)*$M$7*100/$M$9)</f>
        <v>97.701149425287355</v>
      </c>
      <c r="O26" s="30"/>
      <c r="P26" s="29">
        <f>IF(O26=0,,($O$9-O26)*$O$7*100/$O$9)</f>
        <v>0</v>
      </c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>
        <f t="shared" ref="X26:X37" si="17">IF(W26=0,,($W$9-W26)*$W$7*100/$W$9)</f>
        <v>0</v>
      </c>
      <c r="Y26" s="8">
        <f t="shared" si="9"/>
        <v>97.701149425287355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si="15"/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si="16"/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si="17"/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4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5"/>
        <v>71.428571428571431</v>
      </c>
      <c r="G28" s="31"/>
      <c r="H28" s="47">
        <f t="shared" ref="H28:H37" si="18">IF(G28=0,,($G$9-G28)*$G$7*100/$G$9)</f>
        <v>0</v>
      </c>
      <c r="I28" s="31"/>
      <c r="J28" s="47">
        <f t="shared" si="2"/>
        <v>0</v>
      </c>
      <c r="K28" s="31"/>
      <c r="L28" s="47">
        <f t="shared" ref="L28:L34" si="19">IF(K28=0,,($K$9-K28)*$K$7*100/$K$9)</f>
        <v>0</v>
      </c>
      <c r="M28" s="31"/>
      <c r="N28" s="47">
        <f t="shared" si="16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7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4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5"/>
        <v>57.142857142857146</v>
      </c>
      <c r="G29" s="31"/>
      <c r="H29" s="47">
        <f t="shared" si="18"/>
        <v>0</v>
      </c>
      <c r="I29" s="31"/>
      <c r="J29" s="47">
        <f t="shared" si="2"/>
        <v>0</v>
      </c>
      <c r="K29" s="31"/>
      <c r="L29" s="47">
        <f t="shared" si="19"/>
        <v>0</v>
      </c>
      <c r="M29" s="31"/>
      <c r="N29" s="47">
        <f t="shared" si="16"/>
        <v>0</v>
      </c>
      <c r="O29" s="30"/>
      <c r="P29" s="29">
        <f t="shared" ref="P29:P37" si="20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7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4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5"/>
        <v>0</v>
      </c>
      <c r="G30" s="31"/>
      <c r="H30" s="47">
        <f t="shared" si="18"/>
        <v>0</v>
      </c>
      <c r="I30" s="31"/>
      <c r="J30" s="47">
        <f t="shared" si="2"/>
        <v>0</v>
      </c>
      <c r="K30" s="31">
        <v>13</v>
      </c>
      <c r="L30" s="47">
        <f t="shared" si="19"/>
        <v>47.058823529411768</v>
      </c>
      <c r="M30" s="31"/>
      <c r="N30" s="47">
        <f t="shared" si="16"/>
        <v>0</v>
      </c>
      <c r="O30" s="30"/>
      <c r="P30" s="29">
        <f t="shared" si="20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7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5"/>
        <v>0</v>
      </c>
      <c r="G31" s="31">
        <v>12</v>
      </c>
      <c r="H31" s="47">
        <f t="shared" si="18"/>
        <v>40</v>
      </c>
      <c r="I31" s="31"/>
      <c r="J31" s="47">
        <f t="shared" si="2"/>
        <v>0</v>
      </c>
      <c r="K31" s="31"/>
      <c r="L31" s="47">
        <f t="shared" si="19"/>
        <v>0</v>
      </c>
      <c r="M31" s="31"/>
      <c r="N31" s="47">
        <f t="shared" si="16"/>
        <v>0</v>
      </c>
      <c r="O31" s="30"/>
      <c r="P31" s="29">
        <f t="shared" si="20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7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4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5"/>
        <v>28.571428571428573</v>
      </c>
      <c r="G32" s="31"/>
      <c r="H32" s="47">
        <f t="shared" si="18"/>
        <v>0</v>
      </c>
      <c r="I32" s="31"/>
      <c r="J32" s="47">
        <f t="shared" si="2"/>
        <v>0</v>
      </c>
      <c r="K32" s="31"/>
      <c r="L32" s="47">
        <f t="shared" si="19"/>
        <v>0</v>
      </c>
      <c r="M32" s="31"/>
      <c r="N32" s="47">
        <f t="shared" si="16"/>
        <v>0</v>
      </c>
      <c r="O32" s="30"/>
      <c r="P32" s="29">
        <f t="shared" si="20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7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4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5"/>
        <v>0</v>
      </c>
      <c r="G33" s="31">
        <v>14</v>
      </c>
      <c r="H33" s="47">
        <f t="shared" si="18"/>
        <v>13.333333333333334</v>
      </c>
      <c r="I33" s="31"/>
      <c r="J33" s="47">
        <f t="shared" si="2"/>
        <v>0</v>
      </c>
      <c r="K33" s="31"/>
      <c r="L33" s="47">
        <f t="shared" si="19"/>
        <v>0</v>
      </c>
      <c r="M33" s="31"/>
      <c r="N33" s="47">
        <f t="shared" si="16"/>
        <v>0</v>
      </c>
      <c r="O33" s="30"/>
      <c r="P33" s="29">
        <f t="shared" si="20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7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8"/>
        <v>0</v>
      </c>
      <c r="I34" s="31"/>
      <c r="J34" s="47">
        <f t="shared" si="2"/>
        <v>0</v>
      </c>
      <c r="K34" s="31"/>
      <c r="L34" s="47">
        <f t="shared" si="19"/>
        <v>0</v>
      </c>
      <c r="M34" s="31"/>
      <c r="N34" s="47">
        <f t="shared" si="16"/>
        <v>0</v>
      </c>
      <c r="O34" s="30"/>
      <c r="P34" s="29">
        <f t="shared" si="20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7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4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8"/>
        <v>0</v>
      </c>
      <c r="I35" s="31"/>
      <c r="J35" s="47">
        <f t="shared" si="2"/>
        <v>0</v>
      </c>
      <c r="K35" s="31"/>
      <c r="L35" s="47"/>
      <c r="M35" s="31"/>
      <c r="N35" s="47">
        <f t="shared" si="16"/>
        <v>0</v>
      </c>
      <c r="O35" s="30"/>
      <c r="P35" s="29">
        <f t="shared" si="20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7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4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8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6"/>
        <v>0</v>
      </c>
      <c r="O36" s="30"/>
      <c r="P36" s="29">
        <f t="shared" si="20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7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4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8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6"/>
        <v>0</v>
      </c>
      <c r="O37" s="30"/>
      <c r="P37" s="29">
        <f t="shared" si="20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7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4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21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2">IF(Q39=0,,($Q$9-Q39)*$Q$7*100/$Q$9)</f>
        <v>0</v>
      </c>
      <c r="S39" s="29"/>
      <c r="T39" s="29">
        <f t="shared" ref="T39" si="23">IF(S39=0,,($S$9-S39)*$S$7*100/$S$9)</f>
        <v>0</v>
      </c>
      <c r="U39" s="30"/>
      <c r="V39" s="29">
        <f t="shared" ref="V39" si="24">IF(U39=0,,($U$9-U39)*$U$7*100/$U$9)</f>
        <v>0</v>
      </c>
      <c r="W39" s="6"/>
      <c r="X39" s="7">
        <f>IF(W39=0,,($W$9-W39)*$W$7*100/$W$9)</f>
        <v>0</v>
      </c>
      <c r="Y39" s="8">
        <f t="shared" ref="Y39" si="25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4"/>
        <v>0.125</v>
      </c>
    </row>
    <row r="40" spans="1:28" x14ac:dyDescent="0.2">
      <c r="A40" s="66" t="s">
        <v>11</v>
      </c>
      <c r="B40" s="66"/>
      <c r="C40" s="67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0</v>
      </c>
    </row>
    <row r="41" spans="1:28" x14ac:dyDescent="0.2">
      <c r="A41" s="65" t="s">
        <v>18</v>
      </c>
      <c r="B41" s="66"/>
      <c r="C41" s="67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7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291</v>
      </c>
      <c r="F6" s="58"/>
      <c r="G6" s="58" t="s">
        <v>308</v>
      </c>
      <c r="H6" s="58"/>
      <c r="I6" s="58" t="s">
        <v>187</v>
      </c>
      <c r="J6" s="58"/>
      <c r="K6" s="58" t="s">
        <v>634</v>
      </c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45991</v>
      </c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>
        <v>12</v>
      </c>
      <c r="H9" s="58"/>
      <c r="I9" s="58">
        <v>165</v>
      </c>
      <c r="J9" s="58"/>
      <c r="K9" s="58">
        <v>104</v>
      </c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4" si="0">IF(G11=0,,($G$9-G11)*$G$7*100/$G$9)</f>
        <v>0</v>
      </c>
      <c r="I11" s="31">
        <v>16</v>
      </c>
      <c r="J11" s="34">
        <f t="shared" ref="J11:J24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/>
      <c r="N11" s="34">
        <f>IF(M11=0,,($M$9-M11)*$M$7*100/$M$9)</f>
        <v>0</v>
      </c>
      <c r="O11" s="31"/>
      <c r="P11" s="47">
        <f>IF(O11=0,,($O$9-O11)*$O$7*100/$O$9)</f>
        <v>0</v>
      </c>
      <c r="Q11" s="33"/>
      <c r="R11" s="34">
        <f t="shared" ref="R11:R19" si="3">IF(Q11=0,,($Q$9-Q11)*$Q$7*100/$Q$9)</f>
        <v>0</v>
      </c>
      <c r="S11" s="33"/>
      <c r="T11" s="34">
        <f t="shared" ref="T11:T24" si="4">IF(S11=0,,($S$9-S11)*$S$7*100/$S$9)</f>
        <v>0</v>
      </c>
      <c r="U11" s="30"/>
      <c r="V11" s="7">
        <f t="shared" ref="V11:V24" si="5">IF(U11=0,,($U$9-U11)*$U$7*100/$U$9)</f>
        <v>0</v>
      </c>
      <c r="W11" s="6"/>
      <c r="X11" s="7">
        <f>IF(W11=0,,($W$9-W11)*$W$7*100/$W$9)</f>
        <v>0</v>
      </c>
      <c r="Y11" s="25">
        <f t="shared" ref="Y11:Y24" si="6">SUM(F11,H11,J11,L11,N11,P11,R11,T11,V11,X11)</f>
        <v>871.70745920745912</v>
      </c>
      <c r="Z11" s="20">
        <f t="shared" ref="Z11:Z26" si="7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/>
      <c r="N12" s="34">
        <f>IF(M12=0,,($M$9-M12)*$M$7*100/$M$9)</f>
        <v>0</v>
      </c>
      <c r="O12" s="31"/>
      <c r="P12" s="47">
        <f>IF(O12=0,,($O$9-O12)*$O$7*100/$O$9)</f>
        <v>0</v>
      </c>
      <c r="Q12" s="33"/>
      <c r="R12" s="34">
        <f t="shared" si="3"/>
        <v>0</v>
      </c>
      <c r="S12" s="33"/>
      <c r="T12" s="34">
        <f t="shared" si="4"/>
        <v>0</v>
      </c>
      <c r="U12" s="30"/>
      <c r="V12" s="7">
        <f t="shared" si="5"/>
        <v>0</v>
      </c>
      <c r="W12" s="6"/>
      <c r="X12" s="7">
        <f>IF(W12=0,,($W$9-W12)*$W$7*100/$W$9)</f>
        <v>0</v>
      </c>
      <c r="Y12" s="25">
        <f t="shared" si="6"/>
        <v>628.030303030303</v>
      </c>
      <c r="Z12" s="20">
        <f t="shared" si="7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/>
      <c r="N13" s="34">
        <f>IF(M13=0,,($M$9-M13)*$M$7*100/$M$9)</f>
        <v>0</v>
      </c>
      <c r="O13" s="31"/>
      <c r="P13" s="47">
        <f>IF(O13=0,,($O$9-O13)*$O$7*100/$O$9)</f>
        <v>0</v>
      </c>
      <c r="Q13" s="33"/>
      <c r="R13" s="34">
        <f t="shared" si="3"/>
        <v>0</v>
      </c>
      <c r="S13" s="33"/>
      <c r="T13" s="34">
        <f t="shared" si="4"/>
        <v>0</v>
      </c>
      <c r="U13" s="30"/>
      <c r="V13" s="7">
        <f t="shared" si="5"/>
        <v>0</v>
      </c>
      <c r="W13" s="6"/>
      <c r="X13" s="7">
        <f>IF(W13=0,,($W$9-W13)*$W$7*100/$W$9)</f>
        <v>0</v>
      </c>
      <c r="Y13" s="25">
        <f t="shared" si="6"/>
        <v>619.58041958041963</v>
      </c>
      <c r="Z13" s="20">
        <f t="shared" si="7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/>
      <c r="N14" s="34">
        <f>IF(M14=0,,($M$9-M14)*$M$7*100/$M$9)</f>
        <v>0</v>
      </c>
      <c r="O14" s="31"/>
      <c r="P14" s="47">
        <f>IF(O14=0,,($O$9-O14)*$O$7*100/$O$9)</f>
        <v>0</v>
      </c>
      <c r="Q14" s="33"/>
      <c r="R14" s="34">
        <f t="shared" si="3"/>
        <v>0</v>
      </c>
      <c r="S14" s="33"/>
      <c r="T14" s="34">
        <f t="shared" si="4"/>
        <v>0</v>
      </c>
      <c r="U14" s="30"/>
      <c r="V14" s="7">
        <f t="shared" si="5"/>
        <v>0</v>
      </c>
      <c r="W14" s="30"/>
      <c r="X14" s="7">
        <f>IF(W14=0,,($W$9-W14)*$W$7*100/$W$9)</f>
        <v>0</v>
      </c>
      <c r="Y14" s="25">
        <f t="shared" si="6"/>
        <v>609.23659673659677</v>
      </c>
      <c r="Z14" s="20">
        <f t="shared" si="7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/>
      <c r="N15" s="34"/>
      <c r="O15" s="31"/>
      <c r="P15" s="47"/>
      <c r="Q15" s="33"/>
      <c r="R15" s="34">
        <f t="shared" si="3"/>
        <v>0</v>
      </c>
      <c r="S15" s="33"/>
      <c r="T15" s="34">
        <f t="shared" si="4"/>
        <v>0</v>
      </c>
      <c r="U15" s="30"/>
      <c r="V15" s="7">
        <f t="shared" si="5"/>
        <v>0</v>
      </c>
      <c r="W15" s="6"/>
      <c r="X15" s="7"/>
      <c r="Y15" s="25">
        <f t="shared" si="6"/>
        <v>358.7703962703963</v>
      </c>
      <c r="Z15" s="20">
        <f t="shared" si="7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>IF(M16=0,,($M$9-M16)*$M$7*100/$M$9)</f>
        <v>0</v>
      </c>
      <c r="O16" s="31"/>
      <c r="P16" s="47">
        <f>IF(O16=0,,($O$9-O16)*$O$7*100/$O$9)</f>
        <v>0</v>
      </c>
      <c r="Q16" s="33"/>
      <c r="R16" s="34">
        <f t="shared" si="3"/>
        <v>0</v>
      </c>
      <c r="S16" s="33"/>
      <c r="T16" s="34">
        <f t="shared" si="4"/>
        <v>0</v>
      </c>
      <c r="U16" s="30"/>
      <c r="V16" s="7">
        <f t="shared" si="5"/>
        <v>0</v>
      </c>
      <c r="W16" s="6"/>
      <c r="X16" s="7">
        <f>IF(W16=0,,($W$9-W16)*$W$7*100/$W$9)</f>
        <v>0</v>
      </c>
      <c r="Y16" s="25">
        <f t="shared" si="6"/>
        <v>84.848484848484844</v>
      </c>
      <c r="Z16" s="20">
        <f t="shared" si="7"/>
        <v>6</v>
      </c>
      <c r="AA16" s="20">
        <f>COUNTA(E16,O16,G16,#REF!,I16,K16)</f>
        <v>2</v>
      </c>
      <c r="AB16" s="16">
        <f t="shared" ref="AB16:AB26" si="8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>IF(M17=0,,($M$9-M17)*$M$7*100/$M$9)</f>
        <v>0</v>
      </c>
      <c r="O17" s="31"/>
      <c r="P17" s="47">
        <f>IF(O17=0,,($O$9-O17)*$O$7*100/$O$9)</f>
        <v>0</v>
      </c>
      <c r="Q17" s="33"/>
      <c r="R17" s="34">
        <f t="shared" si="3"/>
        <v>0</v>
      </c>
      <c r="S17" s="33"/>
      <c r="T17" s="34">
        <f t="shared" si="4"/>
        <v>0</v>
      </c>
      <c r="U17" s="30"/>
      <c r="V17" s="7">
        <f t="shared" si="5"/>
        <v>0</v>
      </c>
      <c r="W17" s="6"/>
      <c r="X17" s="7">
        <f>IF(W17=0,,($W$9-W17)*$W$7*100/$W$9)</f>
        <v>0</v>
      </c>
      <c r="Y17" s="25">
        <f t="shared" si="6"/>
        <v>16.666666666666668</v>
      </c>
      <c r="Z17" s="20">
        <f t="shared" si="7"/>
        <v>7</v>
      </c>
      <c r="AA17" s="20">
        <f>COUNTA(E17,O17,G17,#REF!,I17,K17)</f>
        <v>2</v>
      </c>
      <c r="AB17" s="16">
        <f t="shared" si="8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>IF(M18=0,,($M$9-M18)*$M$7*100/$M$9)</f>
        <v>0</v>
      </c>
      <c r="O18" s="31"/>
      <c r="P18" s="47">
        <f>IF(O18=0,,($O$9-O18)*$O$7*100/$O$9)</f>
        <v>0</v>
      </c>
      <c r="Q18" s="33"/>
      <c r="R18" s="34">
        <f t="shared" si="3"/>
        <v>0</v>
      </c>
      <c r="S18" s="33"/>
      <c r="T18" s="34">
        <f t="shared" si="4"/>
        <v>0</v>
      </c>
      <c r="U18" s="30"/>
      <c r="V18" s="7">
        <f t="shared" si="5"/>
        <v>0</v>
      </c>
      <c r="W18" s="6"/>
      <c r="X18" s="7">
        <f>IF(W18=0,,($W$9-W18)*$W$7*100/$W$9)</f>
        <v>0</v>
      </c>
      <c r="Y18" s="25">
        <f t="shared" si="6"/>
        <v>0</v>
      </c>
      <c r="Z18" s="20">
        <f t="shared" si="7"/>
        <v>8</v>
      </c>
      <c r="AA18" s="20">
        <f>COUNTA(E18,O18,G18,#REF!,I18,K18)</f>
        <v>1</v>
      </c>
      <c r="AB18" s="16">
        <f t="shared" si="8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>IF(M19=0,,($M$9-M19)*$M$7*100/$M$9)</f>
        <v>0</v>
      </c>
      <c r="O19" s="31"/>
      <c r="P19" s="47">
        <f>IF(O19=0,,($O$9-O19)*$O$7*100/$O$9)</f>
        <v>0</v>
      </c>
      <c r="Q19" s="33"/>
      <c r="R19" s="34">
        <f t="shared" si="3"/>
        <v>0</v>
      </c>
      <c r="S19" s="33"/>
      <c r="T19" s="34">
        <f t="shared" si="4"/>
        <v>0</v>
      </c>
      <c r="U19" s="30"/>
      <c r="V19" s="7">
        <f t="shared" si="5"/>
        <v>0</v>
      </c>
      <c r="W19" s="6"/>
      <c r="X19" s="7">
        <f>IF(W19=0,,($W$9-W19)*$W$7*100/$W$9)</f>
        <v>0</v>
      </c>
      <c r="Y19" s="25">
        <f t="shared" si="6"/>
        <v>0</v>
      </c>
      <c r="Z19" s="20">
        <f t="shared" si="7"/>
        <v>9</v>
      </c>
      <c r="AA19" s="20">
        <f>COUNTA(E19,O19,G19,#REF!,I19,K19)</f>
        <v>1</v>
      </c>
      <c r="AB19" s="16">
        <f t="shared" si="8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4"/>
        <v>0</v>
      </c>
      <c r="U20" s="30"/>
      <c r="V20" s="7">
        <f t="shared" si="5"/>
        <v>0</v>
      </c>
      <c r="W20" s="6"/>
      <c r="X20" s="7"/>
      <c r="Y20" s="25">
        <f t="shared" si="6"/>
        <v>0</v>
      </c>
      <c r="Z20" s="20">
        <f t="shared" si="7"/>
        <v>10</v>
      </c>
      <c r="AA20" s="20">
        <f>COUNTA(E20,O20,G20,#REF!,I20,K20)</f>
        <v>1</v>
      </c>
      <c r="AB20" s="16">
        <f t="shared" si="8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4"/>
        <v>0</v>
      </c>
      <c r="U21" s="30"/>
      <c r="V21" s="7">
        <f t="shared" si="5"/>
        <v>0</v>
      </c>
      <c r="W21" s="6"/>
      <c r="X21" s="7"/>
      <c r="Y21" s="25">
        <f t="shared" si="6"/>
        <v>0</v>
      </c>
      <c r="Z21" s="20">
        <f t="shared" si="7"/>
        <v>11</v>
      </c>
      <c r="AA21" s="20">
        <f>COUNTA(E21,O21,G21,#REF!,I21,K21)</f>
        <v>1</v>
      </c>
      <c r="AB21" s="16">
        <f t="shared" si="8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4"/>
        <v>0</v>
      </c>
      <c r="U22" s="30"/>
      <c r="V22" s="7">
        <f t="shared" si="5"/>
        <v>0</v>
      </c>
      <c r="W22" s="6"/>
      <c r="X22" s="7">
        <f>IF(W22=0,,($W$9-W22)*$W$7*100/$W$9)</f>
        <v>0</v>
      </c>
      <c r="Y22" s="25">
        <f t="shared" si="6"/>
        <v>0</v>
      </c>
      <c r="Z22" s="20">
        <f t="shared" si="7"/>
        <v>12</v>
      </c>
      <c r="AA22" s="20">
        <f>COUNTA(E22,O22,G22,#REF!,I22,K22)</f>
        <v>1</v>
      </c>
      <c r="AB22" s="16">
        <f t="shared" si="8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4"/>
        <v>0</v>
      </c>
      <c r="U23" s="30"/>
      <c r="V23" s="7">
        <f t="shared" si="5"/>
        <v>0</v>
      </c>
      <c r="W23" s="6"/>
      <c r="X23" s="7">
        <f>IF(W23=0,,($W$9-W23)*$W$7*100/$W$9)</f>
        <v>0</v>
      </c>
      <c r="Y23" s="25">
        <f t="shared" si="6"/>
        <v>0</v>
      </c>
      <c r="Z23" s="20">
        <f t="shared" si="7"/>
        <v>13</v>
      </c>
      <c r="AA23" s="20">
        <f>COUNTA(E23,O23,G23,#REF!,I23,K23)</f>
        <v>1</v>
      </c>
      <c r="AB23" s="16">
        <f t="shared" si="8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4"/>
        <v>0</v>
      </c>
      <c r="U24" s="30"/>
      <c r="V24" s="7">
        <f t="shared" si="5"/>
        <v>0</v>
      </c>
      <c r="W24" s="6"/>
      <c r="X24" s="7"/>
      <c r="Y24" s="25">
        <f t="shared" si="6"/>
        <v>0</v>
      </c>
      <c r="Z24" s="20">
        <f t="shared" si="7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ref="H25:H26" si="9">IF(G25=0,,($G$9-G25)*$G$7*100/$G$9)</f>
        <v>0</v>
      </c>
      <c r="I25" s="31"/>
      <c r="J25" s="34">
        <f t="shared" ref="J25:J26" si="10">IF(I25=0,,($I$9-I25)*$I$7*100/$I$9)</f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ref="R25:R26" si="11">IF(Q25=0,,($Q$9-Q25)*$Q$7*100/$Q$9)</f>
        <v>0</v>
      </c>
      <c r="S25" s="33"/>
      <c r="T25" s="34">
        <f t="shared" ref="T25:T26" si="12">IF(S25=0,,($S$9-S25)*$S$7*100/$S$9)</f>
        <v>0</v>
      </c>
      <c r="U25" s="30"/>
      <c r="V25" s="7">
        <f t="shared" ref="V25:V26" si="13">IF(U25=0,,($U$9-U25)*$U$7*100/$U$9)</f>
        <v>0</v>
      </c>
      <c r="W25" s="6"/>
      <c r="X25" s="7"/>
      <c r="Y25" s="25">
        <f t="shared" ref="Y25:Y26" si="14">SUM(F25,H25,J25,L25,N25,P25,R25,T25,V25,X25)</f>
        <v>0</v>
      </c>
      <c r="Z25" s="20">
        <f t="shared" si="7"/>
        <v>15</v>
      </c>
      <c r="AA25" s="20">
        <f>COUNTA(E25,O25,G25,#REF!,I25,K25)</f>
        <v>1</v>
      </c>
      <c r="AB25" s="16">
        <f t="shared" si="8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9"/>
        <v>0</v>
      </c>
      <c r="I26" s="31"/>
      <c r="J26" s="34">
        <f t="shared" si="10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1"/>
        <v>0</v>
      </c>
      <c r="S26" s="33"/>
      <c r="T26" s="34">
        <f t="shared" si="12"/>
        <v>0</v>
      </c>
      <c r="U26" s="30"/>
      <c r="V26" s="7">
        <f t="shared" si="13"/>
        <v>0</v>
      </c>
      <c r="W26" s="6"/>
      <c r="X26" s="7">
        <f>IF(W26=0,,($W$9-W26)*$W$7*100/$W$9)</f>
        <v>0</v>
      </c>
      <c r="Y26" s="25">
        <f t="shared" si="14"/>
        <v>0</v>
      </c>
      <c r="Z26" s="20">
        <f t="shared" si="7"/>
        <v>16</v>
      </c>
      <c r="AA26" s="20">
        <f>COUNTA(E26,O26,G26,#REF!,I26,K26)</f>
        <v>1</v>
      </c>
      <c r="AB26" s="16">
        <f t="shared" si="8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4">
    <sortCondition descending="1" ref="Y11:Y24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H27" activePane="bottomRight" state="frozenSplit"/>
      <selection activeCell="F16" sqref="F16"/>
      <selection pane="topRight" activeCell="F16" sqref="F16"/>
      <selection pane="bottomLeft" activeCell="F16" sqref="F16"/>
      <selection pane="bottomRight" activeCell="Q48" sqref="Q4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45" t="s">
        <v>257</v>
      </c>
      <c r="E3" s="64" t="s">
        <v>16</v>
      </c>
      <c r="F3" s="64"/>
      <c r="G3" s="14">
        <f>COUNTA(E8:T8)</f>
        <v>7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187</v>
      </c>
      <c r="J6" s="58"/>
      <c r="K6" s="58" t="s">
        <v>366</v>
      </c>
      <c r="L6" s="58"/>
      <c r="M6" s="58" t="s">
        <v>406</v>
      </c>
      <c r="N6" s="58"/>
      <c r="O6" s="58" t="s">
        <v>421</v>
      </c>
      <c r="P6" s="58"/>
      <c r="Q6" s="58" t="s">
        <v>652</v>
      </c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>
        <v>46004</v>
      </c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>
        <v>18</v>
      </c>
      <c r="H9" s="58"/>
      <c r="I9" s="58">
        <v>260</v>
      </c>
      <c r="J9" s="58"/>
      <c r="K9" s="58">
        <v>28</v>
      </c>
      <c r="L9" s="58"/>
      <c r="M9" s="58">
        <v>238</v>
      </c>
      <c r="N9" s="58"/>
      <c r="O9" s="58">
        <v>20</v>
      </c>
      <c r="P9" s="58"/>
      <c r="Q9" s="58">
        <v>34</v>
      </c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300</v>
      </c>
      <c r="C11" s="31" t="s">
        <v>294</v>
      </c>
      <c r="D11" s="13" t="s">
        <v>90</v>
      </c>
      <c r="E11" s="31">
        <v>6</v>
      </c>
      <c r="F11" s="47">
        <f t="shared" ref="F11:F38" si="1">IF(E11=0,,($E$9-E11)*$E$7*100/$E$9)</f>
        <v>167.56756756756758</v>
      </c>
      <c r="G11" s="31"/>
      <c r="H11" s="47">
        <f t="shared" ref="H11:H42" si="2">IF(G11=0,,($G$9-G11)*$G$7*100/$G$9)</f>
        <v>0</v>
      </c>
      <c r="I11" s="31">
        <v>100</v>
      </c>
      <c r="J11" s="47">
        <f t="shared" ref="J11:J42" si="3">IF(I11=0,,($I$9-I11)*$I$7*100/$I$9)</f>
        <v>307.69230769230768</v>
      </c>
      <c r="K11" s="31">
        <v>2</v>
      </c>
      <c r="L11" s="47">
        <f t="shared" ref="L11:L42" si="4">IF(K11=0,,($K$9-K11)*$K$7*100/$K$9)</f>
        <v>185.71428571428572</v>
      </c>
      <c r="M11" s="31">
        <v>81</v>
      </c>
      <c r="N11" s="47">
        <f t="shared" ref="N11:N42" si="5">IF(M11=0,,($M$9-M11)*$M$7*100/$M$9)</f>
        <v>329.83193277310926</v>
      </c>
      <c r="O11" s="31">
        <v>2</v>
      </c>
      <c r="P11" s="47">
        <f t="shared" ref="P11:P52" si="6">IF(O11=0,,($O$9-O11)*$O$7*100/$O$9)</f>
        <v>180</v>
      </c>
      <c r="Q11" s="31">
        <v>13</v>
      </c>
      <c r="R11" s="47">
        <f t="shared" ref="R11:R19" si="7">IF(Q11=0,,($Q$9-Q11)*$Q$7*100/$Q$9)</f>
        <v>123.52941176470588</v>
      </c>
      <c r="S11" s="31"/>
      <c r="T11" s="47">
        <f t="shared" ref="T11:T18" si="8">IF(S11=0,,($S$9-S11)*$S$7*100/$S$9)</f>
        <v>0</v>
      </c>
      <c r="U11" s="31"/>
      <c r="V11" s="47">
        <f t="shared" ref="V11:V35" si="9">IF(U11=0,,($U$9-U11)*$U$7*100/$U$9)</f>
        <v>0</v>
      </c>
      <c r="W11" s="31"/>
      <c r="X11" s="47">
        <f t="shared" ref="X11:X42" si="10">IF(W11=0,,($W$9-W11)*$W$7*100/$W$9)</f>
        <v>0</v>
      </c>
      <c r="Y11" s="47"/>
      <c r="Z11" s="47">
        <f t="shared" ref="Z11:Z49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8" si="14">IF(AE11=0,,($AE$9-AE11)*$AE$7*100/$AE$9)</f>
        <v>0</v>
      </c>
      <c r="AG11" s="24">
        <f t="shared" ref="AG11:AG42" si="15">F11+H11+J11+L11+N11+P11+R11+X11+Z11+AD11+AF11+T11+V11+Z11+AD11+AB11</f>
        <v>1294.335505511976</v>
      </c>
      <c r="AH11" s="6">
        <f t="shared" ref="AH11:AH42" si="16">ROW(B11)-10</f>
        <v>1</v>
      </c>
      <c r="AI11" s="6">
        <f>COUNTA(E11,G11,I11,K11,M11,O11,AE11,S11,Q11,#REF!)</f>
        <v>7</v>
      </c>
      <c r="AJ11" s="16">
        <f t="shared" ref="AJ11:AJ35" si="17">AI11/$G$3</f>
        <v>1</v>
      </c>
    </row>
    <row r="12" spans="1:36" x14ac:dyDescent="0.2">
      <c r="A12" s="19">
        <f t="shared" si="0"/>
        <v>2</v>
      </c>
      <c r="B12" s="31" t="s">
        <v>105</v>
      </c>
      <c r="C12" s="31" t="s">
        <v>106</v>
      </c>
      <c r="D12" s="13" t="s">
        <v>103</v>
      </c>
      <c r="E12" s="31">
        <v>9</v>
      </c>
      <c r="F12" s="47">
        <f t="shared" si="1"/>
        <v>151.35135135135135</v>
      </c>
      <c r="G12" s="31">
        <v>3</v>
      </c>
      <c r="H12" s="47">
        <f t="shared" si="2"/>
        <v>166.66666666666666</v>
      </c>
      <c r="I12" s="31">
        <v>21</v>
      </c>
      <c r="J12" s="47">
        <f t="shared" si="3"/>
        <v>459.61538461538464</v>
      </c>
      <c r="K12" s="31"/>
      <c r="L12" s="47">
        <f t="shared" si="4"/>
        <v>0</v>
      </c>
      <c r="M12" s="31">
        <v>58</v>
      </c>
      <c r="N12" s="47">
        <f t="shared" si="5"/>
        <v>378.15126050420167</v>
      </c>
      <c r="O12" s="31"/>
      <c r="P12" s="47">
        <f t="shared" si="6"/>
        <v>0</v>
      </c>
      <c r="Q12" s="31">
        <v>15</v>
      </c>
      <c r="R12" s="47">
        <f t="shared" si="7"/>
        <v>111.76470588235294</v>
      </c>
      <c r="S12" s="31"/>
      <c r="T12" s="47">
        <f t="shared" si="8"/>
        <v>0</v>
      </c>
      <c r="U12" s="31"/>
      <c r="V12" s="47">
        <f t="shared" si="9"/>
        <v>0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1267.5493690199571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0.8571428571428571</v>
      </c>
    </row>
    <row r="13" spans="1:36" x14ac:dyDescent="0.2">
      <c r="A13" s="19">
        <f t="shared" si="0"/>
        <v>3</v>
      </c>
      <c r="B13" s="31" t="s">
        <v>80</v>
      </c>
      <c r="C13" s="31" t="s">
        <v>81</v>
      </c>
      <c r="D13" s="13" t="s">
        <v>113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11</v>
      </c>
      <c r="J13" s="47">
        <f t="shared" si="3"/>
        <v>478.84615384615387</v>
      </c>
      <c r="K13" s="31"/>
      <c r="L13" s="47">
        <f t="shared" si="4"/>
        <v>0</v>
      </c>
      <c r="M13" s="31">
        <v>44</v>
      </c>
      <c r="N13" s="47">
        <f t="shared" si="5"/>
        <v>407.56302521008405</v>
      </c>
      <c r="O13" s="31"/>
      <c r="P13" s="47">
        <f t="shared" si="6"/>
        <v>0</v>
      </c>
      <c r="Q13" s="31">
        <v>17</v>
      </c>
      <c r="R13" s="47">
        <f t="shared" si="7"/>
        <v>100</v>
      </c>
      <c r="S13" s="31"/>
      <c r="T13" s="47">
        <f t="shared" si="8"/>
        <v>0</v>
      </c>
      <c r="U13" s="31"/>
      <c r="V13" s="47">
        <f t="shared" si="9"/>
        <v>0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1170.1929628400217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0.7142857142857143</v>
      </c>
    </row>
    <row r="14" spans="1:36" x14ac:dyDescent="0.2">
      <c r="A14" s="19">
        <f t="shared" si="0"/>
        <v>4</v>
      </c>
      <c r="B14" s="31" t="s">
        <v>66</v>
      </c>
      <c r="C14" s="31" t="s">
        <v>67</v>
      </c>
      <c r="D14" s="13" t="s">
        <v>113</v>
      </c>
      <c r="E14" s="31">
        <v>7</v>
      </c>
      <c r="F14" s="47">
        <f t="shared" si="1"/>
        <v>162.16216216216216</v>
      </c>
      <c r="G14" s="31"/>
      <c r="H14" s="47">
        <f t="shared" si="2"/>
        <v>0</v>
      </c>
      <c r="I14" s="31">
        <v>9</v>
      </c>
      <c r="J14" s="47">
        <f t="shared" si="3"/>
        <v>482.69230769230768</v>
      </c>
      <c r="K14" s="31"/>
      <c r="L14" s="47">
        <f t="shared" si="4"/>
        <v>0</v>
      </c>
      <c r="M14" s="31">
        <v>41</v>
      </c>
      <c r="N14" s="47">
        <f t="shared" si="5"/>
        <v>413.8655462184874</v>
      </c>
      <c r="O14" s="31"/>
      <c r="P14" s="47">
        <f t="shared" si="6"/>
        <v>0</v>
      </c>
      <c r="Q14" s="31">
        <v>2</v>
      </c>
      <c r="R14" s="47">
        <f t="shared" si="7"/>
        <v>188.23529411764707</v>
      </c>
      <c r="S14" s="31"/>
      <c r="T14" s="47">
        <f t="shared" si="8"/>
        <v>0</v>
      </c>
      <c r="U14" s="31"/>
      <c r="V14" s="47">
        <f t="shared" si="9"/>
        <v>0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1246.9553101906042</v>
      </c>
      <c r="AH14" s="6">
        <f t="shared" si="16"/>
        <v>4</v>
      </c>
      <c r="AI14" s="6">
        <f>COUNTA(E14,G14,I14,K14,M14,O14,AE14,S14,Q14,#REF!)</f>
        <v>5</v>
      </c>
      <c r="AJ14" s="16">
        <f t="shared" si="17"/>
        <v>0.7142857142857143</v>
      </c>
    </row>
    <row r="15" spans="1:36" x14ac:dyDescent="0.2">
      <c r="A15" s="19">
        <f t="shared" si="0"/>
        <v>5</v>
      </c>
      <c r="B15" s="31" t="s">
        <v>63</v>
      </c>
      <c r="C15" s="31" t="s">
        <v>185</v>
      </c>
      <c r="D15" s="13" t="s">
        <v>90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/>
      <c r="V15" s="47">
        <f t="shared" si="9"/>
        <v>0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1175.9460332989745</v>
      </c>
      <c r="AH15" s="6">
        <f t="shared" si="16"/>
        <v>5</v>
      </c>
      <c r="AI15" s="6">
        <f>COUNTA(E15,G15,I15,K15,M15,O15,AE15,S15,Q15,#REF!)</f>
        <v>5</v>
      </c>
      <c r="AJ15" s="16">
        <f t="shared" si="17"/>
        <v>0.7142857142857143</v>
      </c>
    </row>
    <row r="16" spans="1:36" x14ac:dyDescent="0.2">
      <c r="A16" s="19">
        <f t="shared" si="0"/>
        <v>6</v>
      </c>
      <c r="B16" s="13" t="s">
        <v>223</v>
      </c>
      <c r="C16" s="13" t="s">
        <v>87</v>
      </c>
      <c r="D16" s="13" t="s">
        <v>90</v>
      </c>
      <c r="E16" s="31">
        <v>13</v>
      </c>
      <c r="F16" s="47">
        <f t="shared" si="1"/>
        <v>129.72972972972974</v>
      </c>
      <c r="G16" s="31"/>
      <c r="H16" s="47">
        <f t="shared" si="2"/>
        <v>0</v>
      </c>
      <c r="I16" s="31">
        <v>76</v>
      </c>
      <c r="J16" s="47">
        <f t="shared" si="3"/>
        <v>353.84615384615387</v>
      </c>
      <c r="K16" s="31"/>
      <c r="L16" s="47">
        <f t="shared" si="4"/>
        <v>0</v>
      </c>
      <c r="M16" s="31">
        <v>87</v>
      </c>
      <c r="N16" s="47">
        <f t="shared" si="5"/>
        <v>317.22689075630251</v>
      </c>
      <c r="O16" s="31">
        <v>3</v>
      </c>
      <c r="P16" s="47">
        <f t="shared" si="6"/>
        <v>170</v>
      </c>
      <c r="Q16" s="31">
        <v>10</v>
      </c>
      <c r="R16" s="47">
        <f t="shared" si="7"/>
        <v>141.1764705882353</v>
      </c>
      <c r="S16" s="31"/>
      <c r="T16" s="47">
        <f t="shared" si="8"/>
        <v>0</v>
      </c>
      <c r="U16" s="31"/>
      <c r="V16" s="47">
        <f t="shared" si="9"/>
        <v>0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1111.9792449204215</v>
      </c>
      <c r="AH16" s="6">
        <f t="shared" si="16"/>
        <v>6</v>
      </c>
      <c r="AI16" s="6">
        <f>COUNTA(E16,G16,I16,K16,M16,O16,AE16,S16,Q16,#REF!)</f>
        <v>6</v>
      </c>
      <c r="AJ16" s="16">
        <f t="shared" si="17"/>
        <v>0.8571428571428571</v>
      </c>
    </row>
    <row r="17" spans="1:36" x14ac:dyDescent="0.2">
      <c r="A17" s="19">
        <f t="shared" si="0"/>
        <v>7</v>
      </c>
      <c r="B17" s="13" t="s">
        <v>302</v>
      </c>
      <c r="C17" s="13" t="s">
        <v>303</v>
      </c>
      <c r="D17" s="13" t="s">
        <v>90</v>
      </c>
      <c r="E17" s="31">
        <v>16</v>
      </c>
      <c r="F17" s="47">
        <f t="shared" si="1"/>
        <v>113.51351351351352</v>
      </c>
      <c r="G17" s="31"/>
      <c r="H17" s="47">
        <f t="shared" si="2"/>
        <v>0</v>
      </c>
      <c r="I17" s="31">
        <v>83</v>
      </c>
      <c r="J17" s="47">
        <f t="shared" si="3"/>
        <v>340.38461538461536</v>
      </c>
      <c r="K17" s="31"/>
      <c r="L17" s="47">
        <f t="shared" si="4"/>
        <v>0</v>
      </c>
      <c r="M17" s="31">
        <v>83</v>
      </c>
      <c r="N17" s="47">
        <f t="shared" si="5"/>
        <v>325.63025210084032</v>
      </c>
      <c r="O17" s="31">
        <v>1</v>
      </c>
      <c r="P17" s="47">
        <f t="shared" si="6"/>
        <v>190</v>
      </c>
      <c r="Q17" s="31">
        <v>11</v>
      </c>
      <c r="R17" s="47">
        <f t="shared" si="7"/>
        <v>135.29411764705881</v>
      </c>
      <c r="S17" s="31"/>
      <c r="T17" s="47">
        <f t="shared" si="8"/>
        <v>0</v>
      </c>
      <c r="U17" s="31"/>
      <c r="V17" s="47">
        <f t="shared" si="9"/>
        <v>0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1104.822498646028</v>
      </c>
      <c r="AH17" s="6">
        <f t="shared" si="16"/>
        <v>7</v>
      </c>
      <c r="AI17" s="6">
        <f>COUNTA(E17,G17,I17,K17,M17,O17,AE17,S17,Q17,#REF!)</f>
        <v>6</v>
      </c>
      <c r="AJ17" s="16">
        <f t="shared" si="17"/>
        <v>0.8571428571428571</v>
      </c>
    </row>
    <row r="18" spans="1:36" x14ac:dyDescent="0.2">
      <c r="A18" s="19">
        <f t="shared" si="0"/>
        <v>8</v>
      </c>
      <c r="B18" s="31" t="s">
        <v>71</v>
      </c>
      <c r="C18" s="31" t="s">
        <v>72</v>
      </c>
      <c r="D18" s="13" t="s">
        <v>113</v>
      </c>
      <c r="E18" s="31">
        <v>1</v>
      </c>
      <c r="F18" s="47">
        <f t="shared" si="1"/>
        <v>194.59459459459458</v>
      </c>
      <c r="G18" s="31"/>
      <c r="H18" s="47">
        <f t="shared" si="2"/>
        <v>0</v>
      </c>
      <c r="I18" s="31">
        <v>108</v>
      </c>
      <c r="J18" s="47">
        <f t="shared" si="3"/>
        <v>292.30769230769232</v>
      </c>
      <c r="K18" s="31"/>
      <c r="L18" s="47">
        <f t="shared" si="4"/>
        <v>0</v>
      </c>
      <c r="M18" s="31">
        <v>48</v>
      </c>
      <c r="N18" s="47">
        <f t="shared" si="5"/>
        <v>399.15966386554624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/>
      <c r="T18" s="47">
        <f t="shared" si="8"/>
        <v>0</v>
      </c>
      <c r="U18" s="31"/>
      <c r="V18" s="47">
        <f t="shared" si="9"/>
        <v>0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1068.4148919443037</v>
      </c>
      <c r="AH18" s="6">
        <f t="shared" si="16"/>
        <v>8</v>
      </c>
      <c r="AI18" s="6">
        <f>COUNTA(E18,G18,I18,K18,M18,O18,AE18,S18,Q18,#REF!)</f>
        <v>5</v>
      </c>
      <c r="AJ18" s="16">
        <f t="shared" si="17"/>
        <v>0.7142857142857143</v>
      </c>
    </row>
    <row r="19" spans="1:36" x14ac:dyDescent="0.2">
      <c r="A19" s="19">
        <f t="shared" si="0"/>
        <v>9</v>
      </c>
      <c r="B19" s="13" t="s">
        <v>104</v>
      </c>
      <c r="C19" s="13" t="s">
        <v>56</v>
      </c>
      <c r="D19" s="13" t="s">
        <v>45</v>
      </c>
      <c r="E19" s="31">
        <v>23</v>
      </c>
      <c r="F19" s="47">
        <f t="shared" si="1"/>
        <v>75.675675675675677</v>
      </c>
      <c r="G19" s="31"/>
      <c r="H19" s="47">
        <f t="shared" si="2"/>
        <v>0</v>
      </c>
      <c r="I19" s="31">
        <v>190</v>
      </c>
      <c r="J19" s="47">
        <f t="shared" si="3"/>
        <v>134.61538461538461</v>
      </c>
      <c r="K19" s="31">
        <v>7</v>
      </c>
      <c r="L19" s="47">
        <f t="shared" si="4"/>
        <v>150</v>
      </c>
      <c r="M19" s="31">
        <v>72</v>
      </c>
      <c r="N19" s="47">
        <f t="shared" si="5"/>
        <v>348.73949579831935</v>
      </c>
      <c r="O19" s="31">
        <v>3</v>
      </c>
      <c r="P19" s="47">
        <f t="shared" si="6"/>
        <v>170</v>
      </c>
      <c r="Q19" s="31">
        <v>16</v>
      </c>
      <c r="R19" s="47">
        <f t="shared" si="7"/>
        <v>105.88235294117646</v>
      </c>
      <c r="S19" s="31"/>
      <c r="T19" s="47">
        <v>0</v>
      </c>
      <c r="U19" s="31"/>
      <c r="V19" s="47">
        <f t="shared" si="9"/>
        <v>0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/>
      <c r="AG19" s="24">
        <f t="shared" si="15"/>
        <v>984.91290903055608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1</v>
      </c>
    </row>
    <row r="20" spans="1:36" x14ac:dyDescent="0.2">
      <c r="A20" s="19">
        <f t="shared" si="0"/>
        <v>10</v>
      </c>
      <c r="B20" s="13" t="s">
        <v>64</v>
      </c>
      <c r="C20" s="13" t="s">
        <v>65</v>
      </c>
      <c r="D20" s="13" t="s">
        <v>113</v>
      </c>
      <c r="E20" s="31">
        <v>18</v>
      </c>
      <c r="F20" s="47">
        <f t="shared" si="1"/>
        <v>102.70270270270271</v>
      </c>
      <c r="G20" s="31"/>
      <c r="H20" s="47">
        <f t="shared" si="2"/>
        <v>0</v>
      </c>
      <c r="I20" s="31">
        <v>52</v>
      </c>
      <c r="J20" s="47">
        <f t="shared" si="3"/>
        <v>400</v>
      </c>
      <c r="K20" s="31"/>
      <c r="L20" s="47">
        <f t="shared" si="4"/>
        <v>0</v>
      </c>
      <c r="M20" s="31">
        <v>61</v>
      </c>
      <c r="N20" s="47">
        <f t="shared" si="5"/>
        <v>371.84873949579833</v>
      </c>
      <c r="O20" s="31"/>
      <c r="P20" s="47">
        <f t="shared" si="6"/>
        <v>0</v>
      </c>
      <c r="Q20" s="31">
        <v>1</v>
      </c>
      <c r="R20" s="47">
        <f t="shared" ref="R20:R36" si="18">IF(Q20=0,,($Q$9-Q20)*$Q$7*100/$Q$9)</f>
        <v>194.11764705882354</v>
      </c>
      <c r="S20" s="31"/>
      <c r="T20" s="47">
        <f t="shared" ref="T20:T35" si="19">IF(S20=0,,($S$9-S20)*$S$7*100/$S$9)</f>
        <v>0</v>
      </c>
      <c r="U20" s="31"/>
      <c r="V20" s="47">
        <f t="shared" si="9"/>
        <v>0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ref="AF20:AF35" si="20">IF(AE20=0,,($AE$9-AE20)*$AE$7*100/$AE$9)</f>
        <v>0</v>
      </c>
      <c r="AG20" s="24">
        <f t="shared" si="15"/>
        <v>1068.6690892573247</v>
      </c>
      <c r="AH20" s="6">
        <f t="shared" si="16"/>
        <v>10</v>
      </c>
      <c r="AI20" s="6">
        <f>COUNTA(E20,G20,I20,K20,M20,O20,AE20,S20,Q20,#REF!)</f>
        <v>5</v>
      </c>
      <c r="AJ20" s="16">
        <f t="shared" si="17"/>
        <v>0.7142857142857143</v>
      </c>
    </row>
    <row r="21" spans="1:36" x14ac:dyDescent="0.2">
      <c r="A21" s="19">
        <f t="shared" si="0"/>
        <v>11</v>
      </c>
      <c r="B21" s="13" t="s">
        <v>152</v>
      </c>
      <c r="C21" s="13" t="s">
        <v>70</v>
      </c>
      <c r="D21" s="13" t="s">
        <v>113</v>
      </c>
      <c r="E21" s="31">
        <v>21</v>
      </c>
      <c r="F21" s="47">
        <f t="shared" si="1"/>
        <v>86.486486486486484</v>
      </c>
      <c r="G21" s="31">
        <v>10</v>
      </c>
      <c r="H21" s="47">
        <f t="shared" si="2"/>
        <v>88.888888888888886</v>
      </c>
      <c r="I21" s="31">
        <v>61</v>
      </c>
      <c r="J21" s="47">
        <f t="shared" si="3"/>
        <v>382.69230769230768</v>
      </c>
      <c r="K21" s="31"/>
      <c r="L21" s="47">
        <f t="shared" si="4"/>
        <v>0</v>
      </c>
      <c r="M21" s="31">
        <v>96</v>
      </c>
      <c r="N21" s="47">
        <f t="shared" si="5"/>
        <v>298.31932773109241</v>
      </c>
      <c r="O21" s="31"/>
      <c r="P21" s="47">
        <f t="shared" si="6"/>
        <v>0</v>
      </c>
      <c r="Q21" s="31">
        <v>6</v>
      </c>
      <c r="R21" s="47">
        <f t="shared" si="18"/>
        <v>164.70588235294119</v>
      </c>
      <c r="S21" s="31"/>
      <c r="T21" s="47">
        <f t="shared" si="19"/>
        <v>0</v>
      </c>
      <c r="U21" s="31"/>
      <c r="V21" s="47">
        <f t="shared" si="9"/>
        <v>0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20"/>
        <v>0</v>
      </c>
      <c r="AG21" s="24">
        <f t="shared" si="15"/>
        <v>1021.0928931517167</v>
      </c>
      <c r="AH21" s="6">
        <f t="shared" si="16"/>
        <v>11</v>
      </c>
      <c r="AI21" s="6">
        <f>COUNTA(E21,G21,I21,K21,M21,O21,AE21,S21,Q21,#REF!)</f>
        <v>6</v>
      </c>
      <c r="AJ21" s="16">
        <f t="shared" si="17"/>
        <v>0.8571428571428571</v>
      </c>
    </row>
    <row r="22" spans="1:36" x14ac:dyDescent="0.2">
      <c r="A22" s="19">
        <f t="shared" si="0"/>
        <v>12</v>
      </c>
      <c r="B22" s="13" t="s">
        <v>60</v>
      </c>
      <c r="C22" s="13" t="s">
        <v>193</v>
      </c>
      <c r="D22" s="13" t="s">
        <v>90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18"/>
        <v>76.470588235294116</v>
      </c>
      <c r="S22" s="31"/>
      <c r="T22" s="47">
        <f t="shared" si="19"/>
        <v>0</v>
      </c>
      <c r="U22" s="31"/>
      <c r="V22" s="47">
        <f t="shared" si="9"/>
        <v>0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20"/>
        <v>0</v>
      </c>
      <c r="AG22" s="24">
        <f t="shared" si="15"/>
        <v>922.10573210573216</v>
      </c>
      <c r="AH22" s="6">
        <f t="shared" si="16"/>
        <v>12</v>
      </c>
      <c r="AI22" s="6">
        <f>COUNTA(E22,G22,I22,K22,M22,O22,AE22,S22,Q22,#REF!)</f>
        <v>7</v>
      </c>
      <c r="AJ22" s="16">
        <f t="shared" si="17"/>
        <v>1</v>
      </c>
    </row>
    <row r="23" spans="1:36" x14ac:dyDescent="0.2">
      <c r="A23" s="19">
        <f>AH23</f>
        <v>13</v>
      </c>
      <c r="B23" s="31" t="s">
        <v>101</v>
      </c>
      <c r="C23" s="31" t="s">
        <v>102</v>
      </c>
      <c r="D23" s="13" t="s">
        <v>103</v>
      </c>
      <c r="E23" s="31">
        <v>8</v>
      </c>
      <c r="F23" s="47">
        <f t="shared" si="1"/>
        <v>156.75675675675674</v>
      </c>
      <c r="G23" s="31">
        <v>2</v>
      </c>
      <c r="H23" s="47">
        <f t="shared" si="2"/>
        <v>177.77777777777777</v>
      </c>
      <c r="I23" s="31"/>
      <c r="J23" s="47">
        <f t="shared" si="3"/>
        <v>0</v>
      </c>
      <c r="K23" s="31"/>
      <c r="L23" s="47">
        <f t="shared" si="4"/>
        <v>0</v>
      </c>
      <c r="M23" s="31">
        <v>56</v>
      </c>
      <c r="N23" s="47">
        <f t="shared" si="5"/>
        <v>382.35294117647061</v>
      </c>
      <c r="O23" s="31">
        <v>8</v>
      </c>
      <c r="P23" s="47">
        <f t="shared" si="6"/>
        <v>120</v>
      </c>
      <c r="Q23" s="31">
        <v>19</v>
      </c>
      <c r="R23" s="47">
        <f t="shared" si="18"/>
        <v>88.235294117647058</v>
      </c>
      <c r="S23" s="31"/>
      <c r="T23" s="47">
        <f t="shared" si="19"/>
        <v>0</v>
      </c>
      <c r="U23" s="31"/>
      <c r="V23" s="47">
        <f t="shared" si="9"/>
        <v>0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20"/>
        <v>0</v>
      </c>
      <c r="AG23" s="24">
        <f t="shared" si="15"/>
        <v>925.12276982865217</v>
      </c>
      <c r="AH23" s="6">
        <f t="shared" si="16"/>
        <v>13</v>
      </c>
      <c r="AI23" s="6">
        <f>COUNTA(E23,G23,I23,K23,M23,O23,AE23,S23,Q23,#REF!)</f>
        <v>6</v>
      </c>
      <c r="AJ23" s="16">
        <f t="shared" si="17"/>
        <v>0.8571428571428571</v>
      </c>
    </row>
    <row r="24" spans="1:36" x14ac:dyDescent="0.2">
      <c r="A24" s="19">
        <f>AH24</f>
        <v>14</v>
      </c>
      <c r="B24" s="31" t="s">
        <v>78</v>
      </c>
      <c r="C24" s="31" t="s">
        <v>72</v>
      </c>
      <c r="D24" s="13" t="s">
        <v>113</v>
      </c>
      <c r="E24" s="31">
        <v>10</v>
      </c>
      <c r="F24" s="47">
        <f t="shared" si="1"/>
        <v>145.94594594594594</v>
      </c>
      <c r="G24" s="31"/>
      <c r="H24" s="47">
        <f t="shared" si="2"/>
        <v>0</v>
      </c>
      <c r="I24" s="31">
        <v>118</v>
      </c>
      <c r="J24" s="47">
        <f t="shared" si="3"/>
        <v>273.07692307692309</v>
      </c>
      <c r="K24" s="31"/>
      <c r="L24" s="47">
        <f t="shared" si="4"/>
        <v>0</v>
      </c>
      <c r="M24" s="31">
        <v>77</v>
      </c>
      <c r="N24" s="47">
        <f t="shared" si="5"/>
        <v>338.23529411764707</v>
      </c>
      <c r="O24" s="31"/>
      <c r="P24" s="47">
        <f t="shared" si="6"/>
        <v>0</v>
      </c>
      <c r="Q24" s="31">
        <v>14</v>
      </c>
      <c r="R24" s="47">
        <f t="shared" si="18"/>
        <v>117.64705882352941</v>
      </c>
      <c r="S24" s="31"/>
      <c r="T24" s="47">
        <f t="shared" si="19"/>
        <v>0</v>
      </c>
      <c r="U24" s="31"/>
      <c r="V24" s="47">
        <f t="shared" si="9"/>
        <v>0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20"/>
        <v>0</v>
      </c>
      <c r="AG24" s="24">
        <f t="shared" si="15"/>
        <v>874.9052219640455</v>
      </c>
      <c r="AH24" s="6">
        <f t="shared" si="16"/>
        <v>14</v>
      </c>
      <c r="AI24" s="6">
        <f>COUNTA(E24,G24,I24,K24,M24,O24,AE24,S24,Q24,#REF!)</f>
        <v>5</v>
      </c>
      <c r="AJ24" s="16">
        <f t="shared" si="17"/>
        <v>0.7142857142857143</v>
      </c>
    </row>
    <row r="25" spans="1:36" x14ac:dyDescent="0.2">
      <c r="A25" s="19">
        <f t="shared" si="0"/>
        <v>15</v>
      </c>
      <c r="B25" s="13" t="s">
        <v>68</v>
      </c>
      <c r="C25" s="13" t="s">
        <v>69</v>
      </c>
      <c r="D25" s="13" t="s">
        <v>45</v>
      </c>
      <c r="E25" s="31">
        <v>25</v>
      </c>
      <c r="F25" s="47">
        <f t="shared" si="1"/>
        <v>64.86486486486487</v>
      </c>
      <c r="G25" s="31"/>
      <c r="H25" s="47">
        <f t="shared" si="2"/>
        <v>0</v>
      </c>
      <c r="I25" s="31">
        <v>103</v>
      </c>
      <c r="J25" s="47">
        <f t="shared" si="3"/>
        <v>301.92307692307691</v>
      </c>
      <c r="K25" s="31"/>
      <c r="L25" s="47">
        <f t="shared" si="4"/>
        <v>0</v>
      </c>
      <c r="M25" s="31">
        <v>114</v>
      </c>
      <c r="N25" s="47">
        <f t="shared" si="5"/>
        <v>260.50420168067228</v>
      </c>
      <c r="O25" s="31"/>
      <c r="P25" s="47">
        <f t="shared" si="6"/>
        <v>0</v>
      </c>
      <c r="Q25" s="31">
        <v>8</v>
      </c>
      <c r="R25" s="47">
        <f t="shared" si="18"/>
        <v>152.94117647058823</v>
      </c>
      <c r="S25" s="31"/>
      <c r="T25" s="47">
        <f t="shared" si="19"/>
        <v>0</v>
      </c>
      <c r="U25" s="31"/>
      <c r="V25" s="47">
        <f t="shared" si="9"/>
        <v>0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20"/>
        <v>0</v>
      </c>
      <c r="AG25" s="24">
        <f t="shared" si="15"/>
        <v>780.23331993920237</v>
      </c>
      <c r="AH25" s="6">
        <f t="shared" si="16"/>
        <v>15</v>
      </c>
      <c r="AI25" s="6">
        <f>COUNTA(E25,G25,I25,K25,M25,O25,AE25,S25,Q25,#REF!)</f>
        <v>5</v>
      </c>
      <c r="AJ25" s="16">
        <f t="shared" si="17"/>
        <v>0.7142857142857143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18"/>
        <v>0</v>
      </c>
      <c r="S26" s="31"/>
      <c r="T26" s="47">
        <f t="shared" si="19"/>
        <v>0</v>
      </c>
      <c r="U26" s="31"/>
      <c r="V26" s="47">
        <f t="shared" si="9"/>
        <v>0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20"/>
        <v>0</v>
      </c>
      <c r="AG26" s="24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0.5714285714285714</v>
      </c>
    </row>
    <row r="27" spans="1:36" x14ac:dyDescent="0.2">
      <c r="A27" s="19">
        <f t="shared" si="0"/>
        <v>17</v>
      </c>
      <c r="B27" s="31" t="s">
        <v>75</v>
      </c>
      <c r="C27" s="31" t="s">
        <v>76</v>
      </c>
      <c r="D27" s="13" t="s">
        <v>113</v>
      </c>
      <c r="E27" s="31">
        <v>2</v>
      </c>
      <c r="F27" s="47">
        <f t="shared" si="1"/>
        <v>189.18918918918919</v>
      </c>
      <c r="G27" s="31"/>
      <c r="H27" s="47">
        <f t="shared" si="2"/>
        <v>0</v>
      </c>
      <c r="I27" s="31"/>
      <c r="J27" s="47">
        <f t="shared" si="3"/>
        <v>0</v>
      </c>
      <c r="K27" s="31"/>
      <c r="L27" s="47">
        <f t="shared" si="4"/>
        <v>0</v>
      </c>
      <c r="M27" s="31">
        <v>47</v>
      </c>
      <c r="N27" s="47">
        <f t="shared" si="5"/>
        <v>401.26050420168065</v>
      </c>
      <c r="O27" s="31"/>
      <c r="P27" s="47">
        <f t="shared" si="6"/>
        <v>0</v>
      </c>
      <c r="Q27" s="31">
        <v>3</v>
      </c>
      <c r="R27" s="47">
        <f t="shared" si="18"/>
        <v>182.35294117647058</v>
      </c>
      <c r="S27" s="31"/>
      <c r="T27" s="47">
        <f t="shared" si="19"/>
        <v>0</v>
      </c>
      <c r="U27" s="31"/>
      <c r="V27" s="47">
        <f t="shared" si="9"/>
        <v>0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20"/>
        <v>0</v>
      </c>
      <c r="AG27" s="24">
        <f t="shared" si="15"/>
        <v>772.80263456734042</v>
      </c>
      <c r="AH27" s="6">
        <f t="shared" si="16"/>
        <v>17</v>
      </c>
      <c r="AI27" s="6">
        <f>COUNTA(E27,G27,I27,K27,M27,O27,AE27,S27,Q27,#REF!)</f>
        <v>4</v>
      </c>
      <c r="AJ27" s="16">
        <f t="shared" si="17"/>
        <v>0.5714285714285714</v>
      </c>
    </row>
    <row r="28" spans="1:36" x14ac:dyDescent="0.2">
      <c r="A28" s="19">
        <f t="shared" si="0"/>
        <v>18</v>
      </c>
      <c r="B28" s="13" t="s">
        <v>304</v>
      </c>
      <c r="C28" s="13" t="s">
        <v>109</v>
      </c>
      <c r="D28" s="13" t="s">
        <v>45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18"/>
        <v>0</v>
      </c>
      <c r="S28" s="31"/>
      <c r="T28" s="47">
        <f t="shared" si="19"/>
        <v>0</v>
      </c>
      <c r="U28" s="31"/>
      <c r="V28" s="47">
        <f t="shared" si="9"/>
        <v>0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20"/>
        <v>0</v>
      </c>
      <c r="AG28" s="24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0.7142857142857143</v>
      </c>
    </row>
    <row r="29" spans="1:36" x14ac:dyDescent="0.2">
      <c r="A29" s="19">
        <f t="shared" si="0"/>
        <v>19</v>
      </c>
      <c r="B29" s="13" t="s">
        <v>73</v>
      </c>
      <c r="C29" s="13" t="s">
        <v>74</v>
      </c>
      <c r="D29" s="13" t="s">
        <v>45</v>
      </c>
      <c r="E29" s="31">
        <v>19</v>
      </c>
      <c r="F29" s="47">
        <f t="shared" si="1"/>
        <v>97.297297297297291</v>
      </c>
      <c r="G29" s="31"/>
      <c r="H29" s="47">
        <f t="shared" si="2"/>
        <v>0</v>
      </c>
      <c r="I29" s="31"/>
      <c r="J29" s="47">
        <f t="shared" si="3"/>
        <v>0</v>
      </c>
      <c r="K29" s="31"/>
      <c r="L29" s="47">
        <f t="shared" si="4"/>
        <v>0</v>
      </c>
      <c r="M29" s="31">
        <v>11</v>
      </c>
      <c r="N29" s="47">
        <f t="shared" si="5"/>
        <v>476.89075630252103</v>
      </c>
      <c r="O29" s="31"/>
      <c r="P29" s="47">
        <f t="shared" si="6"/>
        <v>0</v>
      </c>
      <c r="Q29" s="31">
        <v>12</v>
      </c>
      <c r="R29" s="47">
        <f t="shared" si="18"/>
        <v>129.41176470588235</v>
      </c>
      <c r="S29" s="31"/>
      <c r="T29" s="47">
        <f t="shared" si="19"/>
        <v>0</v>
      </c>
      <c r="U29" s="31"/>
      <c r="V29" s="47">
        <f t="shared" si="9"/>
        <v>0</v>
      </c>
      <c r="W29" s="31"/>
      <c r="X29" s="47">
        <f t="shared" si="10"/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20"/>
        <v>0</v>
      </c>
      <c r="AG29" s="24">
        <f t="shared" si="15"/>
        <v>703.59981830570064</v>
      </c>
      <c r="AH29" s="6">
        <f t="shared" si="16"/>
        <v>19</v>
      </c>
      <c r="AI29" s="6">
        <f>COUNTA(E29,G29,I29,K29,M29,O29,AE29,S29,Q29,#REF!)</f>
        <v>4</v>
      </c>
      <c r="AJ29" s="16">
        <f t="shared" si="17"/>
        <v>0.5714285714285714</v>
      </c>
    </row>
    <row r="30" spans="1:36" x14ac:dyDescent="0.2">
      <c r="A30" s="19">
        <f t="shared" si="0"/>
        <v>20</v>
      </c>
      <c r="B30" s="13" t="s">
        <v>82</v>
      </c>
      <c r="C30" s="13" t="s">
        <v>83</v>
      </c>
      <c r="D30" s="13" t="s">
        <v>112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18"/>
        <v>70.588235294117652</v>
      </c>
      <c r="S30" s="31"/>
      <c r="T30" s="47">
        <f t="shared" si="19"/>
        <v>0</v>
      </c>
      <c r="U30" s="31"/>
      <c r="V30" s="47">
        <f t="shared" si="9"/>
        <v>0</v>
      </c>
      <c r="W30" s="31"/>
      <c r="X30" s="47">
        <f t="shared" si="10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20"/>
        <v>0</v>
      </c>
      <c r="AG30" s="24">
        <f t="shared" si="15"/>
        <v>488.31172801761045</v>
      </c>
      <c r="AH30" s="6">
        <f t="shared" si="16"/>
        <v>20</v>
      </c>
      <c r="AI30" s="6">
        <f>COUNTA(E30,G30,I30,K30,M30,O30,AE30,S30,Q30,#REF!)</f>
        <v>4</v>
      </c>
      <c r="AJ30" s="16">
        <f t="shared" si="17"/>
        <v>0.5714285714285714</v>
      </c>
    </row>
    <row r="31" spans="1:36" x14ac:dyDescent="0.2">
      <c r="A31" s="19">
        <f t="shared" si="0"/>
        <v>21</v>
      </c>
      <c r="B31" s="13" t="s">
        <v>250</v>
      </c>
      <c r="C31" s="13" t="s">
        <v>135</v>
      </c>
      <c r="D31" s="13" t="s">
        <v>136</v>
      </c>
      <c r="E31" s="31">
        <v>19</v>
      </c>
      <c r="F31" s="47">
        <f t="shared" si="1"/>
        <v>97.297297297297291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153</v>
      </c>
      <c r="N31" s="47">
        <f t="shared" si="5"/>
        <v>178.57142857142858</v>
      </c>
      <c r="O31" s="31">
        <v>7</v>
      </c>
      <c r="P31" s="47">
        <f t="shared" si="6"/>
        <v>130</v>
      </c>
      <c r="Q31" s="31">
        <v>25</v>
      </c>
      <c r="R31" s="47">
        <f t="shared" si="18"/>
        <v>52.941176470588232</v>
      </c>
      <c r="S31" s="31"/>
      <c r="T31" s="47">
        <f t="shared" si="19"/>
        <v>0</v>
      </c>
      <c r="U31" s="31"/>
      <c r="V31" s="47">
        <f t="shared" si="9"/>
        <v>0</v>
      </c>
      <c r="W31" s="31"/>
      <c r="X31" s="47">
        <f t="shared" si="10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20"/>
        <v>0</v>
      </c>
      <c r="AG31" s="24">
        <f t="shared" si="15"/>
        <v>458.80990233931408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0.7142857142857143</v>
      </c>
    </row>
    <row r="32" spans="1:36" x14ac:dyDescent="0.2">
      <c r="A32" s="19">
        <f t="shared" si="0"/>
        <v>22</v>
      </c>
      <c r="B32" s="31" t="s">
        <v>125</v>
      </c>
      <c r="C32" s="31" t="s">
        <v>70</v>
      </c>
      <c r="D32" s="13" t="s">
        <v>113</v>
      </c>
      <c r="E32" s="31">
        <v>11</v>
      </c>
      <c r="F32" s="47">
        <f t="shared" si="1"/>
        <v>140.54054054054055</v>
      </c>
      <c r="G32" s="31"/>
      <c r="H32" s="47">
        <f t="shared" si="2"/>
        <v>0</v>
      </c>
      <c r="I32" s="31"/>
      <c r="J32" s="47">
        <f t="shared" si="3"/>
        <v>0</v>
      </c>
      <c r="K32" s="31"/>
      <c r="L32" s="47">
        <f t="shared" si="4"/>
        <v>0</v>
      </c>
      <c r="M32" s="31">
        <v>123</v>
      </c>
      <c r="N32" s="47">
        <f t="shared" si="5"/>
        <v>241.59663865546219</v>
      </c>
      <c r="O32" s="31"/>
      <c r="P32" s="47">
        <f t="shared" si="6"/>
        <v>0</v>
      </c>
      <c r="Q32" s="31">
        <v>23</v>
      </c>
      <c r="R32" s="47">
        <f t="shared" si="18"/>
        <v>64.705882352941174</v>
      </c>
      <c r="S32" s="31"/>
      <c r="T32" s="47">
        <f t="shared" si="19"/>
        <v>0</v>
      </c>
      <c r="U32" s="31"/>
      <c r="V32" s="47">
        <f t="shared" si="9"/>
        <v>0</v>
      </c>
      <c r="W32" s="31"/>
      <c r="X32" s="47">
        <f t="shared" si="10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>
        <f t="shared" si="20"/>
        <v>0</v>
      </c>
      <c r="AG32" s="24">
        <f t="shared" si="15"/>
        <v>446.84306154894392</v>
      </c>
      <c r="AH32" s="6">
        <f t="shared" si="16"/>
        <v>22</v>
      </c>
      <c r="AI32" s="6">
        <f>COUNTA(E32,G32,I32,K32,M32,O32,AE32,S32,Q32,#REF!)</f>
        <v>4</v>
      </c>
      <c r="AJ32" s="16">
        <f t="shared" si="17"/>
        <v>0.5714285714285714</v>
      </c>
    </row>
    <row r="33" spans="1:36" x14ac:dyDescent="0.2">
      <c r="A33" s="19">
        <f t="shared" si="0"/>
        <v>23</v>
      </c>
      <c r="B33" s="13" t="s">
        <v>226</v>
      </c>
      <c r="C33" s="13" t="s">
        <v>83</v>
      </c>
      <c r="D33" s="13" t="s">
        <v>90</v>
      </c>
      <c r="E33" s="31">
        <v>24</v>
      </c>
      <c r="F33" s="47">
        <f t="shared" si="1"/>
        <v>70.270270270270274</v>
      </c>
      <c r="G33" s="31"/>
      <c r="H33" s="47">
        <f t="shared" si="2"/>
        <v>0</v>
      </c>
      <c r="I33" s="31"/>
      <c r="J33" s="47">
        <f t="shared" si="3"/>
        <v>0</v>
      </c>
      <c r="K33" s="31">
        <v>6</v>
      </c>
      <c r="L33" s="47">
        <f t="shared" si="4"/>
        <v>157.14285714285714</v>
      </c>
      <c r="M33" s="31">
        <v>221</v>
      </c>
      <c r="N33" s="47">
        <f t="shared" si="5"/>
        <v>35.714285714285715</v>
      </c>
      <c r="O33" s="31">
        <v>10</v>
      </c>
      <c r="P33" s="47">
        <f t="shared" si="6"/>
        <v>100</v>
      </c>
      <c r="Q33" s="31">
        <v>29</v>
      </c>
      <c r="R33" s="47">
        <f t="shared" si="18"/>
        <v>29.411764705882351</v>
      </c>
      <c r="S33" s="31"/>
      <c r="T33" s="47">
        <f t="shared" si="19"/>
        <v>0</v>
      </c>
      <c r="U33" s="31"/>
      <c r="V33" s="47">
        <f t="shared" si="9"/>
        <v>0</v>
      </c>
      <c r="W33" s="31"/>
      <c r="X33" s="47">
        <f t="shared" si="10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si="20"/>
        <v>0</v>
      </c>
      <c r="AG33" s="24">
        <f t="shared" si="15"/>
        <v>392.53917783329553</v>
      </c>
      <c r="AH33" s="6">
        <f t="shared" si="16"/>
        <v>23</v>
      </c>
      <c r="AI33" s="6">
        <f>COUNTA(E33,G33,I33,K33,M33,O33,AE33,S33,Q33,#REF!)</f>
        <v>6</v>
      </c>
      <c r="AJ33" s="16">
        <f t="shared" si="17"/>
        <v>0.8571428571428571</v>
      </c>
    </row>
    <row r="34" spans="1:36" x14ac:dyDescent="0.2">
      <c r="A34" s="19">
        <f t="shared" si="0"/>
        <v>24</v>
      </c>
      <c r="B34" s="13" t="s">
        <v>331</v>
      </c>
      <c r="C34" s="13" t="s">
        <v>332</v>
      </c>
      <c r="D34" s="13" t="s">
        <v>103</v>
      </c>
      <c r="E34" s="31"/>
      <c r="F34" s="47">
        <f t="shared" si="1"/>
        <v>0</v>
      </c>
      <c r="G34" s="31">
        <v>16</v>
      </c>
      <c r="H34" s="47">
        <f t="shared" si="2"/>
        <v>22.222222222222221</v>
      </c>
      <c r="I34" s="31"/>
      <c r="J34" s="47">
        <f t="shared" si="3"/>
        <v>0</v>
      </c>
      <c r="K34" s="31"/>
      <c r="L34" s="47">
        <f t="shared" si="4"/>
        <v>0</v>
      </c>
      <c r="M34" s="31">
        <v>108</v>
      </c>
      <c r="N34" s="47">
        <f t="shared" si="5"/>
        <v>273.10924369747897</v>
      </c>
      <c r="O34" s="31">
        <v>15</v>
      </c>
      <c r="P34" s="47">
        <f t="shared" si="6"/>
        <v>50</v>
      </c>
      <c r="Q34" s="31">
        <v>26</v>
      </c>
      <c r="R34" s="47">
        <f t="shared" si="18"/>
        <v>47.058823529411768</v>
      </c>
      <c r="S34" s="31"/>
      <c r="T34" s="47">
        <f t="shared" si="19"/>
        <v>0</v>
      </c>
      <c r="U34" s="31"/>
      <c r="V34" s="47">
        <f t="shared" si="9"/>
        <v>0</v>
      </c>
      <c r="W34" s="31"/>
      <c r="X34" s="47">
        <f t="shared" si="10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392.39028944911297</v>
      </c>
      <c r="AH34" s="6">
        <f t="shared" si="16"/>
        <v>24</v>
      </c>
      <c r="AI34" s="6">
        <f>COUNTA(E34,G34,I34,K34,M34,O34,AE34,S34,Q34,#REF!)</f>
        <v>5</v>
      </c>
      <c r="AJ34" s="16">
        <f t="shared" si="17"/>
        <v>0.7142857142857143</v>
      </c>
    </row>
    <row r="35" spans="1:36" x14ac:dyDescent="0.2">
      <c r="A35" s="19">
        <f t="shared" si="0"/>
        <v>25</v>
      </c>
      <c r="B35" s="13" t="s">
        <v>301</v>
      </c>
      <c r="C35" s="13" t="s">
        <v>124</v>
      </c>
      <c r="D35" s="13" t="s">
        <v>113</v>
      </c>
      <c r="E35" s="31">
        <v>12</v>
      </c>
      <c r="F35" s="47">
        <f t="shared" si="1"/>
        <v>135.13513513513513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151</v>
      </c>
      <c r="N35" s="47">
        <f t="shared" si="5"/>
        <v>182.77310924369749</v>
      </c>
      <c r="O35" s="31"/>
      <c r="P35" s="47">
        <f t="shared" si="6"/>
        <v>0</v>
      </c>
      <c r="Q35" s="31"/>
      <c r="R35" s="47">
        <f t="shared" si="18"/>
        <v>0</v>
      </c>
      <c r="S35" s="31"/>
      <c r="T35" s="47">
        <f t="shared" si="19"/>
        <v>0</v>
      </c>
      <c r="U35" s="31"/>
      <c r="V35" s="47">
        <f t="shared" si="9"/>
        <v>0</v>
      </c>
      <c r="W35" s="31"/>
      <c r="X35" s="47">
        <f t="shared" si="10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317.90824437883259</v>
      </c>
      <c r="AH35" s="6">
        <f t="shared" si="16"/>
        <v>25</v>
      </c>
      <c r="AI35" s="6">
        <f>COUNTA(E35,G35,I35,K35,M35,O35,AE35,S35,Q35,#REF!)</f>
        <v>3</v>
      </c>
      <c r="AJ35" s="16">
        <f t="shared" si="17"/>
        <v>0.42857142857142855</v>
      </c>
    </row>
    <row r="36" spans="1:36" x14ac:dyDescent="0.2">
      <c r="A36" s="19">
        <f t="shared" ref="A36:A64" si="21">AH36</f>
        <v>26</v>
      </c>
      <c r="B36" s="13" t="s">
        <v>84</v>
      </c>
      <c r="C36" s="13" t="s">
        <v>162</v>
      </c>
      <c r="D36" s="13" t="s">
        <v>113</v>
      </c>
      <c r="E36" s="31">
        <v>30</v>
      </c>
      <c r="F36" s="47">
        <f t="shared" si="1"/>
        <v>37.837837837837839</v>
      </c>
      <c r="G36" s="31">
        <v>17</v>
      </c>
      <c r="H36" s="47">
        <f t="shared" si="2"/>
        <v>11.111111111111111</v>
      </c>
      <c r="I36" s="31">
        <v>214</v>
      </c>
      <c r="J36" s="47">
        <f t="shared" si="3"/>
        <v>88.461538461538467</v>
      </c>
      <c r="K36" s="31"/>
      <c r="L36" s="47">
        <f t="shared" si="4"/>
        <v>0</v>
      </c>
      <c r="M36" s="31">
        <v>214</v>
      </c>
      <c r="N36" s="47">
        <f t="shared" si="5"/>
        <v>50.420168067226889</v>
      </c>
      <c r="O36" s="31">
        <v>9</v>
      </c>
      <c r="P36" s="47">
        <f t="shared" si="6"/>
        <v>110</v>
      </c>
      <c r="Q36" s="31">
        <v>24</v>
      </c>
      <c r="R36" s="47">
        <f t="shared" si="18"/>
        <v>58.823529411764703</v>
      </c>
      <c r="S36" s="31"/>
      <c r="T36" s="47"/>
      <c r="U36" s="31"/>
      <c r="V36" s="47"/>
      <c r="W36" s="31"/>
      <c r="X36" s="47">
        <f t="shared" si="10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/>
      <c r="AG36" s="24">
        <f t="shared" si="15"/>
        <v>356.65418488947898</v>
      </c>
      <c r="AH36" s="6">
        <f t="shared" si="16"/>
        <v>26</v>
      </c>
      <c r="AI36" s="6">
        <f>COUNTA(E36,G36,I36,K36,M36,O36,AE36,S36,Q36,#REF!)</f>
        <v>7</v>
      </c>
      <c r="AJ36" s="16">
        <f t="shared" ref="AJ36:AJ64" si="22">AI36/$G$3</f>
        <v>1</v>
      </c>
    </row>
    <row r="37" spans="1:36" x14ac:dyDescent="0.2">
      <c r="A37" s="19">
        <f t="shared" si="21"/>
        <v>27</v>
      </c>
      <c r="B37" s="13" t="s">
        <v>163</v>
      </c>
      <c r="C37" s="13" t="s">
        <v>158</v>
      </c>
      <c r="D37" s="13" t="s">
        <v>112</v>
      </c>
      <c r="E37" s="31">
        <v>27</v>
      </c>
      <c r="F37" s="47">
        <f t="shared" si="1"/>
        <v>54.054054054054056</v>
      </c>
      <c r="G37" s="31"/>
      <c r="H37" s="47">
        <f t="shared" si="2"/>
        <v>0</v>
      </c>
      <c r="I37" s="31"/>
      <c r="J37" s="47">
        <f t="shared" si="3"/>
        <v>0</v>
      </c>
      <c r="K37" s="31">
        <v>25</v>
      </c>
      <c r="L37" s="47">
        <f t="shared" si="4"/>
        <v>21.428571428571427</v>
      </c>
      <c r="M37" s="31"/>
      <c r="N37" s="47">
        <f t="shared" si="5"/>
        <v>0</v>
      </c>
      <c r="O37" s="31">
        <v>5</v>
      </c>
      <c r="P37" s="47">
        <f t="shared" si="6"/>
        <v>150</v>
      </c>
      <c r="Q37" s="31"/>
      <c r="R37" s="47">
        <f t="shared" ref="R37:R48" si="23">IF(Q37=0,,($Q$9-Q37)*$Q$7*100/$Q$9)</f>
        <v>0</v>
      </c>
      <c r="S37" s="31"/>
      <c r="T37" s="47">
        <f t="shared" ref="T37:T42" si="24">IF(S37=0,,($S$9-S37)*$S$7*100/$S$9)</f>
        <v>0</v>
      </c>
      <c r="U37" s="31"/>
      <c r="V37" s="47">
        <f>IF(U37=0,,($U$9-U37)*$U$7*100/$U$9)</f>
        <v>0</v>
      </c>
      <c r="W37" s="31"/>
      <c r="X37" s="47">
        <f t="shared" si="10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ref="AF37:AF42" si="25">IF(AE37=0,,($AE$9-AE37)*$AE$7*100/$AE$9)</f>
        <v>0</v>
      </c>
      <c r="AG37" s="24">
        <f t="shared" si="15"/>
        <v>225.48262548262548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0.5714285714285714</v>
      </c>
    </row>
    <row r="38" spans="1:36" x14ac:dyDescent="0.2">
      <c r="A38" s="19">
        <f t="shared" si="21"/>
        <v>28</v>
      </c>
      <c r="B38" s="13" t="s">
        <v>137</v>
      </c>
      <c r="C38" s="13" t="s">
        <v>47</v>
      </c>
      <c r="D38" s="13" t="s">
        <v>103</v>
      </c>
      <c r="E38" s="31">
        <v>22</v>
      </c>
      <c r="F38" s="47">
        <f t="shared" si="1"/>
        <v>81.081081081081081</v>
      </c>
      <c r="G38" s="31">
        <v>9</v>
      </c>
      <c r="H38" s="47">
        <f t="shared" si="2"/>
        <v>100</v>
      </c>
      <c r="I38" s="31"/>
      <c r="J38" s="47">
        <f t="shared" si="3"/>
        <v>0</v>
      </c>
      <c r="K38" s="31"/>
      <c r="L38" s="47">
        <f t="shared" si="4"/>
        <v>0</v>
      </c>
      <c r="M38" s="31"/>
      <c r="N38" s="47">
        <f t="shared" si="5"/>
        <v>0</v>
      </c>
      <c r="O38" s="31"/>
      <c r="P38" s="47">
        <f t="shared" si="6"/>
        <v>0</v>
      </c>
      <c r="Q38" s="31"/>
      <c r="R38" s="47">
        <f t="shared" si="23"/>
        <v>0</v>
      </c>
      <c r="S38" s="31"/>
      <c r="T38" s="47">
        <f t="shared" si="24"/>
        <v>0</v>
      </c>
      <c r="U38" s="31"/>
      <c r="V38" s="47">
        <f>IF(U38=0,,($U$9-U38)*$U$7*100/$U$9)</f>
        <v>0</v>
      </c>
      <c r="W38" s="31"/>
      <c r="X38" s="47">
        <f t="shared" si="10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5"/>
        <v>0</v>
      </c>
      <c r="AG38" s="24">
        <f t="shared" si="15"/>
        <v>181.08108108108109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0.42857142857142855</v>
      </c>
    </row>
    <row r="39" spans="1:36" x14ac:dyDescent="0.2">
      <c r="A39" s="19">
        <f t="shared" si="21"/>
        <v>29</v>
      </c>
      <c r="B39" s="13" t="s">
        <v>540</v>
      </c>
      <c r="C39" s="13" t="s">
        <v>83</v>
      </c>
      <c r="D39" s="13" t="s">
        <v>90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6</v>
      </c>
      <c r="P39" s="47">
        <f t="shared" si="6"/>
        <v>140</v>
      </c>
      <c r="Q39" s="31">
        <v>7</v>
      </c>
      <c r="R39" s="47">
        <f t="shared" si="23"/>
        <v>158.8235294117647</v>
      </c>
      <c r="S39" s="31"/>
      <c r="T39" s="47">
        <f t="shared" si="24"/>
        <v>0</v>
      </c>
      <c r="U39" s="31"/>
      <c r="V39" s="47"/>
      <c r="W39" s="31"/>
      <c r="X39" s="47">
        <f t="shared" si="10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5"/>
        <v>0</v>
      </c>
      <c r="AG39" s="24">
        <f t="shared" si="15"/>
        <v>298.8235294117647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0.42857142857142855</v>
      </c>
    </row>
    <row r="40" spans="1:36" x14ac:dyDescent="0.2">
      <c r="A40" s="19">
        <f t="shared" si="21"/>
        <v>30</v>
      </c>
      <c r="B40" s="13" t="s">
        <v>88</v>
      </c>
      <c r="C40" s="13" t="s">
        <v>123</v>
      </c>
      <c r="D40" s="13" t="s">
        <v>113</v>
      </c>
      <c r="E40" s="31">
        <v>26</v>
      </c>
      <c r="F40" s="47">
        <f>IF(E40=0,,($E$9-E40)*$E$7*100/$E$9)</f>
        <v>59.45945945945946</v>
      </c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>
        <v>212</v>
      </c>
      <c r="N40" s="47">
        <f t="shared" si="5"/>
        <v>54.621848739495796</v>
      </c>
      <c r="O40" s="31"/>
      <c r="P40" s="47">
        <f t="shared" si="6"/>
        <v>0</v>
      </c>
      <c r="Q40" s="31">
        <v>20</v>
      </c>
      <c r="R40" s="47">
        <f t="shared" si="23"/>
        <v>82.352941176470594</v>
      </c>
      <c r="S40" s="31"/>
      <c r="T40" s="47">
        <f t="shared" si="24"/>
        <v>0</v>
      </c>
      <c r="U40" s="31"/>
      <c r="V40" s="47">
        <f>IF(U40=0,,($U$9-U40)*$U$7*100/$U$9)</f>
        <v>0</v>
      </c>
      <c r="W40" s="31"/>
      <c r="X40" s="47">
        <f t="shared" si="10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>
        <f t="shared" si="25"/>
        <v>0</v>
      </c>
      <c r="AG40" s="24">
        <f t="shared" si="15"/>
        <v>196.43424937542585</v>
      </c>
      <c r="AH40" s="6">
        <f t="shared" si="16"/>
        <v>30</v>
      </c>
      <c r="AI40" s="6">
        <f>COUNTA(E40,G40,I40,K40,M40,O40,AE40,S40,Q40,#REF!)</f>
        <v>4</v>
      </c>
      <c r="AJ40" s="16">
        <f t="shared" si="22"/>
        <v>0.5714285714285714</v>
      </c>
    </row>
    <row r="41" spans="1:36" x14ac:dyDescent="0.2">
      <c r="A41" s="19">
        <f t="shared" si="21"/>
        <v>31</v>
      </c>
      <c r="B41" s="13" t="s">
        <v>228</v>
      </c>
      <c r="C41" s="13" t="s">
        <v>229</v>
      </c>
      <c r="D41" s="13" t="s">
        <v>103</v>
      </c>
      <c r="E41" s="31">
        <v>37</v>
      </c>
      <c r="F41" s="47">
        <f>5/2</f>
        <v>2.5</v>
      </c>
      <c r="G41" s="31"/>
      <c r="H41" s="47">
        <f t="shared" si="2"/>
        <v>0</v>
      </c>
      <c r="I41" s="31"/>
      <c r="J41" s="47">
        <f t="shared" si="3"/>
        <v>0</v>
      </c>
      <c r="K41" s="31"/>
      <c r="L41" s="47">
        <f t="shared" si="4"/>
        <v>0</v>
      </c>
      <c r="M41" s="31"/>
      <c r="N41" s="47">
        <f t="shared" si="5"/>
        <v>0</v>
      </c>
      <c r="O41" s="31">
        <v>12</v>
      </c>
      <c r="P41" s="47">
        <f t="shared" si="6"/>
        <v>80</v>
      </c>
      <c r="Q41" s="31"/>
      <c r="R41" s="47">
        <f t="shared" si="23"/>
        <v>0</v>
      </c>
      <c r="S41" s="31"/>
      <c r="T41" s="47">
        <f t="shared" si="24"/>
        <v>0</v>
      </c>
      <c r="U41" s="31"/>
      <c r="V41" s="47">
        <f>IF(U41=0,,($U$9-U41)*$U$7*100/$U$9)</f>
        <v>0</v>
      </c>
      <c r="W41" s="31"/>
      <c r="X41" s="47">
        <f t="shared" si="10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 t="shared" si="25"/>
        <v>0</v>
      </c>
      <c r="AG41" s="24">
        <f t="shared" si="15"/>
        <v>82.5</v>
      </c>
      <c r="AH41" s="6">
        <f t="shared" si="16"/>
        <v>31</v>
      </c>
      <c r="AI41" s="6">
        <f>COUNTA(E41,G41,I41,K41,M41,O41,AE41,S41,Q41,#REF!)</f>
        <v>3</v>
      </c>
      <c r="AJ41" s="16">
        <f t="shared" si="22"/>
        <v>0.42857142857142855</v>
      </c>
    </row>
    <row r="42" spans="1:36" x14ac:dyDescent="0.2">
      <c r="A42" s="19">
        <f t="shared" si="21"/>
        <v>32</v>
      </c>
      <c r="B42" s="13" t="s">
        <v>85</v>
      </c>
      <c r="C42" s="13" t="s">
        <v>392</v>
      </c>
      <c r="D42" s="13" t="s">
        <v>113</v>
      </c>
      <c r="E42" s="31"/>
      <c r="F42" s="47"/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13</v>
      </c>
      <c r="P42" s="47">
        <f t="shared" si="6"/>
        <v>70</v>
      </c>
      <c r="Q42" s="31"/>
      <c r="R42" s="47">
        <f t="shared" si="23"/>
        <v>0</v>
      </c>
      <c r="S42" s="31"/>
      <c r="T42" s="47">
        <f t="shared" si="24"/>
        <v>0</v>
      </c>
      <c r="U42" s="31"/>
      <c r="V42" s="47">
        <f>IF(U42=0,,($U$9-U42)*$U$7*100/$U$9)</f>
        <v>0</v>
      </c>
      <c r="W42" s="31"/>
      <c r="X42" s="47">
        <f t="shared" si="10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 t="shared" si="25"/>
        <v>0</v>
      </c>
      <c r="AG42" s="24">
        <f t="shared" si="15"/>
        <v>70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0.2857142857142857</v>
      </c>
    </row>
    <row r="43" spans="1:36" x14ac:dyDescent="0.2">
      <c r="A43" s="19">
        <f t="shared" si="21"/>
        <v>33</v>
      </c>
      <c r="B43" s="13" t="s">
        <v>541</v>
      </c>
      <c r="C43" s="13" t="s">
        <v>56</v>
      </c>
      <c r="D43" s="13" t="s">
        <v>413</v>
      </c>
      <c r="E43" s="31"/>
      <c r="F43" s="47"/>
      <c r="G43" s="31"/>
      <c r="H43" s="47">
        <f t="shared" ref="H43:H64" si="26">IF(G43=0,,($G$9-G43)*$G$7*100/$G$9)</f>
        <v>0</v>
      </c>
      <c r="I43" s="31"/>
      <c r="J43" s="47">
        <f t="shared" ref="J43:J64" si="27">IF(I43=0,,($I$9-I43)*$I$7*100/$I$9)</f>
        <v>0</v>
      </c>
      <c r="K43" s="31"/>
      <c r="L43" s="47">
        <f t="shared" ref="L43:L64" si="28">IF(K43=0,,($K$9-K43)*$K$7*100/$K$9)</f>
        <v>0</v>
      </c>
      <c r="M43" s="31"/>
      <c r="N43" s="47">
        <f t="shared" ref="N43:N64" si="29">IF(M43=0,,($M$9-M43)*$M$7*100/$M$9)</f>
        <v>0</v>
      </c>
      <c r="O43" s="31">
        <v>14</v>
      </c>
      <c r="P43" s="47">
        <f t="shared" si="6"/>
        <v>60</v>
      </c>
      <c r="Q43" s="31"/>
      <c r="R43" s="47">
        <f t="shared" si="23"/>
        <v>0</v>
      </c>
      <c r="S43" s="31"/>
      <c r="T43" s="47">
        <v>0</v>
      </c>
      <c r="U43" s="31"/>
      <c r="V43" s="47">
        <f>IF(U43=0,,($U$9-U43)*$U$7*100/$U$9)</f>
        <v>0</v>
      </c>
      <c r="W43" s="31"/>
      <c r="X43" s="47">
        <f t="shared" ref="X43:X64" si="30">IF(W43=0,,($W$9-W43)*$W$7*100/$W$9)</f>
        <v>0</v>
      </c>
      <c r="Y43" s="47"/>
      <c r="Z43" s="47">
        <f t="shared" si="11"/>
        <v>0</v>
      </c>
      <c r="AA43" s="47"/>
      <c r="AB43" s="47">
        <f t="shared" ref="AB43:AB64" si="31">IF(AA43=0,,($AA$9-AA43)*$AA$7*100/$AA$9)</f>
        <v>0</v>
      </c>
      <c r="AC43" s="47"/>
      <c r="AD43" s="22">
        <f t="shared" ref="AD43:AD64" si="32">IF(AC43=0,,($AC$9-AC43)*$AC$7*100/$AC$9)</f>
        <v>0</v>
      </c>
      <c r="AE43" s="13"/>
      <c r="AF43" s="22"/>
      <c r="AG43" s="24">
        <f t="shared" ref="AG43:AG64" si="33">F43+H43+J43+L43+N43+P43+R43+X43+Z43+AD43+AF43+T43+V43+Z43+AD43+AB43</f>
        <v>60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2"/>
        <v>0.2857142857142857</v>
      </c>
    </row>
    <row r="44" spans="1:36" x14ac:dyDescent="0.2">
      <c r="A44" s="19">
        <f t="shared" si="21"/>
        <v>34</v>
      </c>
      <c r="B44" s="13" t="s">
        <v>542</v>
      </c>
      <c r="C44" s="13" t="s">
        <v>546</v>
      </c>
      <c r="D44" s="13" t="s">
        <v>413</v>
      </c>
      <c r="E44" s="31"/>
      <c r="F44" s="47"/>
      <c r="G44" s="31"/>
      <c r="H44" s="47">
        <f t="shared" si="26"/>
        <v>0</v>
      </c>
      <c r="I44" s="31"/>
      <c r="J44" s="47">
        <f t="shared" si="27"/>
        <v>0</v>
      </c>
      <c r="K44" s="31"/>
      <c r="L44" s="47">
        <f t="shared" si="28"/>
        <v>0</v>
      </c>
      <c r="M44" s="31"/>
      <c r="N44" s="47">
        <f t="shared" si="29"/>
        <v>0</v>
      </c>
      <c r="O44" s="31">
        <v>16</v>
      </c>
      <c r="P44" s="47">
        <f t="shared" si="6"/>
        <v>40</v>
      </c>
      <c r="Q44" s="31">
        <v>33</v>
      </c>
      <c r="R44" s="47">
        <f t="shared" si="23"/>
        <v>5.882352941176471</v>
      </c>
      <c r="S44" s="31"/>
      <c r="T44" s="47"/>
      <c r="U44" s="31"/>
      <c r="V44" s="47"/>
      <c r="W44" s="31"/>
      <c r="X44" s="47">
        <f t="shared" si="30"/>
        <v>0</v>
      </c>
      <c r="Y44" s="47"/>
      <c r="Z44" s="47">
        <f t="shared" si="11"/>
        <v>0</v>
      </c>
      <c r="AA44" s="47"/>
      <c r="AB44" s="47">
        <f t="shared" si="31"/>
        <v>0</v>
      </c>
      <c r="AC44" s="47"/>
      <c r="AD44" s="22">
        <f t="shared" si="32"/>
        <v>0</v>
      </c>
      <c r="AE44" s="13"/>
      <c r="AF44" s="22"/>
      <c r="AG44" s="24">
        <f t="shared" si="33"/>
        <v>45.882352941176471</v>
      </c>
      <c r="AH44" s="6">
        <f t="shared" si="34"/>
        <v>34</v>
      </c>
      <c r="AI44" s="6">
        <f>COUNTA(E44,G44,I44,K44,M44,O44,AE44,S44,Q44,#REF!)</f>
        <v>3</v>
      </c>
      <c r="AJ44" s="16">
        <f t="shared" si="22"/>
        <v>0.42857142857142855</v>
      </c>
    </row>
    <row r="45" spans="1:36" x14ac:dyDescent="0.2">
      <c r="A45" s="19">
        <f t="shared" si="21"/>
        <v>35</v>
      </c>
      <c r="B45" s="13" t="s">
        <v>227</v>
      </c>
      <c r="C45" s="13" t="s">
        <v>166</v>
      </c>
      <c r="D45" s="13" t="s">
        <v>112</v>
      </c>
      <c r="E45" s="31">
        <v>31</v>
      </c>
      <c r="F45" s="47">
        <f t="shared" ref="F45:F50" si="35">IF(E45=0,,($E$9-E45)*$E$7*100/$E$9)</f>
        <v>32.432432432432435</v>
      </c>
      <c r="G45" s="31"/>
      <c r="H45" s="47">
        <f t="shared" si="26"/>
        <v>0</v>
      </c>
      <c r="I45" s="31"/>
      <c r="J45" s="47">
        <f t="shared" si="27"/>
        <v>0</v>
      </c>
      <c r="K45" s="31"/>
      <c r="L45" s="47">
        <f t="shared" si="28"/>
        <v>0</v>
      </c>
      <c r="M45" s="31"/>
      <c r="N45" s="47">
        <f t="shared" si="29"/>
        <v>0</v>
      </c>
      <c r="O45" s="31"/>
      <c r="P45" s="47">
        <f t="shared" si="6"/>
        <v>0</v>
      </c>
      <c r="Q45" s="31">
        <v>32</v>
      </c>
      <c r="R45" s="47">
        <f>IF(Q45=0,,($Q$9-Q45)*$Q$7*100/$Q$9)</f>
        <v>11.764705882352942</v>
      </c>
      <c r="S45" s="31"/>
      <c r="T45" s="47">
        <f>IF(S45=0,,($S$9-S45)*$S$7*100/$S$9)</f>
        <v>0</v>
      </c>
      <c r="U45" s="31"/>
      <c r="V45" s="47">
        <f>IF(U45=0,,($U$9-U45)*$U$7*100/$U$9)</f>
        <v>0</v>
      </c>
      <c r="W45" s="31"/>
      <c r="X45" s="47">
        <f t="shared" si="30"/>
        <v>0</v>
      </c>
      <c r="Y45" s="47"/>
      <c r="Z45" s="47">
        <f t="shared" si="11"/>
        <v>0</v>
      </c>
      <c r="AA45" s="47"/>
      <c r="AB45" s="47">
        <f t="shared" si="31"/>
        <v>0</v>
      </c>
      <c r="AC45" s="47"/>
      <c r="AD45" s="22">
        <f t="shared" si="32"/>
        <v>0</v>
      </c>
      <c r="AE45" s="13"/>
      <c r="AF45" s="22">
        <f>IF(AE45=0,,($AE$9-AE45)*$AE$7*100/$AE$9)</f>
        <v>0</v>
      </c>
      <c r="AG45" s="24">
        <f t="shared" si="33"/>
        <v>44.197138314785377</v>
      </c>
      <c r="AH45" s="6">
        <f t="shared" si="34"/>
        <v>35</v>
      </c>
      <c r="AI45" s="6">
        <f>COUNTA(E45,G45,I45,K45,M45,O45,AE45,S45,Q45,#REF!)</f>
        <v>3</v>
      </c>
      <c r="AJ45" s="16">
        <f t="shared" si="22"/>
        <v>0.42857142857142855</v>
      </c>
    </row>
    <row r="46" spans="1:36" x14ac:dyDescent="0.2">
      <c r="A46" s="19">
        <f t="shared" si="21"/>
        <v>36</v>
      </c>
      <c r="B46" s="13" t="s">
        <v>543</v>
      </c>
      <c r="C46" s="13" t="s">
        <v>195</v>
      </c>
      <c r="D46" s="13" t="s">
        <v>413</v>
      </c>
      <c r="E46" s="31"/>
      <c r="F46" s="47">
        <f t="shared" si="35"/>
        <v>0</v>
      </c>
      <c r="G46" s="31"/>
      <c r="H46" s="47">
        <f t="shared" si="26"/>
        <v>0</v>
      </c>
      <c r="I46" s="31"/>
      <c r="J46" s="47">
        <f t="shared" si="27"/>
        <v>0</v>
      </c>
      <c r="K46" s="31"/>
      <c r="L46" s="47">
        <f t="shared" si="28"/>
        <v>0</v>
      </c>
      <c r="M46" s="31"/>
      <c r="N46" s="47">
        <f t="shared" si="29"/>
        <v>0</v>
      </c>
      <c r="O46" s="31">
        <v>17</v>
      </c>
      <c r="P46" s="47">
        <f t="shared" si="6"/>
        <v>30</v>
      </c>
      <c r="Q46" s="31"/>
      <c r="R46" s="47">
        <f t="shared" si="23"/>
        <v>0</v>
      </c>
      <c r="S46" s="31"/>
      <c r="T46" s="47">
        <f>IF(S46=0,,($S$9-S46)*$S$7*100/$S$9)</f>
        <v>0</v>
      </c>
      <c r="U46" s="31"/>
      <c r="V46" s="47">
        <f>IF(U46=0,,($U$9-U46)*$U$7*100/$U$9)</f>
        <v>0</v>
      </c>
      <c r="W46" s="31"/>
      <c r="X46" s="47">
        <f t="shared" si="30"/>
        <v>0</v>
      </c>
      <c r="Y46" s="47"/>
      <c r="Z46" s="47">
        <f t="shared" si="11"/>
        <v>0</v>
      </c>
      <c r="AA46" s="47"/>
      <c r="AB46" s="47">
        <f t="shared" si="31"/>
        <v>0</v>
      </c>
      <c r="AC46" s="47"/>
      <c r="AD46" s="22">
        <f t="shared" si="32"/>
        <v>0</v>
      </c>
      <c r="AE46" s="13"/>
      <c r="AF46" s="22"/>
      <c r="AG46" s="24">
        <f t="shared" si="33"/>
        <v>30</v>
      </c>
      <c r="AH46" s="6">
        <f t="shared" si="34"/>
        <v>36</v>
      </c>
      <c r="AI46" s="6">
        <f>COUNTA(E46,G46,I46,K46,M46,O46,AE46,S46,Q46,#REF!)</f>
        <v>2</v>
      </c>
      <c r="AJ46" s="16">
        <f t="shared" si="22"/>
        <v>0.2857142857142857</v>
      </c>
    </row>
    <row r="47" spans="1:36" x14ac:dyDescent="0.2">
      <c r="A47" s="19">
        <f t="shared" si="21"/>
        <v>37</v>
      </c>
      <c r="B47" s="13" t="s">
        <v>167</v>
      </c>
      <c r="C47" s="13" t="s">
        <v>168</v>
      </c>
      <c r="D47" s="13" t="s">
        <v>112</v>
      </c>
      <c r="E47" s="31">
        <v>32</v>
      </c>
      <c r="F47" s="47">
        <f t="shared" si="35"/>
        <v>27.027027027027028</v>
      </c>
      <c r="G47" s="31"/>
      <c r="H47" s="47">
        <f t="shared" si="26"/>
        <v>0</v>
      </c>
      <c r="I47" s="31"/>
      <c r="J47" s="47">
        <f t="shared" si="27"/>
        <v>0</v>
      </c>
      <c r="K47" s="31"/>
      <c r="L47" s="47">
        <f t="shared" si="28"/>
        <v>0</v>
      </c>
      <c r="M47" s="31"/>
      <c r="N47" s="47">
        <f t="shared" si="29"/>
        <v>0</v>
      </c>
      <c r="O47" s="31"/>
      <c r="P47" s="47">
        <f t="shared" si="6"/>
        <v>0</v>
      </c>
      <c r="Q47" s="31">
        <v>33</v>
      </c>
      <c r="R47" s="47">
        <f>IF(Q47=0,,($Q$9-Q47)*$Q$7*100/$Q$9)</f>
        <v>5.882352941176471</v>
      </c>
      <c r="S47" s="31"/>
      <c r="T47" s="47">
        <f>IF(S47=0,,($S$9-S47)*$S$7*100/$S$9)</f>
        <v>0</v>
      </c>
      <c r="U47" s="31"/>
      <c r="V47" s="47">
        <f>IF(U47=0,,($U$9-U47)*$U$7*100/$U$9)</f>
        <v>0</v>
      </c>
      <c r="W47" s="31"/>
      <c r="X47" s="47">
        <f t="shared" si="30"/>
        <v>0</v>
      </c>
      <c r="Y47" s="47"/>
      <c r="Z47" s="47">
        <f t="shared" si="11"/>
        <v>0</v>
      </c>
      <c r="AA47" s="47"/>
      <c r="AB47" s="47">
        <f t="shared" si="31"/>
        <v>0</v>
      </c>
      <c r="AC47" s="47"/>
      <c r="AD47" s="22">
        <f t="shared" si="32"/>
        <v>0</v>
      </c>
      <c r="AE47" s="13"/>
      <c r="AF47" s="22">
        <f>IF(AE47=0,,($AE$9-AE47)*$AE$7*100/$AE$9)</f>
        <v>0</v>
      </c>
      <c r="AG47" s="24">
        <f t="shared" si="33"/>
        <v>32.909379968203496</v>
      </c>
      <c r="AH47" s="6">
        <f t="shared" si="34"/>
        <v>37</v>
      </c>
      <c r="AI47" s="6"/>
      <c r="AJ47" s="16"/>
    </row>
    <row r="48" spans="1:36" x14ac:dyDescent="0.2">
      <c r="A48" s="19">
        <v>38</v>
      </c>
      <c r="B48" s="13" t="s">
        <v>138</v>
      </c>
      <c r="C48" s="13" t="s">
        <v>114</v>
      </c>
      <c r="D48" s="13" t="s">
        <v>112</v>
      </c>
      <c r="E48" s="31">
        <v>33</v>
      </c>
      <c r="F48" s="47">
        <f t="shared" si="35"/>
        <v>21.621621621621621</v>
      </c>
      <c r="G48" s="31"/>
      <c r="H48" s="47">
        <f t="shared" si="26"/>
        <v>0</v>
      </c>
      <c r="I48" s="31"/>
      <c r="J48" s="47">
        <f t="shared" si="27"/>
        <v>0</v>
      </c>
      <c r="K48" s="31"/>
      <c r="L48" s="47">
        <f t="shared" si="28"/>
        <v>0</v>
      </c>
      <c r="M48" s="31"/>
      <c r="N48" s="47">
        <f t="shared" si="29"/>
        <v>0</v>
      </c>
      <c r="O48" s="31"/>
      <c r="P48" s="47">
        <f t="shared" si="6"/>
        <v>0</v>
      </c>
      <c r="Q48" s="31"/>
      <c r="R48" s="47">
        <f t="shared" si="23"/>
        <v>0</v>
      </c>
      <c r="S48" s="31"/>
      <c r="T48" s="47"/>
      <c r="U48" s="31"/>
      <c r="V48" s="47"/>
      <c r="W48" s="31"/>
      <c r="X48" s="47">
        <f t="shared" si="30"/>
        <v>0</v>
      </c>
      <c r="Y48" s="47"/>
      <c r="Z48" s="47">
        <f t="shared" si="11"/>
        <v>0</v>
      </c>
      <c r="AA48" s="47"/>
      <c r="AB48" s="47">
        <f t="shared" si="31"/>
        <v>0</v>
      </c>
      <c r="AC48" s="47"/>
      <c r="AD48" s="22">
        <f t="shared" si="32"/>
        <v>0</v>
      </c>
      <c r="AE48" s="13"/>
      <c r="AF48" s="22"/>
      <c r="AG48" s="24">
        <f t="shared" si="33"/>
        <v>21.621621621621621</v>
      </c>
      <c r="AH48" s="6">
        <f t="shared" si="34"/>
        <v>38</v>
      </c>
      <c r="AI48" s="6"/>
      <c r="AJ48" s="16"/>
    </row>
    <row r="49" spans="1:36" x14ac:dyDescent="0.2">
      <c r="A49" s="19">
        <v>39</v>
      </c>
      <c r="B49" s="13" t="s">
        <v>544</v>
      </c>
      <c r="C49" s="13" t="s">
        <v>79</v>
      </c>
      <c r="D49" s="13" t="s">
        <v>219</v>
      </c>
      <c r="E49" s="31"/>
      <c r="F49" s="47">
        <f t="shared" si="35"/>
        <v>0</v>
      </c>
      <c r="G49" s="31"/>
      <c r="H49" s="47">
        <f t="shared" si="26"/>
        <v>0</v>
      </c>
      <c r="I49" s="31"/>
      <c r="J49" s="47">
        <f t="shared" si="27"/>
        <v>0</v>
      </c>
      <c r="K49" s="31"/>
      <c r="L49" s="47">
        <f t="shared" si="28"/>
        <v>0</v>
      </c>
      <c r="M49" s="31"/>
      <c r="N49" s="47">
        <f t="shared" si="29"/>
        <v>0</v>
      </c>
      <c r="O49" s="31">
        <v>18</v>
      </c>
      <c r="P49" s="47">
        <f t="shared" si="6"/>
        <v>20</v>
      </c>
      <c r="Q49" s="31"/>
      <c r="R49" s="47">
        <f>IF(Q49=0,,($Q$9-Q49)*$Q$7*100/$Q$9)</f>
        <v>0</v>
      </c>
      <c r="S49" s="31"/>
      <c r="T49" s="47">
        <f>IF(S49=0,,($S$9-S49)*$S$7*100/$S$9)</f>
        <v>0</v>
      </c>
      <c r="U49" s="31"/>
      <c r="V49" s="47">
        <f>IF(U49=0,,($U$9-U49)*$U$7*100/$U$9)</f>
        <v>0</v>
      </c>
      <c r="W49" s="31"/>
      <c r="X49" s="47">
        <f t="shared" si="30"/>
        <v>0</v>
      </c>
      <c r="Y49" s="47"/>
      <c r="Z49" s="47">
        <f t="shared" si="11"/>
        <v>0</v>
      </c>
      <c r="AA49" s="47"/>
      <c r="AB49" s="47">
        <f t="shared" si="31"/>
        <v>0</v>
      </c>
      <c r="AC49" s="47"/>
      <c r="AD49" s="22">
        <f t="shared" si="32"/>
        <v>0</v>
      </c>
      <c r="AE49" s="13"/>
      <c r="AF49" s="22">
        <f>IF(AE49=0,,($AE$9-AE49)*$AE$7*100/$AE$9)</f>
        <v>0</v>
      </c>
      <c r="AG49" s="24">
        <f t="shared" si="33"/>
        <v>20</v>
      </c>
      <c r="AH49" s="6">
        <f t="shared" si="34"/>
        <v>39</v>
      </c>
      <c r="AI49" s="6"/>
      <c r="AJ49" s="16"/>
    </row>
    <row r="50" spans="1:36" x14ac:dyDescent="0.2">
      <c r="A50" s="19">
        <v>40</v>
      </c>
      <c r="B50" s="13" t="s">
        <v>305</v>
      </c>
      <c r="C50" s="13" t="s">
        <v>69</v>
      </c>
      <c r="D50" s="13" t="s">
        <v>112</v>
      </c>
      <c r="E50" s="31">
        <v>34</v>
      </c>
      <c r="F50" s="47">
        <f t="shared" si="35"/>
        <v>16.216216216216218</v>
      </c>
      <c r="G50" s="31"/>
      <c r="H50" s="47">
        <f t="shared" si="26"/>
        <v>0</v>
      </c>
      <c r="I50" s="31"/>
      <c r="J50" s="47">
        <f t="shared" si="27"/>
        <v>0</v>
      </c>
      <c r="K50" s="31"/>
      <c r="L50" s="47">
        <f t="shared" si="28"/>
        <v>0</v>
      </c>
      <c r="M50" s="31"/>
      <c r="N50" s="47">
        <f t="shared" si="29"/>
        <v>0</v>
      </c>
      <c r="O50" s="31"/>
      <c r="P50" s="47">
        <f t="shared" si="6"/>
        <v>0</v>
      </c>
      <c r="Q50" s="31"/>
      <c r="R50" s="47">
        <f t="shared" ref="R50:R53" si="36">IF(Q50=0,,($Q$9-Q50)*$Q$7*100/$Q$9)</f>
        <v>0</v>
      </c>
      <c r="S50" s="31"/>
      <c r="T50" s="47"/>
      <c r="U50" s="31"/>
      <c r="V50" s="47"/>
      <c r="W50" s="31"/>
      <c r="X50" s="47">
        <f t="shared" si="30"/>
        <v>0</v>
      </c>
      <c r="Y50" s="47"/>
      <c r="Z50" s="47"/>
      <c r="AA50" s="47"/>
      <c r="AB50" s="47">
        <f t="shared" si="31"/>
        <v>0</v>
      </c>
      <c r="AC50" s="47"/>
      <c r="AD50" s="22">
        <f t="shared" si="32"/>
        <v>0</v>
      </c>
      <c r="AE50" s="13"/>
      <c r="AF50" s="22"/>
      <c r="AG50" s="24">
        <f t="shared" si="33"/>
        <v>16.216216216216218</v>
      </c>
      <c r="AH50" s="6">
        <f t="shared" si="34"/>
        <v>40</v>
      </c>
      <c r="AI50" s="6"/>
      <c r="AJ50" s="16"/>
    </row>
    <row r="51" spans="1:36" x14ac:dyDescent="0.2">
      <c r="A51" s="19">
        <v>41</v>
      </c>
      <c r="B51" s="13" t="s">
        <v>547</v>
      </c>
      <c r="C51" s="13" t="s">
        <v>76</v>
      </c>
      <c r="D51" s="13" t="s">
        <v>90</v>
      </c>
      <c r="E51" s="31"/>
      <c r="F51" s="47"/>
      <c r="G51" s="31"/>
      <c r="H51" s="47">
        <f t="shared" si="26"/>
        <v>0</v>
      </c>
      <c r="I51" s="31"/>
      <c r="J51" s="47">
        <f t="shared" si="27"/>
        <v>0</v>
      </c>
      <c r="K51" s="31"/>
      <c r="L51" s="47">
        <f t="shared" si="28"/>
        <v>0</v>
      </c>
      <c r="M51" s="31"/>
      <c r="N51" s="47">
        <f t="shared" si="29"/>
        <v>0</v>
      </c>
      <c r="O51" s="31">
        <v>19</v>
      </c>
      <c r="P51" s="47">
        <f t="shared" si="6"/>
        <v>10</v>
      </c>
      <c r="Q51" s="31"/>
      <c r="R51" s="47">
        <f t="shared" si="36"/>
        <v>0</v>
      </c>
      <c r="S51" s="31"/>
      <c r="T51" s="47"/>
      <c r="U51" s="31"/>
      <c r="V51" s="47"/>
      <c r="W51" s="31"/>
      <c r="X51" s="47">
        <f t="shared" si="30"/>
        <v>0</v>
      </c>
      <c r="Y51" s="47"/>
      <c r="Z51" s="47">
        <f t="shared" ref="Z51:Z61" si="37">IF(Y51=0,,($Y$9-Y51)*$Y$7*100/$Y$9)</f>
        <v>0</v>
      </c>
      <c r="AA51" s="47"/>
      <c r="AB51" s="47">
        <f t="shared" si="31"/>
        <v>0</v>
      </c>
      <c r="AC51" s="47"/>
      <c r="AD51" s="22">
        <f t="shared" si="32"/>
        <v>0</v>
      </c>
      <c r="AE51" s="13"/>
      <c r="AF51" s="22"/>
      <c r="AG51" s="24">
        <f t="shared" si="33"/>
        <v>10</v>
      </c>
      <c r="AH51" s="6">
        <f t="shared" si="34"/>
        <v>41</v>
      </c>
      <c r="AI51" s="6"/>
      <c r="AJ51" s="16"/>
    </row>
    <row r="52" spans="1:36" x14ac:dyDescent="0.2">
      <c r="A52" s="19">
        <v>42</v>
      </c>
      <c r="B52" s="13" t="s">
        <v>164</v>
      </c>
      <c r="C52" s="13" t="s">
        <v>165</v>
      </c>
      <c r="D52" s="13" t="s">
        <v>112</v>
      </c>
      <c r="E52" s="31">
        <v>36</v>
      </c>
      <c r="F52" s="47">
        <f>IF(E52=0,,($E$9-E52)*$E$7*100/$E$9)</f>
        <v>5.4054054054054053</v>
      </c>
      <c r="G52" s="31"/>
      <c r="H52" s="47">
        <f t="shared" si="26"/>
        <v>0</v>
      </c>
      <c r="I52" s="31"/>
      <c r="J52" s="47">
        <f t="shared" si="27"/>
        <v>0</v>
      </c>
      <c r="K52" s="31"/>
      <c r="L52" s="47">
        <f t="shared" si="28"/>
        <v>0</v>
      </c>
      <c r="M52" s="31"/>
      <c r="N52" s="47">
        <f t="shared" si="29"/>
        <v>0</v>
      </c>
      <c r="O52" s="31"/>
      <c r="P52" s="47">
        <f t="shared" si="6"/>
        <v>0</v>
      </c>
      <c r="Q52" s="31">
        <v>28</v>
      </c>
      <c r="R52" s="47">
        <f t="shared" si="36"/>
        <v>35.294117647058826</v>
      </c>
      <c r="S52" s="31"/>
      <c r="T52" s="47">
        <f>IF(S52=0,,($S$9-S52)*$S$7*100/$S$9)</f>
        <v>0</v>
      </c>
      <c r="U52" s="31"/>
      <c r="V52" s="47">
        <f>IF(U52=0,,($U$9-U52)*$U$7*100/$U$9)</f>
        <v>0</v>
      </c>
      <c r="W52" s="31"/>
      <c r="X52" s="47">
        <f t="shared" si="30"/>
        <v>0</v>
      </c>
      <c r="Y52" s="47"/>
      <c r="Z52" s="47">
        <f t="shared" si="37"/>
        <v>0</v>
      </c>
      <c r="AA52" s="47"/>
      <c r="AB52" s="47">
        <f t="shared" si="31"/>
        <v>0</v>
      </c>
      <c r="AC52" s="47"/>
      <c r="AD52" s="22">
        <f t="shared" si="32"/>
        <v>0</v>
      </c>
      <c r="AE52" s="13"/>
      <c r="AF52" s="22"/>
      <c r="AG52" s="24">
        <f t="shared" si="33"/>
        <v>40.69952305246423</v>
      </c>
      <c r="AH52" s="6">
        <f t="shared" si="34"/>
        <v>42</v>
      </c>
      <c r="AI52" s="6"/>
      <c r="AJ52" s="16"/>
    </row>
    <row r="53" spans="1:36" x14ac:dyDescent="0.2">
      <c r="A53" s="19">
        <v>43</v>
      </c>
      <c r="B53" s="13" t="s">
        <v>545</v>
      </c>
      <c r="C53" s="13" t="s">
        <v>114</v>
      </c>
      <c r="D53" s="13" t="s">
        <v>447</v>
      </c>
      <c r="E53" s="31"/>
      <c r="F53" s="47"/>
      <c r="G53" s="31"/>
      <c r="H53" s="47">
        <f t="shared" si="26"/>
        <v>0</v>
      </c>
      <c r="I53" s="31"/>
      <c r="J53" s="47">
        <f t="shared" si="27"/>
        <v>0</v>
      </c>
      <c r="K53" s="31"/>
      <c r="L53" s="47">
        <f t="shared" si="28"/>
        <v>0</v>
      </c>
      <c r="M53" s="31"/>
      <c r="N53" s="47">
        <f t="shared" si="29"/>
        <v>0</v>
      </c>
      <c r="O53" s="31">
        <v>20</v>
      </c>
      <c r="P53" s="47">
        <v>5</v>
      </c>
      <c r="Q53" s="31"/>
      <c r="R53" s="47">
        <f t="shared" si="36"/>
        <v>0</v>
      </c>
      <c r="S53" s="31"/>
      <c r="T53" s="47"/>
      <c r="U53" s="31"/>
      <c r="V53" s="47"/>
      <c r="W53" s="31"/>
      <c r="X53" s="47">
        <f t="shared" si="30"/>
        <v>0</v>
      </c>
      <c r="Y53" s="47"/>
      <c r="Z53" s="47">
        <f t="shared" si="37"/>
        <v>0</v>
      </c>
      <c r="AA53" s="47"/>
      <c r="AB53" s="47">
        <f t="shared" si="31"/>
        <v>0</v>
      </c>
      <c r="AC53" s="47"/>
      <c r="AD53" s="22">
        <f t="shared" si="32"/>
        <v>0</v>
      </c>
      <c r="AE53" s="13"/>
      <c r="AF53" s="22"/>
      <c r="AG53" s="24">
        <f t="shared" si="33"/>
        <v>5</v>
      </c>
      <c r="AH53" s="6">
        <f t="shared" si="34"/>
        <v>43</v>
      </c>
      <c r="AI53" s="6"/>
      <c r="AJ53" s="16"/>
    </row>
    <row r="54" spans="1:36" x14ac:dyDescent="0.2">
      <c r="A54" s="19">
        <v>44</v>
      </c>
      <c r="B54" s="13" t="s">
        <v>707</v>
      </c>
      <c r="C54" s="13" t="s">
        <v>320</v>
      </c>
      <c r="D54" s="13" t="s">
        <v>654</v>
      </c>
      <c r="E54" s="31"/>
      <c r="F54" s="47"/>
      <c r="G54" s="31"/>
      <c r="H54" s="47">
        <f t="shared" si="26"/>
        <v>0</v>
      </c>
      <c r="I54" s="31"/>
      <c r="J54" s="47">
        <f t="shared" si="27"/>
        <v>0</v>
      </c>
      <c r="K54" s="31"/>
      <c r="L54" s="47">
        <f t="shared" si="28"/>
        <v>0</v>
      </c>
      <c r="M54" s="31"/>
      <c r="N54" s="47">
        <f t="shared" si="29"/>
        <v>0</v>
      </c>
      <c r="O54" s="31"/>
      <c r="P54" s="47">
        <f t="shared" ref="P54:P64" si="38">IF(O54=0,,($O$9-O54)*$O$7*100/$O$9)</f>
        <v>0</v>
      </c>
      <c r="Q54" s="31">
        <v>31</v>
      </c>
      <c r="R54" s="47">
        <f>IF(Q54=0,,($Q$9-Q54)*$Q$7*100/$Q$9)</f>
        <v>17.647058823529413</v>
      </c>
      <c r="S54" s="31"/>
      <c r="T54" s="47">
        <f>IF(S54=0,,($S$9-S54)*$S$7*100/$S$9)</f>
        <v>0</v>
      </c>
      <c r="U54" s="31"/>
      <c r="V54" s="47">
        <f>IF(U54=0,,($U$9-U54)*$U$7*100/$U$9)</f>
        <v>0</v>
      </c>
      <c r="W54" s="31"/>
      <c r="X54" s="47">
        <f t="shared" si="30"/>
        <v>0</v>
      </c>
      <c r="Y54" s="47"/>
      <c r="Z54" s="47">
        <f t="shared" si="37"/>
        <v>0</v>
      </c>
      <c r="AA54" s="47"/>
      <c r="AB54" s="47">
        <f t="shared" si="31"/>
        <v>0</v>
      </c>
      <c r="AC54" s="47"/>
      <c r="AD54" s="22">
        <f t="shared" si="32"/>
        <v>0</v>
      </c>
      <c r="AE54" s="13"/>
      <c r="AF54" s="22">
        <f>IF(AE54=0,,($AE$9-AE54)*$AE$7*100/$AE$9)</f>
        <v>0</v>
      </c>
      <c r="AG54" s="24">
        <f t="shared" si="33"/>
        <v>17.647058823529413</v>
      </c>
      <c r="AH54" s="6">
        <f t="shared" si="34"/>
        <v>44</v>
      </c>
      <c r="AI54" s="6"/>
      <c r="AJ54" s="16"/>
    </row>
    <row r="55" spans="1:36" x14ac:dyDescent="0.2">
      <c r="A55" s="19">
        <v>45</v>
      </c>
      <c r="B55" s="13"/>
      <c r="C55" s="13"/>
      <c r="D55" s="13"/>
      <c r="E55" s="31"/>
      <c r="F55" s="47"/>
      <c r="G55" s="31"/>
      <c r="H55" s="47">
        <f t="shared" si="26"/>
        <v>0</v>
      </c>
      <c r="I55" s="31"/>
      <c r="J55" s="47">
        <f t="shared" si="27"/>
        <v>0</v>
      </c>
      <c r="K55" s="31"/>
      <c r="L55" s="47">
        <f t="shared" si="28"/>
        <v>0</v>
      </c>
      <c r="M55" s="31"/>
      <c r="N55" s="47">
        <f t="shared" si="29"/>
        <v>0</v>
      </c>
      <c r="O55" s="31"/>
      <c r="P55" s="47">
        <f t="shared" si="38"/>
        <v>0</v>
      </c>
      <c r="Q55" s="31"/>
      <c r="R55" s="47"/>
      <c r="S55" s="31"/>
      <c r="T55" s="47"/>
      <c r="U55" s="31"/>
      <c r="V55" s="47">
        <f>IF(U55=0,,($U$9-U55)*$U$7*100/$U$9)</f>
        <v>0</v>
      </c>
      <c r="W55" s="31"/>
      <c r="X55" s="47">
        <f t="shared" si="30"/>
        <v>0</v>
      </c>
      <c r="Y55" s="47"/>
      <c r="Z55" s="47">
        <f t="shared" si="37"/>
        <v>0</v>
      </c>
      <c r="AA55" s="47"/>
      <c r="AB55" s="47">
        <f t="shared" si="31"/>
        <v>0</v>
      </c>
      <c r="AC55" s="47"/>
      <c r="AD55" s="22">
        <f t="shared" si="32"/>
        <v>0</v>
      </c>
      <c r="AE55" s="13"/>
      <c r="AF55" s="22"/>
      <c r="AG55" s="24">
        <f t="shared" si="33"/>
        <v>0</v>
      </c>
      <c r="AH55" s="6">
        <f t="shared" si="34"/>
        <v>45</v>
      </c>
      <c r="AI55" s="6"/>
      <c r="AJ55" s="16"/>
    </row>
    <row r="56" spans="1:36" x14ac:dyDescent="0.2">
      <c r="A56" s="19">
        <v>46</v>
      </c>
      <c r="B56" s="13"/>
      <c r="C56" s="13"/>
      <c r="D56" s="13"/>
      <c r="E56" s="31"/>
      <c r="F56" s="47"/>
      <c r="G56" s="31"/>
      <c r="H56" s="47">
        <f t="shared" si="26"/>
        <v>0</v>
      </c>
      <c r="I56" s="31"/>
      <c r="J56" s="47">
        <f t="shared" si="27"/>
        <v>0</v>
      </c>
      <c r="K56" s="31"/>
      <c r="L56" s="47">
        <f t="shared" si="28"/>
        <v>0</v>
      </c>
      <c r="M56" s="31"/>
      <c r="N56" s="47">
        <f t="shared" si="29"/>
        <v>0</v>
      </c>
      <c r="O56" s="31"/>
      <c r="P56" s="47">
        <f t="shared" si="38"/>
        <v>0</v>
      </c>
      <c r="Q56" s="31"/>
      <c r="R56" s="47"/>
      <c r="S56" s="31"/>
      <c r="T56" s="47"/>
      <c r="U56" s="31"/>
      <c r="V56" s="47"/>
      <c r="W56" s="31"/>
      <c r="X56" s="47">
        <f t="shared" si="30"/>
        <v>0</v>
      </c>
      <c r="Y56" s="47"/>
      <c r="Z56" s="47">
        <f t="shared" si="37"/>
        <v>0</v>
      </c>
      <c r="AA56" s="47"/>
      <c r="AB56" s="47">
        <f t="shared" si="31"/>
        <v>0</v>
      </c>
      <c r="AC56" s="47"/>
      <c r="AD56" s="22">
        <f t="shared" si="32"/>
        <v>0</v>
      </c>
      <c r="AE56" s="13"/>
      <c r="AF56" s="22"/>
      <c r="AG56" s="24">
        <f t="shared" si="33"/>
        <v>0</v>
      </c>
      <c r="AH56" s="6">
        <f t="shared" si="34"/>
        <v>46</v>
      </c>
      <c r="AI56" s="6"/>
      <c r="AJ56" s="16"/>
    </row>
    <row r="57" spans="1:36" x14ac:dyDescent="0.2">
      <c r="A57" s="19">
        <v>47</v>
      </c>
      <c r="B57" s="13"/>
      <c r="C57" s="13"/>
      <c r="D57" s="13"/>
      <c r="E57" s="31"/>
      <c r="F57" s="47"/>
      <c r="G57" s="31"/>
      <c r="H57" s="47">
        <f t="shared" si="26"/>
        <v>0</v>
      </c>
      <c r="I57" s="31"/>
      <c r="J57" s="47">
        <f t="shared" si="27"/>
        <v>0</v>
      </c>
      <c r="K57" s="31"/>
      <c r="L57" s="47">
        <f t="shared" si="28"/>
        <v>0</v>
      </c>
      <c r="M57" s="31"/>
      <c r="N57" s="47">
        <f t="shared" si="29"/>
        <v>0</v>
      </c>
      <c r="O57" s="31"/>
      <c r="P57" s="47">
        <f t="shared" si="38"/>
        <v>0</v>
      </c>
      <c r="Q57" s="31"/>
      <c r="R57" s="47"/>
      <c r="S57" s="31"/>
      <c r="T57" s="47"/>
      <c r="U57" s="31"/>
      <c r="V57" s="47">
        <f>IF(U57=0,,($U$9-U57)*$U$7*100/$U$9)</f>
        <v>0</v>
      </c>
      <c r="W57" s="31"/>
      <c r="X57" s="47">
        <f t="shared" si="30"/>
        <v>0</v>
      </c>
      <c r="Y57" s="47"/>
      <c r="Z57" s="47">
        <f t="shared" si="37"/>
        <v>0</v>
      </c>
      <c r="AA57" s="47"/>
      <c r="AB57" s="47">
        <f t="shared" si="31"/>
        <v>0</v>
      </c>
      <c r="AC57" s="47"/>
      <c r="AD57" s="22">
        <f t="shared" si="32"/>
        <v>0</v>
      </c>
      <c r="AE57" s="13"/>
      <c r="AF57" s="22"/>
      <c r="AG57" s="24">
        <f t="shared" si="33"/>
        <v>0</v>
      </c>
      <c r="AH57" s="6">
        <f t="shared" si="34"/>
        <v>47</v>
      </c>
      <c r="AI57" s="6"/>
      <c r="AJ57" s="16"/>
    </row>
    <row r="58" spans="1:36" x14ac:dyDescent="0.2">
      <c r="A58" s="19">
        <v>48</v>
      </c>
      <c r="B58" s="13"/>
      <c r="C58" s="13"/>
      <c r="D58" s="13"/>
      <c r="E58" s="31"/>
      <c r="F58" s="47">
        <f>IF(E58=0,,($E$9-E58)*$E$7*100/$E$9)</f>
        <v>0</v>
      </c>
      <c r="G58" s="31"/>
      <c r="H58" s="47">
        <f t="shared" si="26"/>
        <v>0</v>
      </c>
      <c r="I58" s="31"/>
      <c r="J58" s="47">
        <f t="shared" si="27"/>
        <v>0</v>
      </c>
      <c r="K58" s="31"/>
      <c r="L58" s="47">
        <f t="shared" si="28"/>
        <v>0</v>
      </c>
      <c r="M58" s="31"/>
      <c r="N58" s="47">
        <f t="shared" si="29"/>
        <v>0</v>
      </c>
      <c r="O58" s="31"/>
      <c r="P58" s="47">
        <f t="shared" si="38"/>
        <v>0</v>
      </c>
      <c r="Q58" s="31"/>
      <c r="R58" s="47">
        <f>IF(Q58=0,,($Q$9-Q58)*$Q$7*100/$Q$9)</f>
        <v>0</v>
      </c>
      <c r="S58" s="31"/>
      <c r="T58" s="47">
        <f>IF(S58=0,,($S$9-S58)*$S$7*100/$S$9)</f>
        <v>0</v>
      </c>
      <c r="U58" s="31"/>
      <c r="V58" s="47">
        <f>IF(U58=0,,($U$9-U58)*$U$7*100/$U$9)</f>
        <v>0</v>
      </c>
      <c r="W58" s="31"/>
      <c r="X58" s="47">
        <f t="shared" si="30"/>
        <v>0</v>
      </c>
      <c r="Y58" s="47"/>
      <c r="Z58" s="47">
        <f t="shared" si="37"/>
        <v>0</v>
      </c>
      <c r="AA58" s="47"/>
      <c r="AB58" s="47">
        <f t="shared" si="31"/>
        <v>0</v>
      </c>
      <c r="AC58" s="47"/>
      <c r="AD58" s="22">
        <f t="shared" si="32"/>
        <v>0</v>
      </c>
      <c r="AE58" s="13"/>
      <c r="AF58" s="22">
        <f>IF(AE58=0,,($AE$9-AE58)*$AE$7*100/$AE$9)</f>
        <v>0</v>
      </c>
      <c r="AG58" s="24">
        <f t="shared" si="33"/>
        <v>0</v>
      </c>
      <c r="AH58" s="6">
        <f t="shared" si="34"/>
        <v>48</v>
      </c>
      <c r="AI58" s="6"/>
      <c r="AJ58" s="16"/>
    </row>
    <row r="59" spans="1:36" x14ac:dyDescent="0.2">
      <c r="A59" s="19">
        <v>49</v>
      </c>
      <c r="B59" s="13"/>
      <c r="C59" s="13"/>
      <c r="D59" s="13"/>
      <c r="E59" s="31"/>
      <c r="F59" s="47"/>
      <c r="G59" s="31"/>
      <c r="H59" s="47">
        <f t="shared" si="26"/>
        <v>0</v>
      </c>
      <c r="I59" s="31"/>
      <c r="J59" s="47">
        <f t="shared" si="27"/>
        <v>0</v>
      </c>
      <c r="K59" s="31"/>
      <c r="L59" s="47">
        <f t="shared" si="28"/>
        <v>0</v>
      </c>
      <c r="M59" s="31"/>
      <c r="N59" s="47">
        <f t="shared" si="29"/>
        <v>0</v>
      </c>
      <c r="O59" s="31"/>
      <c r="P59" s="47">
        <f t="shared" si="38"/>
        <v>0</v>
      </c>
      <c r="Q59" s="31"/>
      <c r="R59" s="47"/>
      <c r="S59" s="31"/>
      <c r="T59" s="47"/>
      <c r="U59" s="31"/>
      <c r="V59" s="47">
        <f>IF(U59=0,,($U$9-U59)*$U$7*100/$U$9)</f>
        <v>0</v>
      </c>
      <c r="W59" s="31"/>
      <c r="X59" s="47">
        <f t="shared" si="30"/>
        <v>0</v>
      </c>
      <c r="Y59" s="47"/>
      <c r="Z59" s="47">
        <f t="shared" si="37"/>
        <v>0</v>
      </c>
      <c r="AA59" s="47"/>
      <c r="AB59" s="47">
        <f t="shared" si="31"/>
        <v>0</v>
      </c>
      <c r="AC59" s="47"/>
      <c r="AD59" s="22">
        <f t="shared" si="32"/>
        <v>0</v>
      </c>
      <c r="AE59" s="13"/>
      <c r="AF59" s="22"/>
      <c r="AG59" s="24">
        <f t="shared" si="33"/>
        <v>0</v>
      </c>
      <c r="AH59" s="6">
        <f t="shared" si="34"/>
        <v>49</v>
      </c>
      <c r="AI59" s="6"/>
      <c r="AJ59" s="16"/>
    </row>
    <row r="60" spans="1:36" x14ac:dyDescent="0.2">
      <c r="A60" s="19">
        <v>50</v>
      </c>
      <c r="B60" s="13"/>
      <c r="C60" s="13"/>
      <c r="D60" s="13"/>
      <c r="E60" s="31"/>
      <c r="F60" s="47">
        <f>IF(E60=0,,($E$9-E60)*$E$7*100/$E$9)</f>
        <v>0</v>
      </c>
      <c r="G60" s="31"/>
      <c r="H60" s="47">
        <f t="shared" si="26"/>
        <v>0</v>
      </c>
      <c r="I60" s="31"/>
      <c r="J60" s="47">
        <f t="shared" si="27"/>
        <v>0</v>
      </c>
      <c r="K60" s="31"/>
      <c r="L60" s="47">
        <f t="shared" si="28"/>
        <v>0</v>
      </c>
      <c r="M60" s="31"/>
      <c r="N60" s="47">
        <f t="shared" si="29"/>
        <v>0</v>
      </c>
      <c r="O60" s="31"/>
      <c r="P60" s="47">
        <f t="shared" si="38"/>
        <v>0</v>
      </c>
      <c r="Q60" s="31"/>
      <c r="R60" s="47">
        <f>IF(Q60=0,,($Q$9-Q60)*$Q$7*100/$Q$9)</f>
        <v>0</v>
      </c>
      <c r="S60" s="31"/>
      <c r="T60" s="47">
        <f>IF(S60=0,,($S$9-S60)*$S$7*100/$S$9)</f>
        <v>0</v>
      </c>
      <c r="U60" s="31"/>
      <c r="V60" s="47">
        <f>IF(U60=0,,($U$9-U60)*$U$7*100/$U$9)</f>
        <v>0</v>
      </c>
      <c r="W60" s="31"/>
      <c r="X60" s="47">
        <f t="shared" si="30"/>
        <v>0</v>
      </c>
      <c r="Y60" s="47"/>
      <c r="Z60" s="47">
        <f t="shared" si="37"/>
        <v>0</v>
      </c>
      <c r="AA60" s="47"/>
      <c r="AB60" s="47">
        <f t="shared" si="31"/>
        <v>0</v>
      </c>
      <c r="AC60" s="47"/>
      <c r="AD60" s="22">
        <f t="shared" si="32"/>
        <v>0</v>
      </c>
      <c r="AE60" s="13"/>
      <c r="AF60" s="22">
        <f>IF(AE60=0,,($AE$9-AE60)*$AE$7*100/$AE$9)</f>
        <v>0</v>
      </c>
      <c r="AG60" s="24">
        <f t="shared" si="33"/>
        <v>0</v>
      </c>
      <c r="AH60" s="6">
        <f t="shared" si="34"/>
        <v>50</v>
      </c>
      <c r="AI60" s="6"/>
      <c r="AJ60" s="16"/>
    </row>
    <row r="61" spans="1:36" x14ac:dyDescent="0.2">
      <c r="A61" s="19">
        <v>51</v>
      </c>
      <c r="B61" s="13"/>
      <c r="C61" s="13"/>
      <c r="D61" s="13"/>
      <c r="E61" s="31"/>
      <c r="F61" s="47"/>
      <c r="G61" s="31"/>
      <c r="H61" s="47">
        <f t="shared" si="26"/>
        <v>0</v>
      </c>
      <c r="I61" s="31"/>
      <c r="J61" s="47">
        <f t="shared" si="27"/>
        <v>0</v>
      </c>
      <c r="K61" s="31"/>
      <c r="L61" s="47">
        <f t="shared" si="28"/>
        <v>0</v>
      </c>
      <c r="M61" s="31"/>
      <c r="N61" s="47">
        <f t="shared" si="29"/>
        <v>0</v>
      </c>
      <c r="O61" s="31"/>
      <c r="P61" s="47">
        <f t="shared" si="38"/>
        <v>0</v>
      </c>
      <c r="Q61" s="31"/>
      <c r="R61" s="47"/>
      <c r="S61" s="31"/>
      <c r="T61" s="47"/>
      <c r="U61" s="31"/>
      <c r="V61" s="47">
        <f>IF(U61=0,,($U$9-U61)*$U$7*100/$U$9)</f>
        <v>0</v>
      </c>
      <c r="W61" s="31"/>
      <c r="X61" s="47">
        <f t="shared" si="30"/>
        <v>0</v>
      </c>
      <c r="Y61" s="47"/>
      <c r="Z61" s="47">
        <f t="shared" si="37"/>
        <v>0</v>
      </c>
      <c r="AA61" s="47"/>
      <c r="AB61" s="47">
        <f t="shared" si="31"/>
        <v>0</v>
      </c>
      <c r="AC61" s="47"/>
      <c r="AD61" s="22">
        <f t="shared" si="32"/>
        <v>0</v>
      </c>
      <c r="AE61" s="13"/>
      <c r="AF61" s="22"/>
      <c r="AG61" s="24">
        <f t="shared" si="33"/>
        <v>0</v>
      </c>
      <c r="AH61" s="6">
        <f t="shared" si="34"/>
        <v>51</v>
      </c>
      <c r="AI61" s="6"/>
      <c r="AJ61" s="16"/>
    </row>
    <row r="62" spans="1:36" x14ac:dyDescent="0.2">
      <c r="A62" s="19">
        <v>52</v>
      </c>
      <c r="B62" s="13"/>
      <c r="C62" s="13"/>
      <c r="D62" s="13"/>
      <c r="E62" s="31"/>
      <c r="F62" s="47"/>
      <c r="G62" s="31"/>
      <c r="H62" s="47">
        <f t="shared" si="26"/>
        <v>0</v>
      </c>
      <c r="I62" s="31"/>
      <c r="J62" s="47">
        <f t="shared" si="27"/>
        <v>0</v>
      </c>
      <c r="K62" s="31"/>
      <c r="L62" s="47">
        <f t="shared" si="28"/>
        <v>0</v>
      </c>
      <c r="M62" s="31"/>
      <c r="N62" s="47">
        <f t="shared" si="29"/>
        <v>0</v>
      </c>
      <c r="O62" s="31"/>
      <c r="P62" s="47">
        <f t="shared" si="38"/>
        <v>0</v>
      </c>
      <c r="Q62" s="31"/>
      <c r="R62" s="47"/>
      <c r="S62" s="31"/>
      <c r="T62" s="47"/>
      <c r="U62" s="31"/>
      <c r="V62" s="47"/>
      <c r="W62" s="31"/>
      <c r="X62" s="47">
        <f t="shared" si="30"/>
        <v>0</v>
      </c>
      <c r="Y62" s="47"/>
      <c r="Z62" s="47"/>
      <c r="AA62" s="47"/>
      <c r="AB62" s="47">
        <f t="shared" si="31"/>
        <v>0</v>
      </c>
      <c r="AC62" s="47"/>
      <c r="AD62" s="22">
        <f t="shared" si="32"/>
        <v>0</v>
      </c>
      <c r="AE62" s="13"/>
      <c r="AF62" s="22"/>
      <c r="AG62" s="24">
        <f t="shared" si="33"/>
        <v>0</v>
      </c>
      <c r="AH62" s="6">
        <f t="shared" si="34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6"/>
        <v>0</v>
      </c>
      <c r="I63" s="31"/>
      <c r="J63" s="47">
        <f t="shared" si="27"/>
        <v>0</v>
      </c>
      <c r="K63" s="31"/>
      <c r="L63" s="47">
        <f t="shared" si="28"/>
        <v>0</v>
      </c>
      <c r="M63" s="31"/>
      <c r="N63" s="47">
        <f t="shared" si="29"/>
        <v>0</v>
      </c>
      <c r="O63" s="31"/>
      <c r="P63" s="47">
        <f t="shared" si="38"/>
        <v>0</v>
      </c>
      <c r="Q63" s="31"/>
      <c r="R63" s="47"/>
      <c r="S63" s="31"/>
      <c r="T63" s="47"/>
      <c r="U63" s="31"/>
      <c r="V63" s="47">
        <f>IF(U63=0,,($U$9-U63)*$U$7*100/$U$9)</f>
        <v>0</v>
      </c>
      <c r="W63" s="31"/>
      <c r="X63" s="47">
        <f t="shared" si="30"/>
        <v>0</v>
      </c>
      <c r="Y63" s="47"/>
      <c r="Z63" s="47">
        <f>IF(Y63=0,,($Y$9-Y63)*$Y$7*100/$Y$9)</f>
        <v>0</v>
      </c>
      <c r="AA63" s="47"/>
      <c r="AB63" s="47">
        <f t="shared" si="31"/>
        <v>0</v>
      </c>
      <c r="AC63" s="47"/>
      <c r="AD63" s="22">
        <f t="shared" si="32"/>
        <v>0</v>
      </c>
      <c r="AE63" s="13"/>
      <c r="AF63" s="22"/>
      <c r="AG63" s="24">
        <f t="shared" si="33"/>
        <v>0</v>
      </c>
      <c r="AH63" s="6">
        <f t="shared" si="34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6"/>
        <v>0</v>
      </c>
      <c r="I64" s="31"/>
      <c r="J64" s="47">
        <f t="shared" si="27"/>
        <v>0</v>
      </c>
      <c r="K64" s="31"/>
      <c r="L64" s="47">
        <f t="shared" si="28"/>
        <v>0</v>
      </c>
      <c r="M64" s="31"/>
      <c r="N64" s="47">
        <f t="shared" si="29"/>
        <v>0</v>
      </c>
      <c r="O64" s="31"/>
      <c r="P64" s="47">
        <f t="shared" si="38"/>
        <v>0</v>
      </c>
      <c r="Q64" s="31"/>
      <c r="R64" s="47">
        <f>IF(Q64=0,,($Q$9-Q64)*$Q$7*100/$Q$9)</f>
        <v>0</v>
      </c>
      <c r="S64" s="31"/>
      <c r="T64" s="47">
        <f>IF(S64=0,,($S$9-S64)*$S$7*100/$S$9)</f>
        <v>0</v>
      </c>
      <c r="U64" s="31"/>
      <c r="V64" s="47">
        <f>IF(U64=0,,($U$9-U64)*$U$7*100/$U$9)</f>
        <v>0</v>
      </c>
      <c r="W64" s="31"/>
      <c r="X64" s="47">
        <f t="shared" si="30"/>
        <v>0</v>
      </c>
      <c r="Y64" s="47"/>
      <c r="Z64" s="47">
        <f>IF(Y64=0,,($Y$9-Y64)*$Y$7*100/$Y$9)</f>
        <v>0</v>
      </c>
      <c r="AA64" s="47"/>
      <c r="AB64" s="47">
        <f t="shared" si="31"/>
        <v>0</v>
      </c>
      <c r="AC64" s="47"/>
      <c r="AD64" s="22">
        <f t="shared" si="32"/>
        <v>0</v>
      </c>
      <c r="AE64" s="13"/>
      <c r="AF64" s="22">
        <f>IF(AE64=0,,($AE$9-AE64)*$AE$7*100/$AE$9)</f>
        <v>0</v>
      </c>
      <c r="AG64" s="24">
        <f t="shared" si="33"/>
        <v>0</v>
      </c>
      <c r="AH64" s="6">
        <f t="shared" si="34"/>
        <v>54</v>
      </c>
      <c r="AI64" s="6">
        <f>COUNTA(E64,G64,I64,K64,M64,O64,AE64,S64,Q64,#REF!)</f>
        <v>1</v>
      </c>
      <c r="AJ64" s="16">
        <f t="shared" si="22"/>
        <v>0.14285714285714285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R18" sqref="R18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14</v>
      </c>
    </row>
    <row r="3" spans="1:34" x14ac:dyDescent="0.2">
      <c r="E3" s="64" t="s">
        <v>16</v>
      </c>
      <c r="F3" s="64"/>
      <c r="G3" s="14">
        <f>COUNTA(E8:AD8)</f>
        <v>7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383</v>
      </c>
      <c r="J6" s="58"/>
      <c r="K6" s="58" t="s">
        <v>366</v>
      </c>
      <c r="L6" s="58"/>
      <c r="M6" s="58" t="s">
        <v>405</v>
      </c>
      <c r="N6" s="58"/>
      <c r="O6" s="58" t="s">
        <v>421</v>
      </c>
      <c r="P6" s="58"/>
      <c r="Q6" s="58" t="s">
        <v>652</v>
      </c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45949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>
        <v>46004</v>
      </c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>
        <v>10</v>
      </c>
      <c r="H9" s="58"/>
      <c r="I9" s="58">
        <v>175</v>
      </c>
      <c r="J9" s="58"/>
      <c r="K9" s="58">
        <v>17</v>
      </c>
      <c r="L9" s="58"/>
      <c r="M9" s="58">
        <v>175</v>
      </c>
      <c r="N9" s="58"/>
      <c r="O9" s="58">
        <v>9</v>
      </c>
      <c r="P9" s="58"/>
      <c r="Q9" s="58">
        <v>10</v>
      </c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13" t="s">
        <v>93</v>
      </c>
      <c r="C11" s="13" t="s">
        <v>94</v>
      </c>
      <c r="D11" s="13" t="s">
        <v>153</v>
      </c>
      <c r="E11" s="31">
        <v>3</v>
      </c>
      <c r="F11" s="47">
        <f t="shared" ref="F11:F16" si="1">IF(E11=0,,($E$9-E11)*$E$7*100/$E$9)</f>
        <v>125</v>
      </c>
      <c r="G11" s="31"/>
      <c r="H11" s="47">
        <f t="shared" ref="H11:H16" si="2">IF(G11=0,,($G$9-G11)*$G$7*100/$G$9)</f>
        <v>0</v>
      </c>
      <c r="I11" s="33">
        <v>24</v>
      </c>
      <c r="J11" s="7">
        <f t="shared" ref="J11:J27" si="3">IF(I11=0,,($I$9-I11)*$I$7*100/$I$9)</f>
        <v>431.42857142857144</v>
      </c>
      <c r="K11" s="33">
        <v>10</v>
      </c>
      <c r="L11" s="21">
        <f t="shared" ref="L11:L16" si="4">IF(K11=0,,($K$9-K11)*$K$7*100/$K$9)</f>
        <v>82.352941176470594</v>
      </c>
      <c r="M11" s="31">
        <v>12</v>
      </c>
      <c r="N11" s="21">
        <f t="shared" ref="N11:N16" si="5">IF(M11=0,,($M$9-M11)*$M$7*100/$M$9)</f>
        <v>465.71428571428572</v>
      </c>
      <c r="O11" s="30"/>
      <c r="P11" s="21">
        <f>IF(O11=0,,($O$9-O11)*$O$7*100/$O$9)</f>
        <v>0</v>
      </c>
      <c r="Q11" s="30">
        <v>2</v>
      </c>
      <c r="R11" s="21">
        <f t="shared" ref="R11:R16" si="6">IF(Q11=0,,($Q$9-Q11)*$Q$7*100/$Q$9)</f>
        <v>160</v>
      </c>
      <c r="S11" s="30"/>
      <c r="T11" s="7">
        <f t="shared" ref="T11:T27" si="7">IF(S11=0,,($S$9-S11)*$S$7*100/$S$9)</f>
        <v>0</v>
      </c>
      <c r="U11" s="29"/>
      <c r="V11" s="29">
        <f t="shared" ref="V11:V27" si="8">IF(U11=0,,($U$9-U11)*$U$7*100/$U$9)</f>
        <v>0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 t="shared" ref="AD11:AD16" si="12">IF(AC11=0,,($AC$9-AC11)*$AC$7*100/$AC$9)</f>
        <v>0</v>
      </c>
      <c r="AE11" s="8">
        <f t="shared" ref="AE11:AE27" si="13">F11+X11+J11+L11+P11+AD11+H11+R11+N11+T11+V11+AB11+Z11</f>
        <v>1264.4957983193278</v>
      </c>
      <c r="AF11" s="6">
        <f t="shared" ref="AF11:AF28" si="14">ROW(B11)-10</f>
        <v>1</v>
      </c>
      <c r="AG11" s="6">
        <f>COUNTA(E11,G11,I11,K11,O11,Q11,#REF!,AC11,S11)</f>
        <v>5</v>
      </c>
      <c r="AH11" s="16">
        <f t="shared" ref="AH11:AH22" si="15">AG11/$G$3</f>
        <v>0.7142857142857143</v>
      </c>
    </row>
    <row r="12" spans="1:34" x14ac:dyDescent="0.2">
      <c r="A12" s="18">
        <f t="shared" si="0"/>
        <v>2</v>
      </c>
      <c r="B12" s="31" t="s">
        <v>88</v>
      </c>
      <c r="C12" s="31" t="s">
        <v>89</v>
      </c>
      <c r="D12" s="13" t="s">
        <v>42</v>
      </c>
      <c r="E12" s="31">
        <v>1</v>
      </c>
      <c r="F12" s="47">
        <f t="shared" si="1"/>
        <v>175</v>
      </c>
      <c r="G12" s="31"/>
      <c r="H12" s="47">
        <f t="shared" si="2"/>
        <v>0</v>
      </c>
      <c r="I12" s="33">
        <v>27</v>
      </c>
      <c r="J12" s="7">
        <f t="shared" si="3"/>
        <v>422.85714285714283</v>
      </c>
      <c r="K12" s="33"/>
      <c r="L12" s="21">
        <f t="shared" si="4"/>
        <v>0</v>
      </c>
      <c r="M12" s="31">
        <v>44</v>
      </c>
      <c r="N12" s="34">
        <f t="shared" si="5"/>
        <v>374.28571428571428</v>
      </c>
      <c r="O12" s="30"/>
      <c r="P12" s="21">
        <f>IF(O12=0,,($O$9-O12)*$O$7*100/$O$9)</f>
        <v>0</v>
      </c>
      <c r="Q12" s="30">
        <v>1</v>
      </c>
      <c r="R12" s="21">
        <f t="shared" si="6"/>
        <v>180</v>
      </c>
      <c r="S12" s="6"/>
      <c r="T12" s="7">
        <f t="shared" si="7"/>
        <v>0</v>
      </c>
      <c r="U12" s="29"/>
      <c r="V12" s="29">
        <f t="shared" si="8"/>
        <v>0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 t="shared" si="12"/>
        <v>0</v>
      </c>
      <c r="AE12" s="8">
        <f t="shared" si="13"/>
        <v>1152.1428571428571</v>
      </c>
      <c r="AF12" s="6">
        <f t="shared" si="14"/>
        <v>2</v>
      </c>
      <c r="AG12" s="6">
        <f>COUNTA(E12,G12,I12,K12,O12,Q12,#REF!,AC12,S12)</f>
        <v>4</v>
      </c>
      <c r="AH12" s="16">
        <f t="shared" si="15"/>
        <v>0.5714285714285714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 t="shared" si="1"/>
        <v>150</v>
      </c>
      <c r="G13" s="31"/>
      <c r="H13" s="47">
        <f t="shared" si="2"/>
        <v>0</v>
      </c>
      <c r="I13" s="33">
        <v>51</v>
      </c>
      <c r="J13" s="7">
        <f t="shared" si="3"/>
        <v>354.28571428571428</v>
      </c>
      <c r="K13" s="33"/>
      <c r="L13" s="21">
        <f t="shared" si="4"/>
        <v>0</v>
      </c>
      <c r="M13" s="31">
        <v>96</v>
      </c>
      <c r="N13" s="21">
        <f t="shared" si="5"/>
        <v>225.71428571428572</v>
      </c>
      <c r="O13" s="30"/>
      <c r="P13" s="21">
        <f>IF(O13=0,,($O$9-O13)*$O$7*100/$O$9)</f>
        <v>0</v>
      </c>
      <c r="Q13" s="30">
        <v>5</v>
      </c>
      <c r="R13" s="21">
        <f t="shared" si="6"/>
        <v>100</v>
      </c>
      <c r="S13" s="30"/>
      <c r="T13" s="7">
        <f t="shared" si="7"/>
        <v>0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 t="shared" si="12"/>
        <v>0</v>
      </c>
      <c r="AE13" s="8">
        <f t="shared" si="13"/>
        <v>830</v>
      </c>
      <c r="AF13" s="6">
        <f t="shared" si="14"/>
        <v>3</v>
      </c>
      <c r="AG13" s="6">
        <f>COUNTA(E13,G13,I13,K13,O13,Q13,#REF!,AC13,S13)</f>
        <v>4</v>
      </c>
      <c r="AH13" s="16">
        <f t="shared" si="15"/>
        <v>0.5714285714285714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 t="shared" si="1"/>
        <v>125</v>
      </c>
      <c r="G14" s="31"/>
      <c r="H14" s="47">
        <f t="shared" si="2"/>
        <v>0</v>
      </c>
      <c r="I14" s="33"/>
      <c r="J14" s="7">
        <f t="shared" si="3"/>
        <v>0</v>
      </c>
      <c r="K14" s="33"/>
      <c r="L14" s="21">
        <f t="shared" si="4"/>
        <v>0</v>
      </c>
      <c r="M14" s="31">
        <v>111</v>
      </c>
      <c r="N14" s="21">
        <f t="shared" si="5"/>
        <v>182.85714285714286</v>
      </c>
      <c r="O14" s="30"/>
      <c r="P14" s="21">
        <f>IF(O14=0,,($O$9-O14)*$O$7*100/$O$9)</f>
        <v>0</v>
      </c>
      <c r="Q14" s="30">
        <v>8</v>
      </c>
      <c r="R14" s="21">
        <f t="shared" si="6"/>
        <v>40</v>
      </c>
      <c r="S14" s="30"/>
      <c r="T14" s="7">
        <f t="shared" si="7"/>
        <v>0</v>
      </c>
      <c r="U14" s="29"/>
      <c r="V14" s="29">
        <f t="shared" si="8"/>
        <v>0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 t="shared" si="12"/>
        <v>0</v>
      </c>
      <c r="AE14" s="8">
        <f t="shared" si="13"/>
        <v>347.85714285714289</v>
      </c>
      <c r="AF14" s="6">
        <f t="shared" si="14"/>
        <v>4</v>
      </c>
      <c r="AG14" s="6">
        <f>COUNTA(E14,G14,I14,K14,O14,Q14,#REF!,AC14,S14)</f>
        <v>3</v>
      </c>
      <c r="AH14" s="16">
        <f t="shared" si="15"/>
        <v>0.42857142857142855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 t="shared" si="1"/>
        <v>75</v>
      </c>
      <c r="G15" s="31"/>
      <c r="H15" s="47">
        <f t="shared" si="2"/>
        <v>0</v>
      </c>
      <c r="I15" s="33">
        <v>124</v>
      </c>
      <c r="J15" s="7">
        <f t="shared" si="3"/>
        <v>145.71428571428572</v>
      </c>
      <c r="K15" s="33"/>
      <c r="L15" s="21">
        <f t="shared" si="4"/>
        <v>0</v>
      </c>
      <c r="M15" s="31"/>
      <c r="N15" s="21">
        <f t="shared" si="5"/>
        <v>0</v>
      </c>
      <c r="O15" s="30"/>
      <c r="P15" s="21">
        <f>IF(O15=0,,($O$9-O15)*$O$7*100/$O$9)</f>
        <v>0</v>
      </c>
      <c r="Q15" s="30">
        <v>7</v>
      </c>
      <c r="R15" s="21">
        <f t="shared" si="6"/>
        <v>60</v>
      </c>
      <c r="S15" s="30"/>
      <c r="T15" s="7">
        <f t="shared" si="7"/>
        <v>0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 t="shared" si="12"/>
        <v>0</v>
      </c>
      <c r="AE15" s="8">
        <f t="shared" si="13"/>
        <v>280.71428571428572</v>
      </c>
      <c r="AF15" s="6">
        <f t="shared" si="14"/>
        <v>5</v>
      </c>
      <c r="AG15" s="6">
        <f>COUNTA(E15,G15,I15,K15,O15,Q15,#REF!,AC15,S15)</f>
        <v>4</v>
      </c>
      <c r="AH15" s="16">
        <f t="shared" si="15"/>
        <v>0.5714285714285714</v>
      </c>
    </row>
    <row r="16" spans="1:34" x14ac:dyDescent="0.2">
      <c r="A16" s="18">
        <f t="shared" si="0"/>
        <v>6</v>
      </c>
      <c r="B16" s="13" t="s">
        <v>307</v>
      </c>
      <c r="C16" s="13" t="s">
        <v>141</v>
      </c>
      <c r="D16" s="13" t="s">
        <v>103</v>
      </c>
      <c r="E16" s="31">
        <v>6</v>
      </c>
      <c r="F16" s="47">
        <f t="shared" si="1"/>
        <v>50</v>
      </c>
      <c r="G16" s="31">
        <v>5</v>
      </c>
      <c r="H16" s="47">
        <f t="shared" si="2"/>
        <v>100</v>
      </c>
      <c r="I16" s="33"/>
      <c r="J16" s="7">
        <f t="shared" si="3"/>
        <v>0</v>
      </c>
      <c r="K16" s="33"/>
      <c r="L16" s="21">
        <f t="shared" si="4"/>
        <v>0</v>
      </c>
      <c r="M16" s="31"/>
      <c r="N16" s="21">
        <f t="shared" si="5"/>
        <v>0</v>
      </c>
      <c r="O16" s="30"/>
      <c r="P16" s="21">
        <v>5</v>
      </c>
      <c r="Q16" s="30">
        <v>9</v>
      </c>
      <c r="R16" s="21">
        <f t="shared" si="6"/>
        <v>20</v>
      </c>
      <c r="S16" s="30"/>
      <c r="T16" s="7">
        <f t="shared" si="7"/>
        <v>0</v>
      </c>
      <c r="U16" s="29"/>
      <c r="V16" s="29">
        <f t="shared" si="8"/>
        <v>0</v>
      </c>
      <c r="W16" s="30"/>
      <c r="X16" s="7">
        <f t="shared" si="9"/>
        <v>0</v>
      </c>
      <c r="Y16" s="29"/>
      <c r="Z16" s="29">
        <f t="shared" si="10"/>
        <v>0</v>
      </c>
      <c r="AA16" s="30"/>
      <c r="AB16" s="7">
        <f t="shared" si="11"/>
        <v>0</v>
      </c>
      <c r="AC16" s="6"/>
      <c r="AD16" s="7">
        <f t="shared" si="12"/>
        <v>0</v>
      </c>
      <c r="AE16" s="8">
        <f t="shared" si="13"/>
        <v>175</v>
      </c>
      <c r="AF16" s="6">
        <f t="shared" si="14"/>
        <v>6</v>
      </c>
      <c r="AG16" s="6">
        <f>COUNTA(E16,G16,I16,K16,O16,Q16,#REF!,AC16,S16)</f>
        <v>4</v>
      </c>
      <c r="AH16" s="16">
        <f t="shared" si="15"/>
        <v>0.5714285714285714</v>
      </c>
    </row>
    <row r="17" spans="1:34" x14ac:dyDescent="0.2">
      <c r="A17" s="18">
        <f t="shared" si="0"/>
        <v>7</v>
      </c>
      <c r="B17" s="13" t="s">
        <v>418</v>
      </c>
      <c r="C17" s="13" t="s">
        <v>419</v>
      </c>
      <c r="D17" s="13" t="s">
        <v>159</v>
      </c>
      <c r="E17" s="31"/>
      <c r="F17" s="47"/>
      <c r="G17" s="31"/>
      <c r="H17" s="47"/>
      <c r="I17" s="30"/>
      <c r="J17" s="7">
        <f t="shared" si="3"/>
        <v>0</v>
      </c>
      <c r="K17" s="33"/>
      <c r="L17" s="21">
        <v>0</v>
      </c>
      <c r="M17" s="31"/>
      <c r="N17" s="21">
        <v>0</v>
      </c>
      <c r="O17" s="30">
        <v>3</v>
      </c>
      <c r="P17" s="21">
        <f t="shared" ref="P17:P23" si="16">IF(O17=0,,($O$9-O17)*$O$7*100/$O$9)</f>
        <v>133.33333333333334</v>
      </c>
      <c r="Q17" s="6"/>
      <c r="R17" s="21">
        <v>0</v>
      </c>
      <c r="S17" s="30"/>
      <c r="T17" s="7">
        <f t="shared" si="7"/>
        <v>0</v>
      </c>
      <c r="U17" s="29"/>
      <c r="V17" s="7">
        <f t="shared" si="8"/>
        <v>0</v>
      </c>
      <c r="W17" s="6"/>
      <c r="X17" s="7">
        <f t="shared" si="9"/>
        <v>0</v>
      </c>
      <c r="Y17" s="29"/>
      <c r="Z17" s="29">
        <f t="shared" si="10"/>
        <v>0</v>
      </c>
      <c r="AA17" s="6"/>
      <c r="AB17" s="7">
        <f t="shared" si="11"/>
        <v>0</v>
      </c>
      <c r="AC17" s="6"/>
      <c r="AD17" s="7"/>
      <c r="AE17" s="8">
        <f t="shared" si="13"/>
        <v>133.33333333333334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0.2857142857142857</v>
      </c>
    </row>
    <row r="18" spans="1:34" x14ac:dyDescent="0.2">
      <c r="A18" s="18">
        <v>8</v>
      </c>
      <c r="B18" s="13" t="s">
        <v>531</v>
      </c>
      <c r="C18" s="13" t="s">
        <v>532</v>
      </c>
      <c r="D18" s="13" t="s">
        <v>435</v>
      </c>
      <c r="E18" s="31"/>
      <c r="F18" s="47">
        <f>IF(E18=0,,($E$9-E18)*$E$7*100/$E$9)</f>
        <v>0</v>
      </c>
      <c r="G18" s="31"/>
      <c r="H18" s="47">
        <f>IF(G18=0,,($G$9-G18)*$G$7*100/$G$9)</f>
        <v>0</v>
      </c>
      <c r="I18" s="30"/>
      <c r="J18" s="7">
        <f t="shared" si="3"/>
        <v>0</v>
      </c>
      <c r="K18" s="33"/>
      <c r="L18" s="21">
        <f>IF(K18=0,,($K$9-K18)*$K$7*100/$K$9)</f>
        <v>0</v>
      </c>
      <c r="M18" s="31"/>
      <c r="N18" s="21">
        <f>IF(M18=0,,($M$9-M18)*$M$7*100/$M$9)</f>
        <v>0</v>
      </c>
      <c r="O18" s="30">
        <v>5</v>
      </c>
      <c r="P18" s="21">
        <f t="shared" si="16"/>
        <v>88.888888888888886</v>
      </c>
      <c r="Q18" s="6"/>
      <c r="R18" s="21">
        <f>IF(Q18=0,,($Q$9-Q18)*$Q$7*100/$Q$9)</f>
        <v>0</v>
      </c>
      <c r="S18" s="30"/>
      <c r="T18" s="7">
        <f t="shared" si="7"/>
        <v>0</v>
      </c>
      <c r="U18" s="29"/>
      <c r="V18" s="7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3"/>
        <v>88.888888888888886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0.2857142857142857</v>
      </c>
    </row>
    <row r="19" spans="1:34" x14ac:dyDescent="0.2">
      <c r="A19" s="18">
        <v>9</v>
      </c>
      <c r="B19" s="13" t="s">
        <v>533</v>
      </c>
      <c r="C19" s="13" t="s">
        <v>501</v>
      </c>
      <c r="D19" s="13" t="s">
        <v>435</v>
      </c>
      <c r="E19" s="31"/>
      <c r="F19" s="47"/>
      <c r="G19" s="31"/>
      <c r="H19" s="47"/>
      <c r="I19" s="30"/>
      <c r="J19" s="7">
        <f t="shared" si="3"/>
        <v>0</v>
      </c>
      <c r="K19" s="33"/>
      <c r="L19" s="21">
        <v>0</v>
      </c>
      <c r="M19" s="31"/>
      <c r="N19" s="21">
        <v>0</v>
      </c>
      <c r="O19" s="30">
        <v>6</v>
      </c>
      <c r="P19" s="21">
        <f t="shared" si="16"/>
        <v>66.666666666666671</v>
      </c>
      <c r="Q19" s="6">
        <v>10</v>
      </c>
      <c r="R19" s="21">
        <v>10</v>
      </c>
      <c r="S19" s="30"/>
      <c r="T19" s="7">
        <f t="shared" si="7"/>
        <v>0</v>
      </c>
      <c r="U19" s="7"/>
      <c r="V19" s="7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76.666666666666671</v>
      </c>
      <c r="AF19" s="6">
        <f t="shared" si="14"/>
        <v>9</v>
      </c>
      <c r="AG19" s="6">
        <f>COUNTA(E19,G19,I19,K19,O19,Q19,#REF!,AC19,S19)</f>
        <v>3</v>
      </c>
      <c r="AH19" s="16">
        <f t="shared" si="15"/>
        <v>0.42857142857142855</v>
      </c>
    </row>
    <row r="20" spans="1:34" x14ac:dyDescent="0.2">
      <c r="A20" s="18">
        <f t="shared" si="0"/>
        <v>10</v>
      </c>
      <c r="B20" s="13" t="s">
        <v>534</v>
      </c>
      <c r="C20" s="13" t="s">
        <v>535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3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7</v>
      </c>
      <c r="P20" s="21">
        <f t="shared" si="16"/>
        <v>44.444444444444443</v>
      </c>
      <c r="Q20" s="30"/>
      <c r="R20" s="21">
        <f>IF(Q20=0,,($Q$9-Q20)*$Q$7*100/$Q$9)</f>
        <v>0</v>
      </c>
      <c r="S20" s="30"/>
      <c r="T20" s="7">
        <f t="shared" si="7"/>
        <v>0</v>
      </c>
      <c r="U20" s="7"/>
      <c r="V20" s="7">
        <f t="shared" si="8"/>
        <v>0</v>
      </c>
      <c r="W20" s="30"/>
      <c r="X20" s="7">
        <f t="shared" si="9"/>
        <v>0</v>
      </c>
      <c r="Y20" s="7"/>
      <c r="Z20" s="29">
        <f t="shared" si="10"/>
        <v>0</v>
      </c>
      <c r="AA20" s="30"/>
      <c r="AB20" s="7">
        <f t="shared" si="11"/>
        <v>0</v>
      </c>
      <c r="AC20" s="6"/>
      <c r="AD20" s="7">
        <f>IF(AC20=0,,($AC$9-AC20)*$AC$7*100/$AC$9)</f>
        <v>0</v>
      </c>
      <c r="AE20" s="8">
        <f t="shared" si="13"/>
        <v>44.444444444444443</v>
      </c>
      <c r="AF20" s="6">
        <f t="shared" si="14"/>
        <v>10</v>
      </c>
      <c r="AG20" s="6">
        <f>COUNTA(E20,G20,I20,K20,O20,Q20,#REF!,AC20,S20)</f>
        <v>2</v>
      </c>
      <c r="AH20" s="16">
        <f t="shared" si="15"/>
        <v>0.2857142857142857</v>
      </c>
    </row>
    <row r="21" spans="1:34" x14ac:dyDescent="0.2">
      <c r="A21" s="18">
        <v>11</v>
      </c>
      <c r="B21" s="13" t="s">
        <v>155</v>
      </c>
      <c r="C21" s="13" t="s">
        <v>173</v>
      </c>
      <c r="D21" s="13" t="s">
        <v>153</v>
      </c>
      <c r="E21" s="31">
        <v>7</v>
      </c>
      <c r="F21" s="47">
        <f>IF(E21=0,,($E$9-E21)*$E$7*100/$E$9)</f>
        <v>25</v>
      </c>
      <c r="G21" s="31"/>
      <c r="H21" s="47">
        <f>IF(G21=0,,($G$9-G21)*$G$7*100/$G$9)</f>
        <v>0</v>
      </c>
      <c r="I21" s="33"/>
      <c r="J21" s="7">
        <f t="shared" si="3"/>
        <v>0</v>
      </c>
      <c r="K21" s="33"/>
      <c r="L21" s="21">
        <f>IF(K21=0,,($K$9-K21)*$K$7*100/$K$9)</f>
        <v>0</v>
      </c>
      <c r="M21" s="31"/>
      <c r="N21" s="21">
        <f>IF(M21=0,,($M$9-M21)*$M$7*100/$M$9)</f>
        <v>0</v>
      </c>
      <c r="O21" s="30"/>
      <c r="P21" s="21">
        <f t="shared" si="16"/>
        <v>0</v>
      </c>
      <c r="Q21" s="30"/>
      <c r="R21" s="21">
        <f>IF(Q21=0,,($Q$9-Q21)*$Q$7*100/$Q$9)</f>
        <v>0</v>
      </c>
      <c r="S21" s="30"/>
      <c r="T21" s="7">
        <f t="shared" si="7"/>
        <v>0</v>
      </c>
      <c r="U21" s="29"/>
      <c r="V21" s="29">
        <f t="shared" si="8"/>
        <v>0</v>
      </c>
      <c r="W21" s="30"/>
      <c r="X21" s="7">
        <f t="shared" si="9"/>
        <v>0</v>
      </c>
      <c r="Y21" s="29"/>
      <c r="Z21" s="29">
        <f t="shared" si="10"/>
        <v>0</v>
      </c>
      <c r="AA21" s="30"/>
      <c r="AB21" s="7">
        <f t="shared" si="11"/>
        <v>0</v>
      </c>
      <c r="AC21" s="6"/>
      <c r="AD21" s="7">
        <f>IF(AC21=0,,($AC$9-AC21)*$AC$7*100/$AC$9)</f>
        <v>0</v>
      </c>
      <c r="AE21" s="8">
        <f t="shared" si="13"/>
        <v>25</v>
      </c>
      <c r="AF21" s="6">
        <f t="shared" si="14"/>
        <v>11</v>
      </c>
      <c r="AG21" s="6">
        <f>COUNTA(E21,G21,I21,K21,O21,Q21,#REF!,AC21,S21)</f>
        <v>2</v>
      </c>
      <c r="AH21" s="16">
        <f t="shared" si="15"/>
        <v>0.2857142857142857</v>
      </c>
    </row>
    <row r="22" spans="1:34" x14ac:dyDescent="0.2">
      <c r="A22" s="18">
        <v>12</v>
      </c>
      <c r="B22" s="13" t="s">
        <v>536</v>
      </c>
      <c r="C22" s="13" t="s">
        <v>537</v>
      </c>
      <c r="D22" s="13" t="s">
        <v>159</v>
      </c>
      <c r="E22" s="31"/>
      <c r="F22" s="47"/>
      <c r="G22" s="31"/>
      <c r="H22" s="47"/>
      <c r="I22" s="30"/>
      <c r="J22" s="7">
        <f t="shared" si="3"/>
        <v>0</v>
      </c>
      <c r="K22" s="33"/>
      <c r="L22" s="21">
        <f>IF(K22=0,,($K$9-K22)*$K$7*100/$K$9)</f>
        <v>0</v>
      </c>
      <c r="M22" s="31"/>
      <c r="N22" s="21">
        <v>0</v>
      </c>
      <c r="O22" s="30">
        <v>8</v>
      </c>
      <c r="P22" s="21">
        <f t="shared" si="16"/>
        <v>22.222222222222221</v>
      </c>
      <c r="Q22" s="6"/>
      <c r="R22" s="21">
        <v>0</v>
      </c>
      <c r="S22" s="30"/>
      <c r="T22" s="7">
        <f t="shared" si="7"/>
        <v>0</v>
      </c>
      <c r="U22" s="7"/>
      <c r="V22" s="7">
        <f t="shared" si="8"/>
        <v>0</v>
      </c>
      <c r="W22" s="6"/>
      <c r="X22" s="7">
        <f t="shared" si="9"/>
        <v>0</v>
      </c>
      <c r="Y22" s="7"/>
      <c r="Z22" s="29">
        <f t="shared" si="10"/>
        <v>0</v>
      </c>
      <c r="AA22" s="6"/>
      <c r="AB22" s="7">
        <f t="shared" si="11"/>
        <v>0</v>
      </c>
      <c r="AC22" s="6"/>
      <c r="AD22" s="7"/>
      <c r="AE22" s="8">
        <f t="shared" si="13"/>
        <v>22.222222222222221</v>
      </c>
      <c r="AF22" s="6">
        <f t="shared" si="14"/>
        <v>12</v>
      </c>
      <c r="AG22" s="6">
        <f>COUNTA(E22,G22,I22,K22,O22,Q22,#REF!,AC22,S22)</f>
        <v>2</v>
      </c>
      <c r="AH22" s="16">
        <f t="shared" si="15"/>
        <v>0.2857142857142857</v>
      </c>
    </row>
    <row r="23" spans="1:34" x14ac:dyDescent="0.2">
      <c r="A23" s="18">
        <v>13</v>
      </c>
      <c r="B23" s="13" t="s">
        <v>174</v>
      </c>
      <c r="C23" s="13" t="s">
        <v>95</v>
      </c>
      <c r="D23" s="13" t="s">
        <v>153</v>
      </c>
      <c r="E23" s="31">
        <v>8</v>
      </c>
      <c r="F23" s="47">
        <f>25/2</f>
        <v>12.5</v>
      </c>
      <c r="G23" s="31"/>
      <c r="H23" s="47">
        <f>IF(G23=0,,($G$9-G23)*$G$7*100/$G$9)</f>
        <v>0</v>
      </c>
      <c r="I23" s="33"/>
      <c r="J23" s="7">
        <f t="shared" si="3"/>
        <v>0</v>
      </c>
      <c r="K23" s="33"/>
      <c r="L23" s="21">
        <f>IF(K23=0,,($K$9-K23)*$K$7*100/$K$9)</f>
        <v>0</v>
      </c>
      <c r="M23" s="31"/>
      <c r="N23" s="21">
        <f>IF(M23=0,,($M$9-M23)*$M$7*100/$M$9)</f>
        <v>0</v>
      </c>
      <c r="O23" s="30"/>
      <c r="P23" s="21">
        <f t="shared" si="16"/>
        <v>0</v>
      </c>
      <c r="Q23" s="6"/>
      <c r="R23" s="21">
        <f>IF(Q23=0,,($Q$9-Q23)*$Q$7*100/$Q$9)</f>
        <v>0</v>
      </c>
      <c r="S23" s="30"/>
      <c r="T23" s="7">
        <f t="shared" si="7"/>
        <v>0</v>
      </c>
      <c r="U23" s="29"/>
      <c r="V23" s="29">
        <f t="shared" si="8"/>
        <v>0</v>
      </c>
      <c r="W23" s="30"/>
      <c r="X23" s="7">
        <f t="shared" si="9"/>
        <v>0</v>
      </c>
      <c r="Y23" s="29"/>
      <c r="Z23" s="29">
        <f t="shared" si="10"/>
        <v>0</v>
      </c>
      <c r="AA23" s="30"/>
      <c r="AB23" s="7">
        <f t="shared" si="11"/>
        <v>0</v>
      </c>
      <c r="AC23" s="6"/>
      <c r="AD23" s="7">
        <f>IF(AC23=0,,($AC$9-AC23)*$AC$7*100/$AC$9)</f>
        <v>0</v>
      </c>
      <c r="AE23" s="8">
        <f t="shared" si="13"/>
        <v>12.5</v>
      </c>
      <c r="AF23" s="6">
        <f t="shared" si="14"/>
        <v>13</v>
      </c>
      <c r="AG23" s="6"/>
      <c r="AH23" s="16"/>
    </row>
    <row r="24" spans="1:34" x14ac:dyDescent="0.2">
      <c r="A24" s="18">
        <v>14</v>
      </c>
      <c r="B24" s="13" t="s">
        <v>538</v>
      </c>
      <c r="C24" s="13" t="s">
        <v>539</v>
      </c>
      <c r="D24" s="13" t="s">
        <v>159</v>
      </c>
      <c r="E24" s="31"/>
      <c r="F24" s="47"/>
      <c r="G24" s="31"/>
      <c r="H24" s="47"/>
      <c r="I24" s="30"/>
      <c r="J24" s="7">
        <f t="shared" si="3"/>
        <v>0</v>
      </c>
      <c r="K24" s="33"/>
      <c r="L24" s="21">
        <v>0</v>
      </c>
      <c r="M24" s="31"/>
      <c r="N24" s="21">
        <v>0</v>
      </c>
      <c r="O24" s="30">
        <v>9</v>
      </c>
      <c r="P24" s="21">
        <v>11</v>
      </c>
      <c r="Q24" s="6"/>
      <c r="R24" s="21">
        <v>0</v>
      </c>
      <c r="S24" s="30"/>
      <c r="T24" s="7">
        <f t="shared" si="7"/>
        <v>0</v>
      </c>
      <c r="U24" s="7"/>
      <c r="V24" s="7">
        <f t="shared" si="8"/>
        <v>0</v>
      </c>
      <c r="W24" s="6"/>
      <c r="X24" s="7">
        <f t="shared" si="9"/>
        <v>0</v>
      </c>
      <c r="Y24" s="7"/>
      <c r="Z24" s="29">
        <f t="shared" si="10"/>
        <v>0</v>
      </c>
      <c r="AA24" s="6"/>
      <c r="AB24" s="7">
        <f t="shared" si="11"/>
        <v>0</v>
      </c>
      <c r="AC24" s="6"/>
      <c r="AD24" s="7"/>
      <c r="AE24" s="8">
        <f t="shared" si="13"/>
        <v>11</v>
      </c>
      <c r="AF24" s="6">
        <f t="shared" si="14"/>
        <v>14</v>
      </c>
      <c r="AG24" s="6"/>
      <c r="AH24" s="16"/>
    </row>
    <row r="25" spans="1:34" x14ac:dyDescent="0.2">
      <c r="A25" s="18">
        <v>15</v>
      </c>
      <c r="B25" s="13"/>
      <c r="C25" s="13"/>
      <c r="D25" s="13"/>
      <c r="E25" s="31"/>
      <c r="F25" s="47"/>
      <c r="G25" s="31"/>
      <c r="H25" s="47"/>
      <c r="I25" s="30"/>
      <c r="J25" s="7">
        <f t="shared" si="3"/>
        <v>0</v>
      </c>
      <c r="K25" s="33"/>
      <c r="L25" s="21">
        <f>IF(K25=0,,($K$9-K25)*$K$7*100/$K$9)</f>
        <v>0</v>
      </c>
      <c r="M25" s="31"/>
      <c r="N25" s="21">
        <v>0</v>
      </c>
      <c r="O25" s="30"/>
      <c r="P25" s="21">
        <f>IF(O25=0,,($O$9-O25)*$O$7*100/$O$9)</f>
        <v>0</v>
      </c>
      <c r="Q25" s="6"/>
      <c r="R25" s="21">
        <v>0</v>
      </c>
      <c r="S25" s="6"/>
      <c r="T25" s="7">
        <f t="shared" si="7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3"/>
        <v>0</v>
      </c>
      <c r="AF25" s="6">
        <f t="shared" si="14"/>
        <v>15</v>
      </c>
      <c r="AG25" s="6"/>
      <c r="AH25" s="16"/>
    </row>
    <row r="26" spans="1:34" x14ac:dyDescent="0.2">
      <c r="A26" s="18">
        <v>16</v>
      </c>
      <c r="B26" s="13"/>
      <c r="C26" s="13"/>
      <c r="D26" s="13"/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0"/>
      <c r="J26" s="7">
        <f t="shared" si="3"/>
        <v>0</v>
      </c>
      <c r="K26" s="20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>IF(O26=0,,($O$9-O26)*$O$7*100/$O$9)</f>
        <v>0</v>
      </c>
      <c r="Q26" s="6"/>
      <c r="R26" s="21">
        <f>IF(Q26=0,,($Q$9-Q26)*$Q$7*100/$Q$9)</f>
        <v>0</v>
      </c>
      <c r="S26" s="6"/>
      <c r="T26" s="7">
        <f t="shared" si="7"/>
        <v>0</v>
      </c>
      <c r="U26" s="7"/>
      <c r="V26" s="7">
        <f t="shared" si="8"/>
        <v>0</v>
      </c>
      <c r="W26" s="6"/>
      <c r="X26" s="7">
        <f t="shared" si="9"/>
        <v>0</v>
      </c>
      <c r="Y26" s="7"/>
      <c r="Z26" s="29">
        <f t="shared" si="10"/>
        <v>0</v>
      </c>
      <c r="AA26" s="6"/>
      <c r="AB26" s="7">
        <f t="shared" si="11"/>
        <v>0</v>
      </c>
      <c r="AC26" s="6"/>
      <c r="AD26" s="7">
        <f>IF(AC26=0,,($AC$9-AC26)*$AC$7*100/$AC$9)</f>
        <v>0</v>
      </c>
      <c r="AE26" s="8">
        <f t="shared" si="13"/>
        <v>0</v>
      </c>
      <c r="AF26" s="6">
        <f t="shared" si="14"/>
        <v>16</v>
      </c>
      <c r="AG26" s="6"/>
      <c r="AH26" s="16"/>
    </row>
    <row r="27" spans="1:34" x14ac:dyDescent="0.2">
      <c r="A27" s="18">
        <v>17</v>
      </c>
      <c r="B27" s="13"/>
      <c r="C27" s="13"/>
      <c r="D27" s="13"/>
      <c r="E27" s="31"/>
      <c r="F27" s="47"/>
      <c r="G27" s="31"/>
      <c r="H27" s="47">
        <f>IF(G27=0,,($G$9-G27)*$G$7*100/$G$9)</f>
        <v>0</v>
      </c>
      <c r="I27" s="30"/>
      <c r="J27" s="7">
        <f t="shared" si="3"/>
        <v>0</v>
      </c>
      <c r="K27" s="20"/>
      <c r="L27" s="21">
        <f>IF(K27=0,,($K$9-K27)*$K$7*100/$K$9)</f>
        <v>0</v>
      </c>
      <c r="M27" s="31"/>
      <c r="N27" s="21">
        <f>IF(M27=0,,($M$9-M27)*$M$7*100/$M$9)</f>
        <v>0</v>
      </c>
      <c r="O27" s="30"/>
      <c r="P27" s="21">
        <f>IF(O27=0,,($O$9-O27)*$O$7*100/$O$9)</f>
        <v>0</v>
      </c>
      <c r="Q27" s="6"/>
      <c r="R27" s="21">
        <f>IF(Q27=0,,($Q$9-Q27)*$Q$7*100/$Q$9)</f>
        <v>0</v>
      </c>
      <c r="S27" s="37"/>
      <c r="T27" s="7">
        <f t="shared" si="7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3"/>
        <v>0</v>
      </c>
      <c r="AF27" s="6">
        <f t="shared" si="14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24">AG28/$G$3</f>
        <v>0.14285714285714285</v>
      </c>
    </row>
    <row r="29" spans="1:34" x14ac:dyDescent="0.2">
      <c r="A29" s="71" t="s">
        <v>11</v>
      </c>
      <c r="B29" s="71"/>
      <c r="C29" s="72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0</v>
      </c>
      <c r="U29">
        <v>8</v>
      </c>
      <c r="W29">
        <v>8</v>
      </c>
      <c r="Y29" s="43">
        <v>8</v>
      </c>
    </row>
    <row r="30" spans="1:34" x14ac:dyDescent="0.2">
      <c r="A30" s="68" t="s">
        <v>18</v>
      </c>
      <c r="B30" s="68"/>
      <c r="C30" s="68"/>
      <c r="E30" s="15">
        <f>E29/$G$2</f>
        <v>0.5714285714285714</v>
      </c>
      <c r="G30" s="15">
        <f>G29/$G$2</f>
        <v>7.1428571428571425E-2</v>
      </c>
      <c r="I30" s="15">
        <f>I29/$G$2</f>
        <v>0.2857142857142857</v>
      </c>
      <c r="K30" s="15">
        <f>K29/$G$2</f>
        <v>7.1428571428571425E-2</v>
      </c>
      <c r="M30" s="15">
        <f>M29/$G$2</f>
        <v>0.2857142857142857</v>
      </c>
      <c r="O30" s="15">
        <f>O29/$G$2</f>
        <v>0.42857142857142855</v>
      </c>
      <c r="Q30" s="15">
        <f>Q29/$G$2</f>
        <v>0.5</v>
      </c>
      <c r="S30" s="15">
        <f>S29/$G$2</f>
        <v>0</v>
      </c>
      <c r="U30" s="15">
        <f>U29/$G$2</f>
        <v>0.5714285714285714</v>
      </c>
      <c r="W30" s="15">
        <f>W29/$G$2</f>
        <v>0.5714285714285714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27</v>
      </c>
    </row>
    <row r="3" spans="1:27" x14ac:dyDescent="0.2">
      <c r="E3" s="64" t="s">
        <v>16</v>
      </c>
      <c r="F3" s="64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308</v>
      </c>
      <c r="G6" s="58"/>
      <c r="H6" s="58" t="s">
        <v>366</v>
      </c>
      <c r="I6" s="58"/>
      <c r="J6" s="58" t="s">
        <v>421</v>
      </c>
      <c r="K6" s="58"/>
      <c r="L6" s="58" t="s">
        <v>555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>
        <v>18</v>
      </c>
      <c r="K9" s="60"/>
      <c r="L9" s="59">
        <v>22</v>
      </c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316</v>
      </c>
      <c r="C11" s="20" t="s">
        <v>124</v>
      </c>
      <c r="D11" s="20"/>
      <c r="E11" s="20" t="s">
        <v>42</v>
      </c>
      <c r="F11" s="20">
        <v>3</v>
      </c>
      <c r="G11" s="21">
        <f t="shared" ref="G11:G54" si="1">IF(F11=0,,($F$9-F11)*$F$7*100/$F$9)</f>
        <v>179.31034482758622</v>
      </c>
      <c r="H11" s="13">
        <v>3</v>
      </c>
      <c r="I11" s="21">
        <f t="shared" ref="I11:I54" si="2">IF(H11=0,,($H$9-H11)*$H$7*100/$H$9)</f>
        <v>180</v>
      </c>
      <c r="J11" s="20">
        <v>2</v>
      </c>
      <c r="K11" s="21">
        <f t="shared" ref="K11:K36" si="3">IF(J11=0,,($J$9-J11)*$J$7*100/$J$9)</f>
        <v>177.77777777777777</v>
      </c>
      <c r="L11" s="20">
        <v>2</v>
      </c>
      <c r="M11" s="21">
        <f t="shared" ref="M11:M54" si="4">IF(L11=0,,($L$9-L11)*$L$7*100/$L$9)</f>
        <v>272.72727272727275</v>
      </c>
      <c r="N11" s="33"/>
      <c r="O11" s="34">
        <f t="shared" ref="O11:O44" si="5">IF(N11=0,,($N$9-N11)*$N$7*100/$N$9)</f>
        <v>0</v>
      </c>
      <c r="P11" s="20"/>
      <c r="Q11" s="21">
        <f t="shared" ref="Q11:Q48" si="6">IF(P11=0,,($P$9-P11)*$P$7*100/$P$9)</f>
        <v>0</v>
      </c>
      <c r="R11" s="20"/>
      <c r="S11" s="21">
        <f t="shared" ref="S11:S42" si="7">IF(R11=0,,($R$9-R11)*$R$7*100/$R$9)</f>
        <v>0</v>
      </c>
      <c r="T11" s="20"/>
      <c r="U11" s="34">
        <f t="shared" ref="U11:U54" si="8">IF(T11=0,,($T$9-T11)*$T$7*100/$T$9)</f>
        <v>0</v>
      </c>
      <c r="V11" s="20"/>
      <c r="W11" s="21"/>
      <c r="X11" s="25">
        <f t="shared" ref="X11:X54" si="9">SUM(G11+I11+K11+M11+O11+Q11+S11+U11+W11)</f>
        <v>809.81539533263674</v>
      </c>
      <c r="Y11" s="6">
        <f t="shared" ref="Y11:Y54" si="10">ROW(B11)-10</f>
        <v>1</v>
      </c>
      <c r="Z11" s="6">
        <f t="shared" ref="Z11:Z54" si="11">COUNTA(F11,H11,L11,N11,P11,T11,R11)</f>
        <v>3</v>
      </c>
      <c r="AA11" s="16">
        <f t="shared" ref="AA11:AA54" si="12">Z11/$G$3</f>
        <v>0.6</v>
      </c>
    </row>
    <row r="12" spans="1:27" x14ac:dyDescent="0.2">
      <c r="A12" s="19">
        <f t="shared" si="0"/>
        <v>2</v>
      </c>
      <c r="B12" s="20" t="s">
        <v>88</v>
      </c>
      <c r="C12" s="20" t="s">
        <v>123</v>
      </c>
      <c r="D12" s="13"/>
      <c r="E12" s="20" t="s">
        <v>42</v>
      </c>
      <c r="F12" s="20">
        <v>2</v>
      </c>
      <c r="G12" s="21">
        <f t="shared" si="1"/>
        <v>186.20689655172413</v>
      </c>
      <c r="H12" s="13">
        <v>5</v>
      </c>
      <c r="I12" s="21">
        <f t="shared" si="2"/>
        <v>166.66666666666666</v>
      </c>
      <c r="J12" s="20">
        <v>5</v>
      </c>
      <c r="K12" s="21">
        <f t="shared" si="3"/>
        <v>144.44444444444446</v>
      </c>
      <c r="L12" s="20">
        <v>1</v>
      </c>
      <c r="M12" s="21">
        <f t="shared" si="4"/>
        <v>286.36363636363637</v>
      </c>
      <c r="N12" s="33"/>
      <c r="O12" s="34">
        <f t="shared" si="5"/>
        <v>0</v>
      </c>
      <c r="P12" s="33"/>
      <c r="Q12" s="34">
        <f t="shared" si="6"/>
        <v>0</v>
      </c>
      <c r="R12" s="20"/>
      <c r="S12" s="21">
        <f t="shared" si="7"/>
        <v>0</v>
      </c>
      <c r="T12" s="33"/>
      <c r="U12" s="34">
        <f t="shared" si="8"/>
        <v>0</v>
      </c>
      <c r="V12" s="20"/>
      <c r="W12" s="21">
        <f t="shared" ref="W12:W48" si="13">IF(V12=0,,($V$9-V12)*$V$7*100/$V$9)</f>
        <v>0</v>
      </c>
      <c r="X12" s="25">
        <f t="shared" si="9"/>
        <v>783.68164402647164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/>
      <c r="O13" s="34">
        <f t="shared" si="5"/>
        <v>0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si="13"/>
        <v>0</v>
      </c>
      <c r="X13" s="25">
        <f t="shared" si="9"/>
        <v>628.51619644723087</v>
      </c>
      <c r="Y13" s="6">
        <f t="shared" si="10"/>
        <v>3</v>
      </c>
      <c r="Z13" s="6">
        <f t="shared" si="11"/>
        <v>3</v>
      </c>
      <c r="AA13" s="16">
        <f t="shared" si="12"/>
        <v>0.6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/>
      <c r="O14" s="34">
        <f t="shared" si="5"/>
        <v>0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608.74608150470226</v>
      </c>
      <c r="Y14" s="6">
        <f t="shared" si="10"/>
        <v>4</v>
      </c>
      <c r="Z14" s="6">
        <f t="shared" si="11"/>
        <v>3</v>
      </c>
      <c r="AA14" s="16">
        <f t="shared" si="12"/>
        <v>0.6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/>
      <c r="O15" s="34">
        <f t="shared" si="5"/>
        <v>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420.70707070707067</v>
      </c>
      <c r="Y15" s="6">
        <f t="shared" si="10"/>
        <v>5</v>
      </c>
      <c r="Z15" s="6">
        <f t="shared" si="11"/>
        <v>2</v>
      </c>
      <c r="AA15" s="16">
        <f t="shared" si="12"/>
        <v>0.4</v>
      </c>
    </row>
    <row r="16" spans="1:27" x14ac:dyDescent="0.2">
      <c r="A16" s="19">
        <f t="shared" si="0"/>
        <v>6</v>
      </c>
      <c r="B16" s="20" t="s">
        <v>315</v>
      </c>
      <c r="C16" s="20" t="s">
        <v>109</v>
      </c>
      <c r="D16" s="13"/>
      <c r="E16" s="20" t="s">
        <v>45</v>
      </c>
      <c r="F16" s="20">
        <v>1</v>
      </c>
      <c r="G16" s="21">
        <f t="shared" si="1"/>
        <v>193.10344827586206</v>
      </c>
      <c r="H16" s="13"/>
      <c r="I16" s="21">
        <f t="shared" si="2"/>
        <v>0</v>
      </c>
      <c r="J16" s="20"/>
      <c r="K16" s="21">
        <f t="shared" si="3"/>
        <v>0</v>
      </c>
      <c r="L16" s="20">
        <v>6</v>
      </c>
      <c r="M16" s="21">
        <f t="shared" si="4"/>
        <v>218.18181818181819</v>
      </c>
      <c r="N16" s="33"/>
      <c r="O16" s="34">
        <f t="shared" si="5"/>
        <v>0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411.28526645768022</v>
      </c>
      <c r="Y16" s="6">
        <f t="shared" si="10"/>
        <v>6</v>
      </c>
      <c r="Z16" s="6">
        <f t="shared" si="11"/>
        <v>2</v>
      </c>
      <c r="AA16" s="16">
        <f t="shared" si="12"/>
        <v>0.4</v>
      </c>
    </row>
    <row r="17" spans="1:27" x14ac:dyDescent="0.2">
      <c r="A17" s="19">
        <f t="shared" si="0"/>
        <v>7</v>
      </c>
      <c r="B17" s="20" t="s">
        <v>321</v>
      </c>
      <c r="C17" s="20" t="s">
        <v>322</v>
      </c>
      <c r="D17" s="20"/>
      <c r="E17" s="20" t="s">
        <v>42</v>
      </c>
      <c r="F17" s="20">
        <v>20</v>
      </c>
      <c r="G17" s="21">
        <f t="shared" si="1"/>
        <v>62.068965517241381</v>
      </c>
      <c r="H17" s="13">
        <v>14</v>
      </c>
      <c r="I17" s="21">
        <f t="shared" si="2"/>
        <v>106.66666666666667</v>
      </c>
      <c r="J17" s="20">
        <v>7</v>
      </c>
      <c r="K17" s="21">
        <f t="shared" si="3"/>
        <v>122.22222222222223</v>
      </c>
      <c r="L17" s="20">
        <v>15</v>
      </c>
      <c r="M17" s="21">
        <f t="shared" si="4"/>
        <v>95.454545454545453</v>
      </c>
      <c r="N17" s="33"/>
      <c r="O17" s="34">
        <f t="shared" si="5"/>
        <v>0</v>
      </c>
      <c r="P17" s="33"/>
      <c r="Q17" s="34">
        <f t="shared" si="6"/>
        <v>0</v>
      </c>
      <c r="R17" s="20"/>
      <c r="S17" s="21">
        <f t="shared" si="7"/>
        <v>0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386.41239986067575</v>
      </c>
      <c r="Y17" s="6">
        <f t="shared" si="10"/>
        <v>7</v>
      </c>
      <c r="Z17" s="6">
        <f t="shared" si="11"/>
        <v>3</v>
      </c>
      <c r="AA17" s="16">
        <f t="shared" si="12"/>
        <v>0.6</v>
      </c>
    </row>
    <row r="18" spans="1:27" x14ac:dyDescent="0.2">
      <c r="A18" s="19">
        <f t="shared" si="0"/>
        <v>8</v>
      </c>
      <c r="B18" s="20" t="s">
        <v>317</v>
      </c>
      <c r="C18" s="20" t="s">
        <v>318</v>
      </c>
      <c r="D18" s="20"/>
      <c r="E18" s="20" t="s">
        <v>42</v>
      </c>
      <c r="F18" s="20">
        <v>13</v>
      </c>
      <c r="G18" s="21">
        <f t="shared" si="1"/>
        <v>110.34482758620689</v>
      </c>
      <c r="H18" s="13"/>
      <c r="I18" s="21">
        <f t="shared" si="2"/>
        <v>0</v>
      </c>
      <c r="J18" s="20">
        <v>8</v>
      </c>
      <c r="K18" s="21">
        <f t="shared" si="3"/>
        <v>111.11111111111111</v>
      </c>
      <c r="L18" s="20">
        <v>10</v>
      </c>
      <c r="M18" s="21">
        <f t="shared" si="4"/>
        <v>163.63636363636363</v>
      </c>
      <c r="N18" s="33"/>
      <c r="O18" s="34">
        <f t="shared" si="5"/>
        <v>0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385.09230233368163</v>
      </c>
      <c r="Y18" s="6">
        <f t="shared" si="10"/>
        <v>8</v>
      </c>
      <c r="Z18" s="6">
        <f t="shared" si="11"/>
        <v>2</v>
      </c>
      <c r="AA18" s="16">
        <f t="shared" si="12"/>
        <v>0.4</v>
      </c>
    </row>
    <row r="19" spans="1:27" x14ac:dyDescent="0.2">
      <c r="A19" s="19">
        <f t="shared" si="0"/>
        <v>9</v>
      </c>
      <c r="B19" s="20" t="s">
        <v>519</v>
      </c>
      <c r="C19" s="20" t="s">
        <v>518</v>
      </c>
      <c r="D19" s="13"/>
      <c r="E19" s="20" t="s">
        <v>42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/>
      <c r="O19" s="34">
        <f t="shared" si="5"/>
        <v>0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357.57575757575756</v>
      </c>
      <c r="Y19" s="6">
        <f t="shared" si="10"/>
        <v>9</v>
      </c>
      <c r="Z19" s="6">
        <f t="shared" si="11"/>
        <v>1</v>
      </c>
      <c r="AA19" s="16">
        <f t="shared" si="12"/>
        <v>0.2</v>
      </c>
    </row>
    <row r="20" spans="1:27" x14ac:dyDescent="0.2">
      <c r="A20" s="19">
        <f t="shared" si="0"/>
        <v>10</v>
      </c>
      <c r="B20" s="20" t="s">
        <v>55</v>
      </c>
      <c r="C20" s="20" t="s">
        <v>391</v>
      </c>
      <c r="D20" s="20"/>
      <c r="E20" s="20" t="s">
        <v>42</v>
      </c>
      <c r="F20" s="20"/>
      <c r="G20" s="21">
        <f t="shared" si="1"/>
        <v>0</v>
      </c>
      <c r="H20" s="13">
        <v>13</v>
      </c>
      <c r="I20" s="21">
        <f t="shared" si="2"/>
        <v>113.33333333333333</v>
      </c>
      <c r="J20" s="20">
        <v>11</v>
      </c>
      <c r="K20" s="21">
        <f t="shared" si="3"/>
        <v>77.777777777777771</v>
      </c>
      <c r="L20" s="20">
        <v>11</v>
      </c>
      <c r="M20" s="21">
        <f t="shared" si="4"/>
        <v>150</v>
      </c>
      <c r="N20" s="33"/>
      <c r="O20" s="34">
        <f t="shared" si="5"/>
        <v>0</v>
      </c>
      <c r="P20" s="33"/>
      <c r="Q20" s="34">
        <f t="shared" si="6"/>
        <v>0</v>
      </c>
      <c r="R20" s="20"/>
      <c r="S20" s="21">
        <f t="shared" si="7"/>
        <v>0</v>
      </c>
      <c r="T20" s="20"/>
      <c r="U20" s="34">
        <f t="shared" si="8"/>
        <v>0</v>
      </c>
      <c r="V20" s="20"/>
      <c r="W20" s="21">
        <f t="shared" si="13"/>
        <v>0</v>
      </c>
      <c r="X20" s="25">
        <f t="shared" si="9"/>
        <v>341.11111111111109</v>
      </c>
      <c r="Y20" s="6">
        <f t="shared" si="10"/>
        <v>10</v>
      </c>
      <c r="Z20" s="6">
        <f t="shared" si="11"/>
        <v>2</v>
      </c>
      <c r="AA20" s="16">
        <f t="shared" si="12"/>
        <v>0.4</v>
      </c>
    </row>
    <row r="21" spans="1:27" x14ac:dyDescent="0.2">
      <c r="A21" s="19">
        <f t="shared" si="0"/>
        <v>11</v>
      </c>
      <c r="B21" s="20" t="s">
        <v>516</v>
      </c>
      <c r="C21" s="20" t="s">
        <v>517</v>
      </c>
      <c r="D21" s="13"/>
      <c r="E21" s="20" t="s">
        <v>438</v>
      </c>
      <c r="F21" s="20"/>
      <c r="G21" s="21">
        <f t="shared" si="1"/>
        <v>0</v>
      </c>
      <c r="H21" s="13"/>
      <c r="I21" s="21">
        <f t="shared" si="2"/>
        <v>0</v>
      </c>
      <c r="J21" s="20">
        <v>1</v>
      </c>
      <c r="K21" s="21">
        <f t="shared" si="3"/>
        <v>188.88888888888889</v>
      </c>
      <c r="L21" s="20">
        <v>12</v>
      </c>
      <c r="M21" s="21">
        <f t="shared" si="4"/>
        <v>136.36363636363637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325.25252525252529</v>
      </c>
      <c r="Y21" s="6">
        <f t="shared" si="10"/>
        <v>11</v>
      </c>
      <c r="Z21" s="6">
        <f t="shared" si="11"/>
        <v>1</v>
      </c>
      <c r="AA21" s="16">
        <f t="shared" si="12"/>
        <v>0.2</v>
      </c>
    </row>
    <row r="22" spans="1:27" x14ac:dyDescent="0.2">
      <c r="A22" s="19">
        <f t="shared" si="0"/>
        <v>12</v>
      </c>
      <c r="B22" s="20" t="s">
        <v>85</v>
      </c>
      <c r="C22" s="20" t="s">
        <v>392</v>
      </c>
      <c r="D22" s="20"/>
      <c r="E22" s="20" t="s">
        <v>42</v>
      </c>
      <c r="F22" s="20"/>
      <c r="G22" s="21">
        <f t="shared" si="1"/>
        <v>0</v>
      </c>
      <c r="H22" s="13">
        <v>19</v>
      </c>
      <c r="I22" s="21">
        <f t="shared" si="2"/>
        <v>73.333333333333329</v>
      </c>
      <c r="J22" s="20"/>
      <c r="K22" s="21">
        <f t="shared" si="3"/>
        <v>0</v>
      </c>
      <c r="L22" s="20">
        <v>7</v>
      </c>
      <c r="M22" s="21">
        <f t="shared" si="4"/>
        <v>204.54545454545453</v>
      </c>
      <c r="N22" s="33"/>
      <c r="O22" s="34">
        <f t="shared" si="5"/>
        <v>0</v>
      </c>
      <c r="P22" s="33"/>
      <c r="Q22" s="34">
        <f t="shared" si="6"/>
        <v>0</v>
      </c>
      <c r="R22" s="20"/>
      <c r="S22" s="21">
        <f t="shared" si="7"/>
        <v>0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277.87878787878788</v>
      </c>
      <c r="Y22" s="6">
        <f t="shared" si="10"/>
        <v>12</v>
      </c>
      <c r="Z22" s="6">
        <f t="shared" si="11"/>
        <v>2</v>
      </c>
      <c r="AA22" s="16">
        <f t="shared" si="12"/>
        <v>0.4</v>
      </c>
    </row>
    <row r="23" spans="1:27" x14ac:dyDescent="0.2">
      <c r="A23" s="19">
        <f t="shared" si="0"/>
        <v>13</v>
      </c>
      <c r="B23" s="20" t="s">
        <v>196</v>
      </c>
      <c r="C23" s="20" t="s">
        <v>193</v>
      </c>
      <c r="D23" s="20"/>
      <c r="E23" s="20" t="s">
        <v>42</v>
      </c>
      <c r="F23" s="20">
        <v>19</v>
      </c>
      <c r="G23" s="21">
        <f t="shared" si="1"/>
        <v>68.965517241379317</v>
      </c>
      <c r="H23" s="13">
        <v>26</v>
      </c>
      <c r="I23" s="21">
        <f t="shared" si="2"/>
        <v>26.666666666666668</v>
      </c>
      <c r="J23" s="20">
        <v>9</v>
      </c>
      <c r="K23" s="21">
        <f t="shared" si="3"/>
        <v>100</v>
      </c>
      <c r="L23" s="20">
        <v>16</v>
      </c>
      <c r="M23" s="21">
        <f t="shared" si="4"/>
        <v>81.818181818181813</v>
      </c>
      <c r="N23" s="33"/>
      <c r="O23" s="34">
        <f t="shared" si="5"/>
        <v>0</v>
      </c>
      <c r="P23" s="33"/>
      <c r="Q23" s="34">
        <f t="shared" si="6"/>
        <v>0</v>
      </c>
      <c r="R23" s="20"/>
      <c r="S23" s="21">
        <f t="shared" si="7"/>
        <v>0</v>
      </c>
      <c r="T23" s="33"/>
      <c r="U23" s="34">
        <f t="shared" si="8"/>
        <v>0</v>
      </c>
      <c r="V23" s="20"/>
      <c r="W23" s="21">
        <f t="shared" si="13"/>
        <v>0</v>
      </c>
      <c r="X23" s="25">
        <f t="shared" si="9"/>
        <v>277.4503657262278</v>
      </c>
      <c r="Y23" s="6">
        <f t="shared" si="10"/>
        <v>13</v>
      </c>
      <c r="Z23" s="6">
        <f t="shared" si="11"/>
        <v>3</v>
      </c>
      <c r="AA23" s="16">
        <f t="shared" si="12"/>
        <v>0.6</v>
      </c>
    </row>
    <row r="24" spans="1:27" x14ac:dyDescent="0.2">
      <c r="A24" s="19">
        <f t="shared" si="0"/>
        <v>14</v>
      </c>
      <c r="B24" s="20" t="s">
        <v>403</v>
      </c>
      <c r="C24" s="20" t="s">
        <v>87</v>
      </c>
      <c r="D24" s="13"/>
      <c r="E24" s="20" t="s">
        <v>42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9</v>
      </c>
      <c r="M24" s="21">
        <f t="shared" si="4"/>
        <v>177.27272727272728</v>
      </c>
      <c r="N24" s="33"/>
      <c r="O24" s="34">
        <f t="shared" si="5"/>
        <v>0</v>
      </c>
      <c r="P24" s="33"/>
      <c r="Q24" s="34">
        <f t="shared" si="6"/>
        <v>0</v>
      </c>
      <c r="R24" s="52"/>
      <c r="S24" s="21">
        <f t="shared" si="7"/>
        <v>0</v>
      </c>
      <c r="T24" s="54"/>
      <c r="U24" s="34">
        <f t="shared" si="8"/>
        <v>0</v>
      </c>
      <c r="V24" s="54"/>
      <c r="W24" s="21">
        <f t="shared" si="13"/>
        <v>0</v>
      </c>
      <c r="X24" s="25">
        <f t="shared" si="9"/>
        <v>177.27272727272728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20" t="s">
        <v>227</v>
      </c>
      <c r="C25" s="20" t="s">
        <v>166</v>
      </c>
      <c r="D25" s="20"/>
      <c r="E25" s="20" t="s">
        <v>153</v>
      </c>
      <c r="F25" s="20"/>
      <c r="G25" s="21">
        <f t="shared" si="1"/>
        <v>0</v>
      </c>
      <c r="H25" s="13"/>
      <c r="I25" s="21">
        <f t="shared" si="2"/>
        <v>0</v>
      </c>
      <c r="J25" s="20"/>
      <c r="K25" s="21">
        <f t="shared" si="3"/>
        <v>0</v>
      </c>
      <c r="L25" s="20">
        <v>13</v>
      </c>
      <c r="M25" s="21">
        <f t="shared" si="4"/>
        <v>122.72727272727273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122.72727272727273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20" t="s">
        <v>409</v>
      </c>
      <c r="C26" s="20" t="s">
        <v>410</v>
      </c>
      <c r="D26" s="13"/>
      <c r="E26" s="20" t="s">
        <v>159</v>
      </c>
      <c r="F26" s="20"/>
      <c r="G26" s="21">
        <f t="shared" si="1"/>
        <v>0</v>
      </c>
      <c r="H26" s="13"/>
      <c r="I26" s="21">
        <f t="shared" si="2"/>
        <v>0</v>
      </c>
      <c r="J26" s="20"/>
      <c r="K26" s="21">
        <f t="shared" si="3"/>
        <v>0</v>
      </c>
      <c r="L26" s="20">
        <v>14</v>
      </c>
      <c r="M26" s="21">
        <f t="shared" si="4"/>
        <v>109.09090909090909</v>
      </c>
      <c r="N26" s="33"/>
      <c r="O26" s="34">
        <f t="shared" si="5"/>
        <v>0</v>
      </c>
      <c r="P26" s="33"/>
      <c r="Q26" s="34">
        <f t="shared" si="6"/>
        <v>0</v>
      </c>
      <c r="R26" s="52"/>
      <c r="S26" s="21">
        <f t="shared" si="7"/>
        <v>0</v>
      </c>
      <c r="T26" s="51"/>
      <c r="U26" s="34">
        <f t="shared" si="8"/>
        <v>0</v>
      </c>
      <c r="V26" s="52"/>
      <c r="W26" s="21">
        <f t="shared" si="13"/>
        <v>0</v>
      </c>
      <c r="X26" s="25">
        <f t="shared" si="9"/>
        <v>109.09090909090909</v>
      </c>
      <c r="Y26" s="6">
        <f t="shared" si="10"/>
        <v>16</v>
      </c>
      <c r="Z26" s="6">
        <f t="shared" si="11"/>
        <v>1</v>
      </c>
      <c r="AA26" s="16">
        <f t="shared" si="12"/>
        <v>0.2</v>
      </c>
    </row>
    <row r="27" spans="1:27" x14ac:dyDescent="0.2">
      <c r="A27" s="19">
        <f t="shared" si="0"/>
        <v>17</v>
      </c>
      <c r="B27" s="20" t="s">
        <v>323</v>
      </c>
      <c r="C27" s="20" t="s">
        <v>110</v>
      </c>
      <c r="D27" s="13"/>
      <c r="E27" s="20" t="s">
        <v>45</v>
      </c>
      <c r="F27" s="20">
        <v>24</v>
      </c>
      <c r="G27" s="21">
        <f t="shared" si="1"/>
        <v>34.482758620689658</v>
      </c>
      <c r="H27" s="13"/>
      <c r="I27" s="21">
        <f t="shared" si="2"/>
        <v>0</v>
      </c>
      <c r="J27" s="20"/>
      <c r="K27" s="21">
        <f t="shared" si="3"/>
        <v>0</v>
      </c>
      <c r="L27" s="20">
        <v>18</v>
      </c>
      <c r="M27" s="21">
        <f t="shared" si="4"/>
        <v>54.545454545454547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1"/>
      <c r="U27" s="34">
        <f t="shared" si="8"/>
        <v>0</v>
      </c>
      <c r="V27" s="52"/>
      <c r="W27" s="21">
        <f t="shared" si="13"/>
        <v>0</v>
      </c>
      <c r="X27" s="25">
        <f t="shared" si="9"/>
        <v>89.028213166144212</v>
      </c>
      <c r="Y27" s="6">
        <f t="shared" si="10"/>
        <v>17</v>
      </c>
      <c r="Z27" s="6">
        <f t="shared" si="11"/>
        <v>2</v>
      </c>
      <c r="AA27" s="16">
        <f t="shared" si="12"/>
        <v>0.4</v>
      </c>
    </row>
    <row r="28" spans="1:27" x14ac:dyDescent="0.2">
      <c r="A28" s="19">
        <f t="shared" si="0"/>
        <v>18</v>
      </c>
      <c r="B28" s="20" t="s">
        <v>408</v>
      </c>
      <c r="C28" s="20" t="s">
        <v>67</v>
      </c>
      <c r="D28" s="20"/>
      <c r="E28" s="20" t="s">
        <v>159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17</v>
      </c>
      <c r="M28" s="21">
        <f t="shared" si="4"/>
        <v>68.181818181818187</v>
      </c>
      <c r="N28" s="33"/>
      <c r="O28" s="34">
        <f t="shared" si="5"/>
        <v>0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68.181818181818187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20" t="s">
        <v>520</v>
      </c>
      <c r="C29" s="20" t="s">
        <v>521</v>
      </c>
      <c r="D29" s="20"/>
      <c r="E29" s="20" t="s">
        <v>42</v>
      </c>
      <c r="F29" s="20"/>
      <c r="G29" s="21">
        <f t="shared" si="1"/>
        <v>0</v>
      </c>
      <c r="H29" s="13"/>
      <c r="I29" s="21">
        <f t="shared" si="2"/>
        <v>0</v>
      </c>
      <c r="J29" s="20">
        <v>12</v>
      </c>
      <c r="K29" s="21">
        <f t="shared" si="3"/>
        <v>66.666666666666671</v>
      </c>
      <c r="L29" s="20"/>
      <c r="M29" s="21">
        <f t="shared" si="4"/>
        <v>0</v>
      </c>
      <c r="N29" s="33"/>
      <c r="O29" s="34">
        <f t="shared" si="5"/>
        <v>0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66.666666666666671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525</v>
      </c>
      <c r="C30" s="20" t="s">
        <v>526</v>
      </c>
      <c r="D30" s="13"/>
      <c r="E30" s="20" t="s">
        <v>413</v>
      </c>
      <c r="F30" s="20"/>
      <c r="G30" s="21">
        <f t="shared" si="1"/>
        <v>0</v>
      </c>
      <c r="H30" s="13"/>
      <c r="I30" s="21">
        <f t="shared" si="2"/>
        <v>0</v>
      </c>
      <c r="J30" s="20">
        <v>16</v>
      </c>
      <c r="K30" s="21">
        <f t="shared" si="3"/>
        <v>22.222222222222221</v>
      </c>
      <c r="L30" s="20">
        <v>19</v>
      </c>
      <c r="M30" s="21">
        <f t="shared" si="4"/>
        <v>40.909090909090907</v>
      </c>
      <c r="N30" s="33"/>
      <c r="O30" s="34">
        <f t="shared" si="5"/>
        <v>0</v>
      </c>
      <c r="P30" s="33"/>
      <c r="Q30" s="34">
        <f t="shared" si="6"/>
        <v>0</v>
      </c>
      <c r="R30" s="20"/>
      <c r="S30" s="21">
        <f t="shared" si="7"/>
        <v>0</v>
      </c>
      <c r="T30" s="33"/>
      <c r="U30" s="34">
        <f t="shared" si="8"/>
        <v>0</v>
      </c>
      <c r="V30" s="20"/>
      <c r="W30" s="21">
        <f t="shared" si="13"/>
        <v>0</v>
      </c>
      <c r="X30" s="25">
        <f t="shared" si="9"/>
        <v>63.131313131313128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20" t="s">
        <v>522</v>
      </c>
      <c r="C31" s="20" t="s">
        <v>312</v>
      </c>
      <c r="D31" s="13"/>
      <c r="E31" s="20" t="s">
        <v>159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/>
      <c r="O31" s="34">
        <f t="shared" si="5"/>
        <v>0</v>
      </c>
      <c r="P31" s="33"/>
      <c r="Q31" s="34">
        <f t="shared" si="6"/>
        <v>0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55.555555555555557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324</v>
      </c>
      <c r="C32" s="20" t="s">
        <v>325</v>
      </c>
      <c r="D32" s="20"/>
      <c r="E32" s="20" t="s">
        <v>42</v>
      </c>
      <c r="F32" s="20">
        <v>26</v>
      </c>
      <c r="G32" s="21">
        <f t="shared" si="1"/>
        <v>20.689655172413794</v>
      </c>
      <c r="H32" s="13"/>
      <c r="I32" s="21">
        <f t="shared" si="2"/>
        <v>0</v>
      </c>
      <c r="J32" s="20">
        <v>15</v>
      </c>
      <c r="K32" s="21">
        <f t="shared" si="3"/>
        <v>33.333333333333336</v>
      </c>
      <c r="L32" s="20">
        <v>22</v>
      </c>
      <c r="M32" s="21">
        <f t="shared" si="4"/>
        <v>0</v>
      </c>
      <c r="N32" s="33"/>
      <c r="O32" s="34">
        <f t="shared" si="5"/>
        <v>0</v>
      </c>
      <c r="P32" s="33"/>
      <c r="Q32" s="34">
        <f t="shared" si="6"/>
        <v>0</v>
      </c>
      <c r="R32" s="20"/>
      <c r="S32" s="21">
        <f t="shared" si="7"/>
        <v>0</v>
      </c>
      <c r="T32" s="33"/>
      <c r="U32" s="34">
        <f t="shared" si="8"/>
        <v>0</v>
      </c>
      <c r="V32" s="20"/>
      <c r="W32" s="21">
        <f t="shared" si="13"/>
        <v>0</v>
      </c>
      <c r="X32" s="25">
        <f t="shared" si="9"/>
        <v>54.022988505747129</v>
      </c>
      <c r="Y32" s="6">
        <f t="shared" si="10"/>
        <v>22</v>
      </c>
      <c r="Z32" s="6">
        <f t="shared" si="11"/>
        <v>2</v>
      </c>
      <c r="AA32" s="16">
        <f t="shared" si="12"/>
        <v>0.4</v>
      </c>
    </row>
    <row r="33" spans="1:27" x14ac:dyDescent="0.2">
      <c r="A33" s="19">
        <f t="shared" si="0"/>
        <v>23</v>
      </c>
      <c r="B33" s="20" t="s">
        <v>523</v>
      </c>
      <c r="C33" s="20" t="s">
        <v>524</v>
      </c>
      <c r="D33" s="20"/>
      <c r="E33" s="20" t="s">
        <v>42</v>
      </c>
      <c r="F33" s="20"/>
      <c r="G33" s="21">
        <f t="shared" si="1"/>
        <v>0</v>
      </c>
      <c r="H33" s="13"/>
      <c r="I33" s="21">
        <f t="shared" si="2"/>
        <v>0</v>
      </c>
      <c r="J33" s="20">
        <v>14</v>
      </c>
      <c r="K33" s="21">
        <f t="shared" si="3"/>
        <v>44.444444444444443</v>
      </c>
      <c r="L33" s="20"/>
      <c r="M33" s="21">
        <f t="shared" si="4"/>
        <v>0</v>
      </c>
      <c r="N33" s="33"/>
      <c r="O33" s="34">
        <f t="shared" si="5"/>
        <v>0</v>
      </c>
      <c r="P33" s="33"/>
      <c r="Q33" s="34">
        <f t="shared" si="6"/>
        <v>0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44.444444444444443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19">
        <f t="shared" si="0"/>
        <v>24</v>
      </c>
      <c r="B34" s="20" t="s">
        <v>556</v>
      </c>
      <c r="C34" s="20" t="s">
        <v>557</v>
      </c>
      <c r="D34" s="20"/>
      <c r="E34" s="20" t="s">
        <v>153</v>
      </c>
      <c r="F34" s="20"/>
      <c r="G34" s="21">
        <f t="shared" si="1"/>
        <v>0</v>
      </c>
      <c r="H34" s="13"/>
      <c r="I34" s="21">
        <f t="shared" si="2"/>
        <v>0</v>
      </c>
      <c r="J34" s="20"/>
      <c r="K34" s="21">
        <f t="shared" si="3"/>
        <v>0</v>
      </c>
      <c r="L34" s="20">
        <v>20</v>
      </c>
      <c r="M34" s="21">
        <f t="shared" si="4"/>
        <v>27.272727272727273</v>
      </c>
      <c r="N34" s="33"/>
      <c r="O34" s="34">
        <f t="shared" si="5"/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27.272727272727273</v>
      </c>
      <c r="Y34" s="6">
        <f t="shared" si="10"/>
        <v>24</v>
      </c>
      <c r="Z34" s="6">
        <f t="shared" si="11"/>
        <v>1</v>
      </c>
      <c r="AA34" s="16">
        <f t="shared" si="12"/>
        <v>0.2</v>
      </c>
    </row>
    <row r="35" spans="1:27" x14ac:dyDescent="0.2">
      <c r="A35" s="19">
        <f t="shared" si="0"/>
        <v>25</v>
      </c>
      <c r="B35" s="20" t="s">
        <v>558</v>
      </c>
      <c r="C35" s="20" t="s">
        <v>349</v>
      </c>
      <c r="D35" s="20"/>
      <c r="E35" s="20" t="s">
        <v>99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>
        <v>21</v>
      </c>
      <c r="M35" s="21">
        <f t="shared" si="4"/>
        <v>13.636363636363637</v>
      </c>
      <c r="N35" s="33"/>
      <c r="O35" s="34">
        <f t="shared" si="5"/>
        <v>0</v>
      </c>
      <c r="P35" s="33"/>
      <c r="Q35" s="34">
        <f t="shared" si="6"/>
        <v>0</v>
      </c>
      <c r="R35" s="20"/>
      <c r="S35" s="21">
        <f t="shared" si="7"/>
        <v>0</v>
      </c>
      <c r="T35" s="20"/>
      <c r="U35" s="34">
        <f t="shared" si="8"/>
        <v>0</v>
      </c>
      <c r="V35" s="20"/>
      <c r="W35" s="21">
        <f t="shared" si="13"/>
        <v>0</v>
      </c>
      <c r="X35" s="25">
        <f t="shared" si="9"/>
        <v>13.636363636363637</v>
      </c>
      <c r="Y35" s="6">
        <f t="shared" si="10"/>
        <v>25</v>
      </c>
      <c r="Z35" s="6">
        <f t="shared" si="11"/>
        <v>1</v>
      </c>
      <c r="AA35" s="16">
        <f t="shared" si="12"/>
        <v>0.2</v>
      </c>
    </row>
    <row r="36" spans="1:27" x14ac:dyDescent="0.2">
      <c r="A36" s="19">
        <f t="shared" si="0"/>
        <v>26</v>
      </c>
      <c r="B36" s="20" t="s">
        <v>527</v>
      </c>
      <c r="C36" s="20" t="s">
        <v>528</v>
      </c>
      <c r="D36" s="20"/>
      <c r="E36" s="20" t="s">
        <v>159</v>
      </c>
      <c r="F36" s="20"/>
      <c r="G36" s="21">
        <f t="shared" si="1"/>
        <v>0</v>
      </c>
      <c r="H36" s="13"/>
      <c r="I36" s="21">
        <f t="shared" si="2"/>
        <v>0</v>
      </c>
      <c r="J36" s="20">
        <v>17</v>
      </c>
      <c r="K36" s="21">
        <f t="shared" si="3"/>
        <v>11.111111111111111</v>
      </c>
      <c r="L36" s="20"/>
      <c r="M36" s="21">
        <f t="shared" si="4"/>
        <v>0</v>
      </c>
      <c r="N36" s="33"/>
      <c r="O36" s="34">
        <f t="shared" si="5"/>
        <v>0</v>
      </c>
      <c r="P36" s="33"/>
      <c r="Q36" s="34">
        <f t="shared" si="6"/>
        <v>0</v>
      </c>
      <c r="R36" s="20"/>
      <c r="S36" s="21">
        <f t="shared" si="7"/>
        <v>0</v>
      </c>
      <c r="T36" s="33"/>
      <c r="U36" s="34">
        <f t="shared" si="8"/>
        <v>0</v>
      </c>
      <c r="V36" s="20"/>
      <c r="W36" s="21">
        <f t="shared" si="13"/>
        <v>0</v>
      </c>
      <c r="X36" s="25">
        <f t="shared" si="9"/>
        <v>11.111111111111111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19">
        <f t="shared" si="0"/>
        <v>27</v>
      </c>
      <c r="B37" s="20" t="s">
        <v>529</v>
      </c>
      <c r="C37" s="20" t="s">
        <v>530</v>
      </c>
      <c r="D37" s="20"/>
      <c r="E37" s="20" t="s">
        <v>438</v>
      </c>
      <c r="F37" s="20"/>
      <c r="G37" s="21">
        <f t="shared" si="1"/>
        <v>0</v>
      </c>
      <c r="H37" s="13"/>
      <c r="I37" s="21">
        <f t="shared" si="2"/>
        <v>0</v>
      </c>
      <c r="J37" s="20">
        <v>18</v>
      </c>
      <c r="K37" s="21">
        <v>6</v>
      </c>
      <c r="L37" s="20"/>
      <c r="M37" s="21">
        <f t="shared" si="4"/>
        <v>0</v>
      </c>
      <c r="N37" s="33"/>
      <c r="O37" s="34">
        <f t="shared" si="5"/>
        <v>0</v>
      </c>
      <c r="P37" s="33"/>
      <c r="Q37" s="34">
        <f t="shared" si="6"/>
        <v>0</v>
      </c>
      <c r="R37" s="20"/>
      <c r="S37" s="21">
        <f t="shared" si="7"/>
        <v>0</v>
      </c>
      <c r="T37" s="33"/>
      <c r="U37" s="34">
        <f t="shared" si="8"/>
        <v>0</v>
      </c>
      <c r="V37" s="20"/>
      <c r="W37" s="21">
        <f t="shared" si="13"/>
        <v>0</v>
      </c>
      <c r="X37" s="25">
        <f t="shared" si="9"/>
        <v>6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/>
      <c r="C38" s="20"/>
      <c r="D38" s="13"/>
      <c r="E38" s="20"/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ref="K38:K45" si="14">IF(J38=0,,($J$9-J38)*$J$7*100/$J$9)</f>
        <v>0</v>
      </c>
      <c r="L38" s="20"/>
      <c r="M38" s="21">
        <f t="shared" si="4"/>
        <v>0</v>
      </c>
      <c r="N38" s="33"/>
      <c r="O38" s="34">
        <f t="shared" si="5"/>
        <v>0</v>
      </c>
      <c r="P38" s="33"/>
      <c r="Q38" s="34">
        <f t="shared" si="6"/>
        <v>0</v>
      </c>
      <c r="R38" s="54"/>
      <c r="S38" s="21">
        <f t="shared" si="7"/>
        <v>0</v>
      </c>
      <c r="T38" s="54"/>
      <c r="U38" s="34">
        <f t="shared" si="8"/>
        <v>0</v>
      </c>
      <c r="V38" s="54"/>
      <c r="W38" s="21">
        <f t="shared" si="13"/>
        <v>0</v>
      </c>
      <c r="X38" s="25">
        <f t="shared" si="9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/>
      <c r="C39" s="20"/>
      <c r="D39" s="20"/>
      <c r="E39" s="20"/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14"/>
        <v>0</v>
      </c>
      <c r="L39" s="20"/>
      <c r="M39" s="21">
        <f t="shared" si="4"/>
        <v>0</v>
      </c>
      <c r="N39" s="33"/>
      <c r="O39" s="34">
        <f t="shared" si="5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14"/>
        <v>0</v>
      </c>
      <c r="L40" s="20"/>
      <c r="M40" s="21">
        <f t="shared" si="4"/>
        <v>0</v>
      </c>
      <c r="N40" s="33"/>
      <c r="O40" s="34">
        <f t="shared" si="5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14"/>
        <v>0</v>
      </c>
      <c r="L41" s="20"/>
      <c r="M41" s="21">
        <f t="shared" si="4"/>
        <v>0</v>
      </c>
      <c r="N41" s="33"/>
      <c r="O41" s="34">
        <f t="shared" si="5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14"/>
        <v>0</v>
      </c>
      <c r="L42" s="20"/>
      <c r="M42" s="21">
        <f t="shared" si="4"/>
        <v>0</v>
      </c>
      <c r="N42" s="33"/>
      <c r="O42" s="34">
        <f t="shared" si="5"/>
        <v>0</v>
      </c>
      <c r="P42" s="33"/>
      <c r="Q42" s="34">
        <f t="shared" si="6"/>
        <v>0</v>
      </c>
      <c r="R42" s="20"/>
      <c r="S42" s="21">
        <f t="shared" si="7"/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14"/>
        <v>0</v>
      </c>
      <c r="L43" s="20"/>
      <c r="M43" s="21">
        <f t="shared" si="4"/>
        <v>0</v>
      </c>
      <c r="N43" s="33"/>
      <c r="O43" s="34">
        <f t="shared" si="5"/>
        <v>0</v>
      </c>
      <c r="P43" s="33"/>
      <c r="Q43" s="34">
        <f t="shared" si="6"/>
        <v>0</v>
      </c>
      <c r="R43" s="52"/>
      <c r="S43" s="21">
        <v>0</v>
      </c>
      <c r="T43" s="51"/>
      <c r="U43" s="34">
        <f t="shared" si="8"/>
        <v>0</v>
      </c>
      <c r="V43" s="52"/>
      <c r="W43" s="21">
        <f t="shared" si="13"/>
        <v>0</v>
      </c>
      <c r="X43" s="25">
        <f t="shared" si="9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"/>
        <v>0</v>
      </c>
      <c r="H44" s="13"/>
      <c r="I44" s="21">
        <f t="shared" si="2"/>
        <v>0</v>
      </c>
      <c r="J44" s="20"/>
      <c r="K44" s="21">
        <f t="shared" si="14"/>
        <v>0</v>
      </c>
      <c r="L44" s="20"/>
      <c r="M44" s="21">
        <f t="shared" si="4"/>
        <v>0</v>
      </c>
      <c r="N44" s="33"/>
      <c r="O44" s="34">
        <f t="shared" si="5"/>
        <v>0</v>
      </c>
      <c r="P44" s="33"/>
      <c r="Q44" s="34">
        <f t="shared" si="6"/>
        <v>0</v>
      </c>
      <c r="R44" s="20"/>
      <c r="S44" s="21">
        <f t="shared" ref="S44:S54" si="15">IF(R44=0,,($R$9-R44)*$R$7*100/$R$9)</f>
        <v>0</v>
      </c>
      <c r="T44" s="20"/>
      <c r="U44" s="34">
        <f t="shared" si="8"/>
        <v>0</v>
      </c>
      <c r="V44" s="20"/>
      <c r="W44" s="21">
        <f t="shared" si="13"/>
        <v>0</v>
      </c>
      <c r="X44" s="25">
        <f t="shared" si="9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 t="shared" si="14"/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 t="shared" si="6"/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 t="shared" ref="O46:O54" si="16">IF(N46=0,,($N$9-N46)*$N$7*100/$N$9)</f>
        <v>0</v>
      </c>
      <c r="P46" s="33"/>
      <c r="Q46" s="34">
        <f t="shared" si="6"/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 t="shared" ref="K47:K54" si="17">IF(J47=0,,($J$9-J47)*$J$7*100/$J$9)</f>
        <v>0</v>
      </c>
      <c r="L47" s="20"/>
      <c r="M47" s="21">
        <f t="shared" si="4"/>
        <v>0</v>
      </c>
      <c r="N47" s="33"/>
      <c r="O47" s="34">
        <f t="shared" si="16"/>
        <v>0</v>
      </c>
      <c r="P47" s="20"/>
      <c r="Q47" s="21">
        <f t="shared" si="6"/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 t="shared" si="17"/>
        <v>0</v>
      </c>
      <c r="L48" s="20"/>
      <c r="M48" s="21">
        <f t="shared" si="4"/>
        <v>0</v>
      </c>
      <c r="N48" s="33"/>
      <c r="O48" s="34">
        <f t="shared" si="16"/>
        <v>0</v>
      </c>
      <c r="P48" s="20"/>
      <c r="Q48" s="21">
        <f t="shared" si="6"/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 t="shared" si="17"/>
        <v>0</v>
      </c>
      <c r="L49" s="20"/>
      <c r="M49" s="21">
        <f t="shared" si="4"/>
        <v>0</v>
      </c>
      <c r="N49" s="33"/>
      <c r="O49" s="34">
        <f t="shared" si="16"/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 t="shared" si="17"/>
        <v>0</v>
      </c>
      <c r="L50" s="20"/>
      <c r="M50" s="21">
        <f t="shared" si="4"/>
        <v>0</v>
      </c>
      <c r="N50" s="33"/>
      <c r="O50" s="34">
        <f t="shared" si="16"/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"/>
        <v>0</v>
      </c>
      <c r="H51" s="20"/>
      <c r="I51" s="21">
        <f t="shared" si="2"/>
        <v>0</v>
      </c>
      <c r="J51" s="20"/>
      <c r="K51" s="21">
        <f t="shared" si="17"/>
        <v>0</v>
      </c>
      <c r="L51" s="20"/>
      <c r="M51" s="21">
        <f t="shared" si="4"/>
        <v>0</v>
      </c>
      <c r="N51" s="33"/>
      <c r="O51" s="34">
        <f t="shared" si="16"/>
        <v>0</v>
      </c>
      <c r="P51" s="20"/>
      <c r="Q51" s="21">
        <f>IF(P51=0,,($P$9-P51)*$P$7*100/$P$9)</f>
        <v>0</v>
      </c>
      <c r="R51" s="20"/>
      <c r="S51" s="21">
        <f t="shared" si="15"/>
        <v>0</v>
      </c>
      <c r="T51" s="20"/>
      <c r="U51" s="34">
        <f t="shared" si="8"/>
        <v>0</v>
      </c>
      <c r="V51" s="20"/>
      <c r="W51" s="21">
        <f>IF(V51=0,,($V$9-V51)*$V$7*100/$V$9)</f>
        <v>0</v>
      </c>
      <c r="X51" s="25">
        <f t="shared" si="9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"/>
        <v>0</v>
      </c>
      <c r="H52" s="20"/>
      <c r="I52" s="21">
        <f t="shared" si="2"/>
        <v>0</v>
      </c>
      <c r="J52" s="20"/>
      <c r="K52" s="21">
        <f t="shared" si="17"/>
        <v>0</v>
      </c>
      <c r="L52" s="20"/>
      <c r="M52" s="21">
        <f t="shared" si="4"/>
        <v>0</v>
      </c>
      <c r="N52" s="33"/>
      <c r="O52" s="34">
        <f t="shared" si="16"/>
        <v>0</v>
      </c>
      <c r="P52" s="20"/>
      <c r="Q52" s="21"/>
      <c r="R52" s="20"/>
      <c r="S52" s="21">
        <f t="shared" si="15"/>
        <v>0</v>
      </c>
      <c r="T52" s="20"/>
      <c r="U52" s="34">
        <f t="shared" si="8"/>
        <v>0</v>
      </c>
      <c r="V52" s="20"/>
      <c r="W52" s="21"/>
      <c r="X52" s="25">
        <f t="shared" si="9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"/>
        <v>0</v>
      </c>
      <c r="H53" s="20"/>
      <c r="I53" s="21">
        <f t="shared" si="2"/>
        <v>0</v>
      </c>
      <c r="J53" s="20"/>
      <c r="K53" s="21">
        <f t="shared" si="17"/>
        <v>0</v>
      </c>
      <c r="L53" s="20"/>
      <c r="M53" s="21">
        <f t="shared" si="4"/>
        <v>0</v>
      </c>
      <c r="N53" s="33"/>
      <c r="O53" s="34">
        <f t="shared" si="16"/>
        <v>0</v>
      </c>
      <c r="P53" s="20"/>
      <c r="Q53" s="21">
        <f>IF(P53=0,,($P$9-P53)*$P$7*100/$P$9)</f>
        <v>0</v>
      </c>
      <c r="R53" s="20"/>
      <c r="S53" s="21">
        <f t="shared" si="15"/>
        <v>0</v>
      </c>
      <c r="T53" s="20"/>
      <c r="U53" s="34">
        <f t="shared" si="8"/>
        <v>0</v>
      </c>
      <c r="V53" s="20"/>
      <c r="W53" s="21">
        <f>IF(V53=0,,($V$9-V53)*$V$7*100/$V$9)</f>
        <v>0</v>
      </c>
      <c r="X53" s="25">
        <f t="shared" si="9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"/>
        <v>0</v>
      </c>
      <c r="H54" s="20"/>
      <c r="I54" s="21">
        <f t="shared" si="2"/>
        <v>0</v>
      </c>
      <c r="J54" s="20"/>
      <c r="K54" s="21">
        <f t="shared" si="17"/>
        <v>0</v>
      </c>
      <c r="L54" s="20"/>
      <c r="M54" s="21">
        <f t="shared" si="4"/>
        <v>0</v>
      </c>
      <c r="N54" s="33"/>
      <c r="O54" s="34">
        <f t="shared" si="16"/>
        <v>0</v>
      </c>
      <c r="P54" s="20"/>
      <c r="Q54" s="21">
        <f>IF(P54=0,,($P$9-P54)*$P$7*100/$P$9)</f>
        <v>0</v>
      </c>
      <c r="R54" s="20"/>
      <c r="S54" s="21">
        <f t="shared" si="15"/>
        <v>0</v>
      </c>
      <c r="T54" s="20"/>
      <c r="U54" s="34">
        <f t="shared" si="8"/>
        <v>0</v>
      </c>
      <c r="V54" s="20"/>
      <c r="W54" s="21">
        <f>IF(V54=0,,($V$9-V54)*$V$7*100/$V$9)</f>
        <v>0</v>
      </c>
      <c r="X54" s="25">
        <f t="shared" si="9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>
        <f>F55/$G$2</f>
        <v>0.37037037037037035</v>
      </c>
      <c r="H56" s="15">
        <f>H55/$G$2</f>
        <v>0.33333333333333331</v>
      </c>
      <c r="J56" s="15">
        <f>J55/$G$2</f>
        <v>0.81481481481481477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G11" activePane="bottomRight" state="frozenSplit"/>
      <selection pane="topRight" activeCell="D26" sqref="D26"/>
      <selection pane="bottomLeft" activeCell="D26" sqref="D26"/>
      <selection pane="bottomRight" activeCell="V33" sqref="V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COUNTA(B11:B33)</f>
        <v>23</v>
      </c>
    </row>
    <row r="3" spans="1:27" x14ac:dyDescent="0.2">
      <c r="E3" s="64" t="s">
        <v>16</v>
      </c>
      <c r="F3" s="64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308</v>
      </c>
      <c r="G6" s="58"/>
      <c r="H6" s="58" t="s">
        <v>366</v>
      </c>
      <c r="I6" s="58"/>
      <c r="J6" s="58" t="s">
        <v>421</v>
      </c>
      <c r="K6" s="58"/>
      <c r="L6" s="58" t="s">
        <v>548</v>
      </c>
      <c r="M6" s="58"/>
      <c r="N6" s="58"/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/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>
        <v>19</v>
      </c>
      <c r="K9" s="60"/>
      <c r="L9" s="59">
        <v>19</v>
      </c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2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33" si="1">IF(H11=0,,($H$9-H11)*$H$7*100/$H$9)</f>
        <v>153.84615384615384</v>
      </c>
      <c r="J11" s="20">
        <v>1</v>
      </c>
      <c r="K11" s="21">
        <f t="shared" ref="K11:K26" si="2">IF(J11=0,,($J$9-J11)*$J$7*100/$J$9)</f>
        <v>189.47368421052633</v>
      </c>
      <c r="L11" s="13">
        <v>3</v>
      </c>
      <c r="M11" s="21">
        <f t="shared" ref="M11:M32" si="3">IF(L11=0,,($L$9-L11)*$L$7*100/$L$9)</f>
        <v>252.63157894736841</v>
      </c>
      <c r="N11" s="33"/>
      <c r="O11" s="34">
        <f t="shared" ref="O11:O28" si="4">IF(N11=0,,($N$9-N11)*$N$7*100/$N$9)</f>
        <v>0</v>
      </c>
      <c r="P11" s="33"/>
      <c r="Q11" s="21">
        <f t="shared" ref="Q11:Q18" si="5">IF(P11=0,,($P$9-P11)*$P$7*100/$P$9)</f>
        <v>0</v>
      </c>
      <c r="R11" s="20"/>
      <c r="S11" s="21">
        <f t="shared" ref="S11:S33" si="6">IF(R11=0,,($R$9-R11)*$R$7*100/$R$9)</f>
        <v>0</v>
      </c>
      <c r="T11" s="33"/>
      <c r="U11" s="34">
        <f t="shared" ref="U11:U33" si="7">IF(T11=0,,($T$9-T11)*$T$7*100/$T$9)</f>
        <v>0</v>
      </c>
      <c r="V11" s="20"/>
      <c r="W11" s="21">
        <f t="shared" ref="W11:W32" si="8">IF(V11=0,,($V$9-V11)*$V$7*100/$V$9)</f>
        <v>0</v>
      </c>
      <c r="X11" s="25">
        <f t="shared" ref="X11:X33" si="9">SUM(G11+I11+K11+M11+O11+Q11+S11+U11+W11)</f>
        <v>695.95141700404861</v>
      </c>
      <c r="Y11" s="6">
        <f t="shared" ref="Y11:Y32" si="10">ROW(B11)-10</f>
        <v>1</v>
      </c>
      <c r="Z11" s="6">
        <f t="shared" ref="Z11:Z32" si="11">COUNTA(F11,H11,L11,N11,R11,V11,T11)</f>
        <v>3</v>
      </c>
      <c r="AA11" s="16">
        <f t="shared" ref="Y11:AA33" si="12">Z11/$G$3</f>
        <v>0.6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/>
      <c r="O12" s="34">
        <f t="shared" si="4"/>
        <v>0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593.0364372469636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8">
        <f t="shared" si="0"/>
        <v>3</v>
      </c>
      <c r="B13" s="13" t="s">
        <v>326</v>
      </c>
      <c r="C13" s="13" t="s">
        <v>327</v>
      </c>
      <c r="D13" s="13"/>
      <c r="E13" s="20" t="s">
        <v>103</v>
      </c>
      <c r="F13" s="20">
        <v>2</v>
      </c>
      <c r="G13" s="21">
        <f>IF(F13=0,,($F$9-F13)*$F$7*100/$F$9)</f>
        <v>160</v>
      </c>
      <c r="H13" s="20"/>
      <c r="I13" s="21">
        <f t="shared" si="1"/>
        <v>0</v>
      </c>
      <c r="J13" s="20">
        <v>2</v>
      </c>
      <c r="K13" s="21">
        <f t="shared" si="2"/>
        <v>178.94736842105263</v>
      </c>
      <c r="L13" s="13">
        <v>12</v>
      </c>
      <c r="M13" s="21">
        <f t="shared" si="3"/>
        <v>110.52631578947368</v>
      </c>
      <c r="N13" s="33"/>
      <c r="O13" s="34">
        <f t="shared" si="4"/>
        <v>0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449.4736842105263</v>
      </c>
      <c r="Y13" s="6">
        <f t="shared" si="10"/>
        <v>3</v>
      </c>
      <c r="Z13" s="6">
        <f t="shared" si="11"/>
        <v>2</v>
      </c>
      <c r="AA13" s="16">
        <f t="shared" si="12"/>
        <v>0.4</v>
      </c>
    </row>
    <row r="14" spans="1:27" x14ac:dyDescent="0.2">
      <c r="A14" s="18">
        <f t="shared" si="0"/>
        <v>4</v>
      </c>
      <c r="B14" s="13" t="s">
        <v>393</v>
      </c>
      <c r="C14" s="13" t="s">
        <v>394</v>
      </c>
      <c r="D14" s="13"/>
      <c r="E14" s="20" t="s">
        <v>90</v>
      </c>
      <c r="F14" s="20"/>
      <c r="G14" s="21">
        <f>IF(F14=0,,($F$9-F14)*$F$7*100/$F$9)</f>
        <v>0</v>
      </c>
      <c r="H14" s="20">
        <v>5</v>
      </c>
      <c r="I14" s="21">
        <f t="shared" si="1"/>
        <v>123.07692307692308</v>
      </c>
      <c r="J14" s="20">
        <v>10</v>
      </c>
      <c r="K14" s="21">
        <f t="shared" si="2"/>
        <v>94.736842105263165</v>
      </c>
      <c r="L14" s="13">
        <v>7</v>
      </c>
      <c r="M14" s="21">
        <f t="shared" si="3"/>
        <v>189.47368421052633</v>
      </c>
      <c r="N14" s="33"/>
      <c r="O14" s="34">
        <f t="shared" si="4"/>
        <v>0</v>
      </c>
      <c r="P14" s="33"/>
      <c r="Q14" s="21">
        <f t="shared" si="5"/>
        <v>0</v>
      </c>
      <c r="R14" s="20"/>
      <c r="S14" s="21">
        <f t="shared" si="6"/>
        <v>0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407.28744939271257</v>
      </c>
      <c r="Y14" s="6">
        <f t="shared" si="10"/>
        <v>4</v>
      </c>
      <c r="Z14" s="6">
        <f t="shared" si="11"/>
        <v>2</v>
      </c>
      <c r="AA14" s="16">
        <f t="shared" si="12"/>
        <v>0.4</v>
      </c>
    </row>
    <row r="15" spans="1:27" x14ac:dyDescent="0.2">
      <c r="A15" s="18">
        <f t="shared" si="0"/>
        <v>5</v>
      </c>
      <c r="B15" s="13" t="s">
        <v>502</v>
      </c>
      <c r="C15" s="13" t="s">
        <v>503</v>
      </c>
      <c r="D15" s="13"/>
      <c r="E15" s="20" t="s">
        <v>90</v>
      </c>
      <c r="F15" s="20"/>
      <c r="G15" s="21">
        <f>IF(F15=0,,($F$9-F15)*$F$7*100/$F$9)</f>
        <v>0</v>
      </c>
      <c r="H15" s="20"/>
      <c r="I15" s="21">
        <f t="shared" si="1"/>
        <v>0</v>
      </c>
      <c r="J15" s="20">
        <v>6</v>
      </c>
      <c r="K15" s="21">
        <f t="shared" si="2"/>
        <v>136.84210526315789</v>
      </c>
      <c r="L15" s="13">
        <v>3</v>
      </c>
      <c r="M15" s="21">
        <f t="shared" si="3"/>
        <v>252.63157894736841</v>
      </c>
      <c r="N15" s="33"/>
      <c r="O15" s="34">
        <f t="shared" si="4"/>
        <v>0</v>
      </c>
      <c r="P15" s="20"/>
      <c r="Q15" s="21">
        <f t="shared" si="5"/>
        <v>0</v>
      </c>
      <c r="R15" s="20"/>
      <c r="S15" s="21">
        <f t="shared" si="6"/>
        <v>0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389.4736842105263</v>
      </c>
      <c r="Y15" s="6">
        <f t="shared" si="10"/>
        <v>5</v>
      </c>
      <c r="Z15" s="6">
        <f t="shared" si="11"/>
        <v>1</v>
      </c>
      <c r="AA15" s="16">
        <f t="shared" si="12"/>
        <v>0.2</v>
      </c>
    </row>
    <row r="16" spans="1:27" x14ac:dyDescent="0.2">
      <c r="A16" s="18">
        <f t="shared" si="0"/>
        <v>6</v>
      </c>
      <c r="B16" s="13" t="s">
        <v>500</v>
      </c>
      <c r="C16" s="13" t="s">
        <v>501</v>
      </c>
      <c r="D16" s="13"/>
      <c r="E16" s="20" t="s">
        <v>103</v>
      </c>
      <c r="F16" s="20"/>
      <c r="G16" s="21"/>
      <c r="H16" s="20"/>
      <c r="I16" s="21">
        <f t="shared" si="1"/>
        <v>0</v>
      </c>
      <c r="J16" s="20">
        <v>3</v>
      </c>
      <c r="K16" s="21">
        <f t="shared" si="2"/>
        <v>168.42105263157896</v>
      </c>
      <c r="L16" s="13">
        <v>6</v>
      </c>
      <c r="M16" s="21">
        <f t="shared" si="3"/>
        <v>205.26315789473685</v>
      </c>
      <c r="N16" s="33"/>
      <c r="O16" s="34">
        <f t="shared" si="4"/>
        <v>0</v>
      </c>
      <c r="P16" s="33"/>
      <c r="Q16" s="21">
        <f t="shared" si="5"/>
        <v>0</v>
      </c>
      <c r="R16" s="20"/>
      <c r="S16" s="21">
        <f t="shared" si="6"/>
        <v>0</v>
      </c>
      <c r="T16" s="53"/>
      <c r="U16" s="34">
        <f t="shared" si="7"/>
        <v>0</v>
      </c>
      <c r="V16" s="52"/>
      <c r="W16" s="21">
        <f t="shared" si="8"/>
        <v>0</v>
      </c>
      <c r="X16" s="25">
        <f t="shared" si="9"/>
        <v>373.68421052631584</v>
      </c>
      <c r="Y16" s="6">
        <f t="shared" si="10"/>
        <v>6</v>
      </c>
      <c r="Z16" s="6">
        <f t="shared" si="11"/>
        <v>1</v>
      </c>
      <c r="AA16" s="16">
        <f t="shared" si="12"/>
        <v>0.2</v>
      </c>
    </row>
    <row r="17" spans="1:27" x14ac:dyDescent="0.2">
      <c r="A17" s="18">
        <f t="shared" si="0"/>
        <v>7</v>
      </c>
      <c r="B17" s="13" t="s">
        <v>333</v>
      </c>
      <c r="C17" s="13" t="s">
        <v>95</v>
      </c>
      <c r="D17" s="13"/>
      <c r="E17" s="20" t="s">
        <v>153</v>
      </c>
      <c r="F17" s="20"/>
      <c r="G17" s="21">
        <f t="shared" ref="G17:G33" si="13">IF(F17=0,,($F$9-F17)*$F$7*100/$F$9)</f>
        <v>0</v>
      </c>
      <c r="H17" s="20"/>
      <c r="I17" s="21">
        <f t="shared" si="1"/>
        <v>0</v>
      </c>
      <c r="J17" s="20">
        <v>11</v>
      </c>
      <c r="K17" s="21">
        <f t="shared" si="2"/>
        <v>84.21052631578948</v>
      </c>
      <c r="L17" s="13">
        <v>2</v>
      </c>
      <c r="M17" s="21">
        <f t="shared" si="3"/>
        <v>268.42105263157896</v>
      </c>
      <c r="N17" s="33"/>
      <c r="O17" s="34">
        <f t="shared" si="4"/>
        <v>0</v>
      </c>
      <c r="P17" s="20"/>
      <c r="Q17" s="21">
        <f t="shared" si="5"/>
        <v>0</v>
      </c>
      <c r="R17" s="20"/>
      <c r="S17" s="21">
        <f t="shared" si="6"/>
        <v>0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352.63157894736844</v>
      </c>
      <c r="Y17" s="6">
        <f t="shared" si="10"/>
        <v>7</v>
      </c>
      <c r="Z17" s="6">
        <f t="shared" si="11"/>
        <v>1</v>
      </c>
      <c r="AA17" s="16">
        <f t="shared" si="12"/>
        <v>0.2</v>
      </c>
    </row>
    <row r="18" spans="1:27" x14ac:dyDescent="0.2">
      <c r="A18" s="18">
        <f t="shared" si="0"/>
        <v>8</v>
      </c>
      <c r="B18" s="13" t="s">
        <v>505</v>
      </c>
      <c r="C18" s="13" t="s">
        <v>442</v>
      </c>
      <c r="D18" s="13"/>
      <c r="E18" s="20" t="s">
        <v>126</v>
      </c>
      <c r="F18" s="20"/>
      <c r="G18" s="21">
        <f t="shared" si="13"/>
        <v>0</v>
      </c>
      <c r="H18" s="20"/>
      <c r="I18" s="21">
        <f t="shared" si="1"/>
        <v>0</v>
      </c>
      <c r="J18" s="20">
        <v>9</v>
      </c>
      <c r="K18" s="21">
        <f t="shared" si="2"/>
        <v>105.26315789473684</v>
      </c>
      <c r="L18" s="13">
        <v>5</v>
      </c>
      <c r="M18" s="21">
        <f t="shared" si="3"/>
        <v>221.05263157894737</v>
      </c>
      <c r="N18" s="33"/>
      <c r="O18" s="34">
        <f t="shared" si="4"/>
        <v>0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326.31578947368422</v>
      </c>
      <c r="Y18" s="6">
        <f t="shared" si="10"/>
        <v>8</v>
      </c>
      <c r="Z18" s="6">
        <f t="shared" si="11"/>
        <v>1</v>
      </c>
      <c r="AA18" s="16">
        <f t="shared" si="12"/>
        <v>0.2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/>
      <c r="O19" s="34">
        <f t="shared" si="4"/>
        <v>0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303.23886639676113</v>
      </c>
      <c r="Y19" s="6">
        <f t="shared" si="10"/>
        <v>9</v>
      </c>
      <c r="Z19" s="6">
        <f t="shared" si="11"/>
        <v>2</v>
      </c>
      <c r="AA19" s="16">
        <f t="shared" si="12"/>
        <v>0.4</v>
      </c>
    </row>
    <row r="20" spans="1:27" x14ac:dyDescent="0.2">
      <c r="A20" s="18">
        <f t="shared" si="0"/>
        <v>10</v>
      </c>
      <c r="B20" s="20" t="s">
        <v>549</v>
      </c>
      <c r="C20" s="20" t="s">
        <v>346</v>
      </c>
      <c r="D20" s="13"/>
      <c r="E20" s="20" t="s">
        <v>103</v>
      </c>
      <c r="F20" s="20"/>
      <c r="G20" s="21">
        <f t="shared" si="13"/>
        <v>0</v>
      </c>
      <c r="H20" s="20"/>
      <c r="I20" s="21">
        <f t="shared" si="1"/>
        <v>0</v>
      </c>
      <c r="J20" s="20"/>
      <c r="K20" s="21">
        <f t="shared" si="2"/>
        <v>0</v>
      </c>
      <c r="L20" s="13">
        <v>1</v>
      </c>
      <c r="M20" s="21">
        <f t="shared" si="3"/>
        <v>284.21052631578948</v>
      </c>
      <c r="N20" s="20"/>
      <c r="O20" s="21">
        <f t="shared" si="4"/>
        <v>0</v>
      </c>
      <c r="P20" s="20"/>
      <c r="Q20" s="21">
        <f t="shared" ref="Q20:Q32" si="14"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284.21052631578948</v>
      </c>
      <c r="Y20" s="6">
        <f t="shared" si="10"/>
        <v>10</v>
      </c>
      <c r="Z20" s="6">
        <f t="shared" si="11"/>
        <v>1</v>
      </c>
      <c r="AA20" s="16">
        <f t="shared" si="12"/>
        <v>0.2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/>
      <c r="O21" s="34">
        <f t="shared" si="4"/>
        <v>0</v>
      </c>
      <c r="P21" s="20"/>
      <c r="Q21" s="21">
        <f t="shared" si="14"/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244.85829959514172</v>
      </c>
      <c r="Y21" s="6">
        <f t="shared" si="10"/>
        <v>11</v>
      </c>
      <c r="Z21" s="6">
        <f t="shared" si="11"/>
        <v>3</v>
      </c>
      <c r="AA21" s="16">
        <f t="shared" si="12"/>
        <v>0.6</v>
      </c>
    </row>
    <row r="22" spans="1:27" x14ac:dyDescent="0.2">
      <c r="A22" s="18">
        <f t="shared" si="0"/>
        <v>12</v>
      </c>
      <c r="B22" s="13" t="s">
        <v>509</v>
      </c>
      <c r="C22" s="13" t="s">
        <v>510</v>
      </c>
      <c r="D22" s="13"/>
      <c r="E22" s="20" t="s">
        <v>153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/>
      <c r="O22" s="34">
        <f t="shared" si="4"/>
        <v>0</v>
      </c>
      <c r="P22" s="20"/>
      <c r="Q22" s="21">
        <f t="shared" si="14"/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189.4736842105263</v>
      </c>
      <c r="Y22" s="6">
        <f t="shared" si="10"/>
        <v>12</v>
      </c>
      <c r="Z22" s="6">
        <f t="shared" si="11"/>
        <v>1</v>
      </c>
      <c r="AA22" s="16">
        <f t="shared" si="12"/>
        <v>0.2</v>
      </c>
    </row>
    <row r="23" spans="1:27" x14ac:dyDescent="0.2">
      <c r="A23" s="18">
        <f t="shared" si="0"/>
        <v>13</v>
      </c>
      <c r="B23" s="13" t="s">
        <v>504</v>
      </c>
      <c r="C23" s="13" t="s">
        <v>67</v>
      </c>
      <c r="D23" s="13"/>
      <c r="E23" s="20" t="s">
        <v>90</v>
      </c>
      <c r="F23" s="20"/>
      <c r="G23" s="21">
        <f t="shared" si="13"/>
        <v>0</v>
      </c>
      <c r="H23" s="20"/>
      <c r="I23" s="21">
        <f t="shared" si="1"/>
        <v>0</v>
      </c>
      <c r="J23" s="20">
        <v>8</v>
      </c>
      <c r="K23" s="21">
        <f t="shared" si="2"/>
        <v>115.78947368421052</v>
      </c>
      <c r="L23" s="13"/>
      <c r="M23" s="21">
        <f t="shared" si="3"/>
        <v>0</v>
      </c>
      <c r="N23" s="33"/>
      <c r="O23" s="34">
        <f t="shared" si="4"/>
        <v>0</v>
      </c>
      <c r="P23" s="33"/>
      <c r="Q23" s="21">
        <f t="shared" si="14"/>
        <v>0</v>
      </c>
      <c r="R23" s="20"/>
      <c r="S23" s="21">
        <f t="shared" si="6"/>
        <v>0</v>
      </c>
      <c r="T23" s="51"/>
      <c r="U23" s="34">
        <f t="shared" si="7"/>
        <v>0</v>
      </c>
      <c r="V23" s="52"/>
      <c r="W23" s="21">
        <f t="shared" si="8"/>
        <v>0</v>
      </c>
      <c r="X23" s="25">
        <f t="shared" si="9"/>
        <v>115.78947368421052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8">
        <f t="shared" si="0"/>
        <v>14</v>
      </c>
      <c r="B24" s="20" t="s">
        <v>513</v>
      </c>
      <c r="C24" s="20" t="s">
        <v>510</v>
      </c>
      <c r="D24" s="20"/>
      <c r="E24" s="20" t="s">
        <v>212</v>
      </c>
      <c r="F24" s="20"/>
      <c r="G24" s="21">
        <f t="shared" si="13"/>
        <v>0</v>
      </c>
      <c r="H24" s="20"/>
      <c r="I24" s="21">
        <f t="shared" si="1"/>
        <v>0</v>
      </c>
      <c r="J24" s="20">
        <v>18</v>
      </c>
      <c r="K24" s="21">
        <f t="shared" si="2"/>
        <v>10.526315789473685</v>
      </c>
      <c r="L24" s="13">
        <v>13</v>
      </c>
      <c r="M24" s="21">
        <f t="shared" si="3"/>
        <v>94.736842105263165</v>
      </c>
      <c r="N24" s="20"/>
      <c r="O24" s="21">
        <f t="shared" si="4"/>
        <v>0</v>
      </c>
      <c r="P24" s="20"/>
      <c r="Q24" s="21">
        <f t="shared" si="14"/>
        <v>0</v>
      </c>
      <c r="R24" s="20"/>
      <c r="S24" s="21">
        <f t="shared" si="6"/>
        <v>0</v>
      </c>
      <c r="T24" s="20"/>
      <c r="U24" s="34">
        <f t="shared" si="7"/>
        <v>0</v>
      </c>
      <c r="V24" s="20"/>
      <c r="W24" s="21">
        <f t="shared" si="8"/>
        <v>0</v>
      </c>
      <c r="X24" s="25">
        <f t="shared" si="9"/>
        <v>105.26315789473685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13" t="s">
        <v>445</v>
      </c>
      <c r="C25" s="13" t="s">
        <v>550</v>
      </c>
      <c r="D25" s="13"/>
      <c r="E25" s="20" t="s">
        <v>447</v>
      </c>
      <c r="F25" s="20"/>
      <c r="G25" s="21">
        <f t="shared" si="13"/>
        <v>0</v>
      </c>
      <c r="H25" s="20"/>
      <c r="I25" s="21">
        <f t="shared" si="1"/>
        <v>0</v>
      </c>
      <c r="J25" s="20"/>
      <c r="K25" s="21">
        <f t="shared" si="2"/>
        <v>0</v>
      </c>
      <c r="L25" s="13">
        <v>14</v>
      </c>
      <c r="M25" s="21">
        <f t="shared" si="3"/>
        <v>78.94736842105263</v>
      </c>
      <c r="N25" s="20"/>
      <c r="O25" s="21">
        <f t="shared" si="4"/>
        <v>0</v>
      </c>
      <c r="P25" s="20"/>
      <c r="Q25" s="21">
        <f t="shared" si="14"/>
        <v>0</v>
      </c>
      <c r="R25" s="20"/>
      <c r="S25" s="21">
        <f t="shared" si="6"/>
        <v>0</v>
      </c>
      <c r="T25" s="54"/>
      <c r="U25" s="34">
        <f t="shared" si="7"/>
        <v>0</v>
      </c>
      <c r="V25" s="54"/>
      <c r="W25" s="21">
        <f t="shared" si="8"/>
        <v>0</v>
      </c>
      <c r="X25" s="25">
        <f t="shared" si="9"/>
        <v>78.94736842105263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13" t="s">
        <v>506</v>
      </c>
      <c r="C26" s="13" t="s">
        <v>455</v>
      </c>
      <c r="D26" s="13"/>
      <c r="E26" s="20" t="s">
        <v>435</v>
      </c>
      <c r="F26" s="20"/>
      <c r="G26" s="21">
        <f t="shared" si="13"/>
        <v>0</v>
      </c>
      <c r="H26" s="20"/>
      <c r="I26" s="21">
        <f t="shared" si="1"/>
        <v>0</v>
      </c>
      <c r="J26" s="20">
        <v>12</v>
      </c>
      <c r="K26" s="21">
        <f t="shared" si="2"/>
        <v>73.684210526315795</v>
      </c>
      <c r="L26" s="13"/>
      <c r="M26" s="21">
        <f t="shared" si="3"/>
        <v>0</v>
      </c>
      <c r="N26" s="33"/>
      <c r="O26" s="34">
        <f t="shared" si="4"/>
        <v>0</v>
      </c>
      <c r="P26" s="33"/>
      <c r="Q26" s="21">
        <f t="shared" si="14"/>
        <v>0</v>
      </c>
      <c r="R26" s="20"/>
      <c r="S26" s="21">
        <f t="shared" si="6"/>
        <v>0</v>
      </c>
      <c r="T26" s="51"/>
      <c r="U26" s="34">
        <f t="shared" si="7"/>
        <v>0</v>
      </c>
      <c r="V26" s="52"/>
      <c r="W26" s="21">
        <f t="shared" si="8"/>
        <v>0</v>
      </c>
      <c r="X26" s="25">
        <f t="shared" si="9"/>
        <v>73.684210526315795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20" t="s">
        <v>514</v>
      </c>
      <c r="C27" s="20" t="s">
        <v>515</v>
      </c>
      <c r="D27" s="20"/>
      <c r="E27" s="20" t="s">
        <v>126</v>
      </c>
      <c r="F27" s="20"/>
      <c r="G27" s="21">
        <f t="shared" si="13"/>
        <v>0</v>
      </c>
      <c r="H27" s="20"/>
      <c r="I27" s="21">
        <f t="shared" si="1"/>
        <v>0</v>
      </c>
      <c r="J27" s="20">
        <v>19</v>
      </c>
      <c r="K27" s="21">
        <v>6</v>
      </c>
      <c r="L27" s="13">
        <v>15</v>
      </c>
      <c r="M27" s="21">
        <f t="shared" si="3"/>
        <v>63.157894736842103</v>
      </c>
      <c r="N27" s="20"/>
      <c r="O27" s="21">
        <f t="shared" si="4"/>
        <v>0</v>
      </c>
      <c r="P27" s="20"/>
      <c r="Q27" s="21">
        <f t="shared" si="14"/>
        <v>0</v>
      </c>
      <c r="R27" s="20"/>
      <c r="S27" s="21">
        <f t="shared" si="6"/>
        <v>0</v>
      </c>
      <c r="T27" s="20"/>
      <c r="U27" s="34">
        <f t="shared" si="7"/>
        <v>0</v>
      </c>
      <c r="V27" s="20"/>
      <c r="W27" s="21">
        <f t="shared" si="8"/>
        <v>0</v>
      </c>
      <c r="X27" s="25">
        <f t="shared" si="9"/>
        <v>69.15789473684211</v>
      </c>
      <c r="Y27" s="6">
        <f t="shared" si="10"/>
        <v>17</v>
      </c>
      <c r="Z27" s="6">
        <f t="shared" si="11"/>
        <v>1</v>
      </c>
      <c r="AA27" s="16">
        <f t="shared" si="12"/>
        <v>0.2</v>
      </c>
    </row>
    <row r="28" spans="1:27" x14ac:dyDescent="0.2">
      <c r="A28" s="19">
        <f t="shared" si="0"/>
        <v>18</v>
      </c>
      <c r="B28" s="20" t="s">
        <v>451</v>
      </c>
      <c r="C28" s="20" t="s">
        <v>67</v>
      </c>
      <c r="D28" s="20"/>
      <c r="E28" s="20" t="s">
        <v>447</v>
      </c>
      <c r="F28" s="20"/>
      <c r="G28" s="21">
        <f t="shared" si="13"/>
        <v>0</v>
      </c>
      <c r="H28" s="20"/>
      <c r="I28" s="21">
        <f t="shared" si="1"/>
        <v>0</v>
      </c>
      <c r="J28" s="20"/>
      <c r="K28" s="21">
        <f t="shared" ref="K28:K33" si="15">IF(J28=0,,($J$9-J28)*$J$7*100/$J$9)</f>
        <v>0</v>
      </c>
      <c r="L28" s="13">
        <v>16</v>
      </c>
      <c r="M28" s="21">
        <f t="shared" si="3"/>
        <v>47.368421052631582</v>
      </c>
      <c r="N28" s="20"/>
      <c r="O28" s="21">
        <f t="shared" si="4"/>
        <v>0</v>
      </c>
      <c r="P28" s="20"/>
      <c r="Q28" s="21">
        <f t="shared" si="14"/>
        <v>0</v>
      </c>
      <c r="R28" s="20"/>
      <c r="S28" s="21">
        <f t="shared" si="6"/>
        <v>0</v>
      </c>
      <c r="T28" s="20"/>
      <c r="U28" s="34">
        <f t="shared" si="7"/>
        <v>0</v>
      </c>
      <c r="V28" s="20"/>
      <c r="W28" s="21">
        <f t="shared" si="8"/>
        <v>0</v>
      </c>
      <c r="X28" s="25">
        <f t="shared" si="9"/>
        <v>47.368421052631582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13" t="s">
        <v>507</v>
      </c>
      <c r="C29" s="13" t="s">
        <v>508</v>
      </c>
      <c r="D29" s="13"/>
      <c r="E29" s="20" t="s">
        <v>153</v>
      </c>
      <c r="F29" s="20"/>
      <c r="G29" s="21">
        <f t="shared" si="13"/>
        <v>0</v>
      </c>
      <c r="H29" s="20"/>
      <c r="I29" s="21">
        <f t="shared" si="1"/>
        <v>0</v>
      </c>
      <c r="J29" s="20">
        <v>15</v>
      </c>
      <c r="K29" s="21">
        <f t="shared" si="15"/>
        <v>42.10526315789474</v>
      </c>
      <c r="L29" s="13"/>
      <c r="M29" s="21">
        <f t="shared" si="3"/>
        <v>0</v>
      </c>
      <c r="N29" s="33"/>
      <c r="O29" s="34"/>
      <c r="P29" s="33"/>
      <c r="Q29" s="21">
        <f t="shared" si="14"/>
        <v>0</v>
      </c>
      <c r="R29" s="20"/>
      <c r="S29" s="21">
        <f t="shared" si="6"/>
        <v>0</v>
      </c>
      <c r="T29" s="53"/>
      <c r="U29" s="34">
        <f t="shared" si="7"/>
        <v>0</v>
      </c>
      <c r="V29" s="54"/>
      <c r="W29" s="21">
        <f t="shared" si="8"/>
        <v>0</v>
      </c>
      <c r="X29" s="25">
        <f t="shared" si="9"/>
        <v>42.10526315789474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443</v>
      </c>
      <c r="C30" s="20" t="s">
        <v>444</v>
      </c>
      <c r="D30" s="20"/>
      <c r="E30" s="20" t="s">
        <v>153</v>
      </c>
      <c r="F30" s="20"/>
      <c r="G30" s="21">
        <f t="shared" si="13"/>
        <v>0</v>
      </c>
      <c r="H30" s="20"/>
      <c r="I30" s="21">
        <f t="shared" si="1"/>
        <v>0</v>
      </c>
      <c r="J30" s="20"/>
      <c r="K30" s="21">
        <f t="shared" si="15"/>
        <v>0</v>
      </c>
      <c r="L30" s="13">
        <v>17</v>
      </c>
      <c r="M30" s="21">
        <f t="shared" si="3"/>
        <v>31.578947368421051</v>
      </c>
      <c r="N30" s="20"/>
      <c r="O30" s="21">
        <f>IF(N30=0,,($N$9-N30)*$N$7*100/$N$9)</f>
        <v>0</v>
      </c>
      <c r="P30" s="20"/>
      <c r="Q30" s="21">
        <f t="shared" si="14"/>
        <v>0</v>
      </c>
      <c r="R30" s="20"/>
      <c r="S30" s="21">
        <f t="shared" si="6"/>
        <v>0</v>
      </c>
      <c r="T30" s="20"/>
      <c r="U30" s="34">
        <f t="shared" si="7"/>
        <v>0</v>
      </c>
      <c r="V30" s="20"/>
      <c r="W30" s="21">
        <f t="shared" si="8"/>
        <v>0</v>
      </c>
      <c r="X30" s="25">
        <f t="shared" si="9"/>
        <v>31.578947368421051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13" t="s">
        <v>511</v>
      </c>
      <c r="C31" s="13" t="s">
        <v>512</v>
      </c>
      <c r="D31" s="13"/>
      <c r="E31" s="20" t="s">
        <v>153</v>
      </c>
      <c r="F31" s="20"/>
      <c r="G31" s="21">
        <f t="shared" si="13"/>
        <v>0</v>
      </c>
      <c r="H31" s="20"/>
      <c r="I31" s="21">
        <f t="shared" si="1"/>
        <v>0</v>
      </c>
      <c r="J31" s="20">
        <v>17</v>
      </c>
      <c r="K31" s="21">
        <f t="shared" si="15"/>
        <v>21.05263157894737</v>
      </c>
      <c r="L31" s="13"/>
      <c r="M31" s="21">
        <f t="shared" si="3"/>
        <v>0</v>
      </c>
      <c r="N31" s="33"/>
      <c r="O31" s="34">
        <f>IF(N31=0,,($N$9-N31)*$N$7*100/$N$9)</f>
        <v>0</v>
      </c>
      <c r="P31" s="33"/>
      <c r="Q31" s="21">
        <f t="shared" si="14"/>
        <v>0</v>
      </c>
      <c r="R31" s="20"/>
      <c r="S31" s="21">
        <f t="shared" si="6"/>
        <v>0</v>
      </c>
      <c r="T31" s="53"/>
      <c r="U31" s="34">
        <f t="shared" si="7"/>
        <v>0</v>
      </c>
      <c r="V31" s="54"/>
      <c r="W31" s="21">
        <f t="shared" si="8"/>
        <v>0</v>
      </c>
      <c r="X31" s="25">
        <f t="shared" si="9"/>
        <v>21.05263157894737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551</v>
      </c>
      <c r="C32" s="20" t="s">
        <v>552</v>
      </c>
      <c r="D32" s="20"/>
      <c r="E32" s="20" t="s">
        <v>553</v>
      </c>
      <c r="F32" s="20"/>
      <c r="G32" s="21">
        <f t="shared" si="13"/>
        <v>0</v>
      </c>
      <c r="H32" s="20"/>
      <c r="I32" s="21">
        <f t="shared" si="1"/>
        <v>0</v>
      </c>
      <c r="J32" s="20"/>
      <c r="K32" s="21">
        <f t="shared" si="15"/>
        <v>0</v>
      </c>
      <c r="L32" s="13">
        <v>18</v>
      </c>
      <c r="M32" s="21">
        <f t="shared" si="3"/>
        <v>15.789473684210526</v>
      </c>
      <c r="N32" s="20"/>
      <c r="O32" s="21">
        <f>IF(N32=0,,($N$9-N32)*$N$7*100/$N$9)</f>
        <v>0</v>
      </c>
      <c r="P32" s="20"/>
      <c r="Q32" s="21">
        <f t="shared" si="14"/>
        <v>0</v>
      </c>
      <c r="R32" s="20"/>
      <c r="S32" s="21">
        <f t="shared" si="6"/>
        <v>0</v>
      </c>
      <c r="T32" s="20"/>
      <c r="U32" s="34">
        <f t="shared" si="7"/>
        <v>0</v>
      </c>
      <c r="V32" s="20"/>
      <c r="W32" s="21">
        <f t="shared" si="8"/>
        <v>0</v>
      </c>
      <c r="X32" s="25">
        <f t="shared" si="9"/>
        <v>15.789473684210526</v>
      </c>
      <c r="Y32" s="6">
        <f t="shared" si="10"/>
        <v>22</v>
      </c>
      <c r="Z32" s="6">
        <f t="shared" si="11"/>
        <v>1</v>
      </c>
      <c r="AA32" s="16">
        <f t="shared" si="12"/>
        <v>0.2</v>
      </c>
    </row>
    <row r="33" spans="1:25" x14ac:dyDescent="0.2">
      <c r="A33" s="19">
        <f t="shared" ref="A33" si="16">W33</f>
        <v>0</v>
      </c>
      <c r="B33" s="20" t="s">
        <v>554</v>
      </c>
      <c r="C33" s="20" t="s">
        <v>442</v>
      </c>
      <c r="D33" s="20"/>
      <c r="E33" s="20" t="s">
        <v>553</v>
      </c>
      <c r="F33" s="20"/>
      <c r="G33" s="21">
        <f t="shared" si="13"/>
        <v>0</v>
      </c>
      <c r="H33" s="20"/>
      <c r="I33" s="21">
        <f t="shared" si="1"/>
        <v>0</v>
      </c>
      <c r="J33" s="20"/>
      <c r="K33" s="21">
        <f t="shared" si="15"/>
        <v>0</v>
      </c>
      <c r="L33" s="13">
        <v>19</v>
      </c>
      <c r="M33" s="21">
        <v>8</v>
      </c>
      <c r="N33" s="20"/>
      <c r="O33" s="21">
        <f>IF(N33=0,,($R$9-N33)*$R$7*100/$R$9)</f>
        <v>0</v>
      </c>
      <c r="P33" s="20"/>
      <c r="Q33" s="21">
        <f>IF(P33=0,,($R$9-P33)*$R$7*100/$R$9)</f>
        <v>0</v>
      </c>
      <c r="R33" s="20"/>
      <c r="S33" s="21">
        <f t="shared" si="6"/>
        <v>0</v>
      </c>
      <c r="T33" s="20"/>
      <c r="U33" s="34">
        <f t="shared" si="7"/>
        <v>0</v>
      </c>
      <c r="V33" s="25"/>
      <c r="W33" s="20">
        <v>0</v>
      </c>
      <c r="X33" s="25">
        <f t="shared" si="9"/>
        <v>8</v>
      </c>
      <c r="Y33" s="16">
        <f t="shared" si="12"/>
        <v>1.6</v>
      </c>
    </row>
    <row r="34" spans="1:25" x14ac:dyDescent="0.2">
      <c r="A34" s="55" t="s">
        <v>11</v>
      </c>
      <c r="B34" s="55"/>
      <c r="C34" s="56"/>
      <c r="D34" s="9"/>
      <c r="F34">
        <f>COUNTA(F11:F33)</f>
        <v>4</v>
      </c>
      <c r="H34">
        <f>COUNTA(H11:H33)</f>
        <v>5</v>
      </c>
      <c r="J34">
        <f>COUNTA(J11:J33)</f>
        <v>17</v>
      </c>
      <c r="L34">
        <f>COUNTA(L11:L33)</f>
        <v>19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8" t="s">
        <v>18</v>
      </c>
      <c r="B35" s="68"/>
      <c r="C35" s="68"/>
      <c r="F35" s="15">
        <f>F34/$G$2</f>
        <v>0.17391304347826086</v>
      </c>
      <c r="H35" s="15">
        <f>H34/$G$2</f>
        <v>0.21739130434782608</v>
      </c>
      <c r="J35" s="15">
        <f>J34/$G$2</f>
        <v>0.73913043478260865</v>
      </c>
      <c r="L35" s="15">
        <f>L34/$G$2</f>
        <v>0.82608695652173914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33">
    <sortCondition descending="1" ref="X11:X3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X17" sqref="X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240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262</v>
      </c>
      <c r="F6" s="58"/>
      <c r="G6" s="58" t="s">
        <v>308</v>
      </c>
      <c r="H6" s="58"/>
      <c r="I6" s="58" t="s">
        <v>366</v>
      </c>
      <c r="J6" s="58"/>
      <c r="K6" s="58" t="s">
        <v>381</v>
      </c>
      <c r="L6" s="58"/>
      <c r="M6" s="58" t="s">
        <v>590</v>
      </c>
      <c r="N6" s="58"/>
      <c r="O6" s="58" t="s">
        <v>638</v>
      </c>
      <c r="P6" s="58"/>
      <c r="Q6" s="58" t="s">
        <v>652</v>
      </c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5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45961</v>
      </c>
      <c r="J8" s="57"/>
      <c r="K8" s="57">
        <v>45963</v>
      </c>
      <c r="L8" s="57"/>
      <c r="M8" s="57">
        <v>45983</v>
      </c>
      <c r="N8" s="57"/>
      <c r="O8" s="57">
        <v>45997</v>
      </c>
      <c r="P8" s="57"/>
      <c r="Q8" s="57">
        <v>46004</v>
      </c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>
        <v>10</v>
      </c>
      <c r="H9" s="58"/>
      <c r="I9" s="58">
        <v>6</v>
      </c>
      <c r="J9" s="58"/>
      <c r="K9" s="58">
        <v>101</v>
      </c>
      <c r="L9" s="58"/>
      <c r="M9" s="58">
        <v>7</v>
      </c>
      <c r="N9" s="58"/>
      <c r="O9" s="58">
        <v>88</v>
      </c>
      <c r="P9" s="58"/>
      <c r="Q9" s="58">
        <v>9</v>
      </c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6" si="0">IF(E11=0,,($E$9-E11)*$E$7*100/$E$9)</f>
        <v>0</v>
      </c>
      <c r="G11" s="6"/>
      <c r="H11" s="7">
        <f t="shared" ref="H11:H26" si="1">IF(G11=0,,($G$9-G11)*$G$7*100/$G$9)</f>
        <v>0</v>
      </c>
      <c r="I11" s="13"/>
      <c r="J11" s="22">
        <f t="shared" ref="J11:J26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6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6" si="6">IF(S11=0,,($S$9-S11)*$S$7*100/$S$9)</f>
        <v>0</v>
      </c>
      <c r="U11" s="6"/>
      <c r="V11" s="21">
        <f t="shared" ref="V11:V26" si="7">IF(U11=0,,($U$9-U11)*$U$7*100/$U$9)</f>
        <v>0</v>
      </c>
      <c r="W11" s="6"/>
      <c r="X11" s="21">
        <f t="shared" ref="X11:X26" si="8">IF(W11=0,,($W$9-W11)*$W$7*100/$W$9)</f>
        <v>0</v>
      </c>
      <c r="Y11" s="6"/>
      <c r="Z11" s="7">
        <f t="shared" ref="Z11:Z26" si="9">IF(Y11=0,,($Y$9-Y11)*$Y$7*100/$Y$9)</f>
        <v>0</v>
      </c>
      <c r="AA11" s="25">
        <f t="shared" ref="AA11:AA26" si="10"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/>
      <c r="T12" s="21">
        <f t="shared" si="6"/>
        <v>0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si="10"/>
        <v>805.3398196962554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/>
      <c r="T13" s="21">
        <f t="shared" si="6"/>
        <v>0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560.78697155429825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/>
      <c r="T14" s="21">
        <f t="shared" si="6"/>
        <v>0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463.52813852813858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6" t="s">
        <v>644</v>
      </c>
      <c r="C16" s="6" t="s">
        <v>645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629</v>
      </c>
      <c r="C18" s="13" t="s">
        <v>630</v>
      </c>
      <c r="D18" s="13" t="s">
        <v>631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/>
      <c r="T18" s="21">
        <f t="shared" si="6"/>
        <v>0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158.24314574314576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6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708</v>
      </c>
      <c r="C21" s="20" t="s">
        <v>647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709</v>
      </c>
      <c r="C23" s="13" t="s">
        <v>710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632</v>
      </c>
      <c r="C24" s="20" t="s">
        <v>633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603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ref="F27:F48" si="13">IF(E27=0,,($E$9-E27)*$E$7*100/$E$9)</f>
        <v>0</v>
      </c>
      <c r="G27" s="21"/>
      <c r="H27" s="7">
        <f t="shared" ref="H27:H48" si="14">IF(G27=0,,($G$9-G27)*$G$7*100/$G$9)</f>
        <v>0</v>
      </c>
      <c r="I27" s="22"/>
      <c r="J27" s="22">
        <f t="shared" ref="J27:J48" si="15">IF(I27=0,,($I$9-I27)*$I$7*100/$I$9)</f>
        <v>0</v>
      </c>
      <c r="K27" s="22"/>
      <c r="L27" s="22">
        <f t="shared" ref="L27:L37" si="16">IF(K27=0,,($K$9-K27)*$K$7*100/$K$9)</f>
        <v>0</v>
      </c>
      <c r="M27" s="22"/>
      <c r="N27" s="22">
        <f t="shared" ref="N27:N48" si="17">IF(M27=0,,($M$9-M27)*$M$7*100/$M$9)</f>
        <v>0</v>
      </c>
      <c r="O27" s="21"/>
      <c r="P27" s="21">
        <f t="shared" ref="P27:P48" si="18">IF(O27=0,,($O$9-O27)*$O$7*100/$O$9)</f>
        <v>0</v>
      </c>
      <c r="Q27" s="21"/>
      <c r="R27" s="21">
        <f t="shared" ref="R27:R48" si="19">IF(Q27=0,,($Q$9-Q27)*$Q$7*100/$Q$9)</f>
        <v>0</v>
      </c>
      <c r="S27" s="7"/>
      <c r="T27" s="21">
        <f t="shared" ref="T27:T31" si="20">IF(S27=0,,($S$9-S27)*$S$7*100/$S$9)</f>
        <v>0</v>
      </c>
      <c r="U27" s="7"/>
      <c r="V27" s="21">
        <f t="shared" ref="V27:V48" si="21">IF(U27=0,,($U$9-U27)*$U$7*100/$U$9)</f>
        <v>0</v>
      </c>
      <c r="W27" s="7"/>
      <c r="X27" s="21">
        <f t="shared" ref="X27:X48" si="22">IF(W27=0,,($W$9-W27)*$W$7*100/$W$9)</f>
        <v>0</v>
      </c>
      <c r="Y27" s="7"/>
      <c r="Z27" s="7">
        <f t="shared" ref="Z27:Z48" si="23">IF(Y27=0,,($Y$9-Y27)*$Y$7*100/$Y$9)</f>
        <v>0</v>
      </c>
      <c r="AA27" s="25">
        <f t="shared" ref="AA27:AA48" si="24">SUM(F27+H27+J27+L27+N27+P27+R27+T27+V27+X27+Z27)</f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13"/>
        <v>0</v>
      </c>
      <c r="G28" s="6"/>
      <c r="H28" s="7">
        <f t="shared" si="14"/>
        <v>0</v>
      </c>
      <c r="I28" s="13"/>
      <c r="J28" s="22">
        <f t="shared" si="15"/>
        <v>0</v>
      </c>
      <c r="K28" s="20"/>
      <c r="L28" s="22">
        <f t="shared" si="16"/>
        <v>0</v>
      </c>
      <c r="M28" s="13"/>
      <c r="N28" s="22">
        <f t="shared" si="17"/>
        <v>0</v>
      </c>
      <c r="O28" s="20"/>
      <c r="P28" s="21">
        <f t="shared" si="18"/>
        <v>0</v>
      </c>
      <c r="Q28" s="20"/>
      <c r="R28" s="21">
        <f t="shared" si="19"/>
        <v>0</v>
      </c>
      <c r="S28" s="6"/>
      <c r="T28" s="21">
        <f t="shared" si="20"/>
        <v>0</v>
      </c>
      <c r="U28" s="6"/>
      <c r="V28" s="21">
        <f t="shared" si="21"/>
        <v>0</v>
      </c>
      <c r="W28" s="6"/>
      <c r="X28" s="21">
        <f t="shared" si="22"/>
        <v>0</v>
      </c>
      <c r="Y28" s="6"/>
      <c r="Z28" s="7">
        <f t="shared" si="23"/>
        <v>0</v>
      </c>
      <c r="AA28" s="25">
        <f t="shared" si="24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>
        <f t="shared" si="18"/>
        <v>0</v>
      </c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21">
        <f t="shared" si="22"/>
        <v>0</v>
      </c>
      <c r="Y29" s="6"/>
      <c r="Z29" s="7">
        <f t="shared" si="23"/>
        <v>0</v>
      </c>
      <c r="AA29" s="25">
        <f t="shared" si="24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 t="shared" si="18"/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21">
        <f t="shared" si="22"/>
        <v>0</v>
      </c>
      <c r="Y30" s="6"/>
      <c r="Z30" s="7">
        <f t="shared" si="23"/>
        <v>0</v>
      </c>
      <c r="AA30" s="25">
        <f t="shared" si="24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24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24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2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24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5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6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2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5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6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24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5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6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2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5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6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2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5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6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2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5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6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24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5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6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24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5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6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2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5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6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24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5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6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24"/>
        <v>0</v>
      </c>
      <c r="AB48" s="18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6">
    <sortCondition descending="1" ref="AA11:AA26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X8" sqref="X8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46</v>
      </c>
    </row>
    <row r="3" spans="1:26" x14ac:dyDescent="0.2">
      <c r="B3" s="2"/>
      <c r="E3" s="64" t="s">
        <v>16</v>
      </c>
      <c r="F3" s="64"/>
      <c r="G3" s="14">
        <f>COUNTA(E8:T8)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58" t="s">
        <v>308</v>
      </c>
      <c r="F6" s="58"/>
      <c r="G6" s="58" t="s">
        <v>366</v>
      </c>
      <c r="H6" s="58"/>
      <c r="I6" s="58" t="s">
        <v>421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 t="s">
        <v>309</v>
      </c>
      <c r="F8" s="57"/>
      <c r="G8" s="69">
        <v>45962</v>
      </c>
      <c r="H8" s="70"/>
      <c r="I8" s="69">
        <v>45983</v>
      </c>
      <c r="J8" s="70"/>
      <c r="K8" s="69">
        <v>46004</v>
      </c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>
        <v>34</v>
      </c>
      <c r="F9" s="58"/>
      <c r="G9" s="59">
        <v>21</v>
      </c>
      <c r="H9" s="60"/>
      <c r="I9" s="59">
        <v>38</v>
      </c>
      <c r="J9" s="60"/>
      <c r="K9" s="59">
        <v>33</v>
      </c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32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42" si="3">IF(I11=0,,($I$9-I11)*$I$7*100/$I$9)</f>
        <v>184.21052631578948</v>
      </c>
      <c r="K11" s="6">
        <v>3</v>
      </c>
      <c r="L11" s="7">
        <f t="shared" ref="L11:L32" si="4">IF(K11=0,,($K$9-K11)*$K$7*100/$K$9)</f>
        <v>181.81818181818181</v>
      </c>
      <c r="M11" s="6"/>
      <c r="N11" s="7">
        <f t="shared" ref="N11:N17" si="5">IF(M11=0,,($M$9-M11)*$M$7*100/$M$9)</f>
        <v>0</v>
      </c>
      <c r="O11" s="6"/>
      <c r="P11" s="7">
        <f t="shared" ref="P11:P42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7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605.52450645329895</v>
      </c>
      <c r="X11" s="6">
        <f t="shared" ref="X11:X42" si="11">ROW(B11)-10</f>
        <v>1</v>
      </c>
      <c r="Y11" s="6">
        <f t="shared" ref="Y11:Y42" si="12">COUNTA(E11,G11,I11,M11,O11,S11,Q11)</f>
        <v>3</v>
      </c>
      <c r="Z11" s="16">
        <f t="shared" ref="Z11:Z69" si="13">Y11/$G$3</f>
        <v>0.75</v>
      </c>
    </row>
    <row r="12" spans="1:26" x14ac:dyDescent="0.2">
      <c r="A12" s="19">
        <f t="shared" si="0"/>
        <v>2</v>
      </c>
      <c r="B12" s="6" t="s">
        <v>111</v>
      </c>
      <c r="C12" s="6" t="s">
        <v>349</v>
      </c>
      <c r="D12" s="6" t="s">
        <v>45</v>
      </c>
      <c r="E12" s="13">
        <v>6</v>
      </c>
      <c r="F12" s="7">
        <f t="shared" si="1"/>
        <v>164.70588235294119</v>
      </c>
      <c r="G12" s="20"/>
      <c r="H12" s="7">
        <f t="shared" si="2"/>
        <v>0</v>
      </c>
      <c r="I12" s="6">
        <v>2</v>
      </c>
      <c r="J12" s="7">
        <f t="shared" si="3"/>
        <v>189.47368421052633</v>
      </c>
      <c r="K12" s="6">
        <v>6</v>
      </c>
      <c r="L12" s="7">
        <f t="shared" si="4"/>
        <v>163.63636363636363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517.8159301998312</v>
      </c>
      <c r="X12" s="6">
        <f t="shared" si="11"/>
        <v>2</v>
      </c>
      <c r="Y12" s="6">
        <f t="shared" si="12"/>
        <v>2</v>
      </c>
      <c r="Z12" s="16">
        <f t="shared" si="13"/>
        <v>0.5</v>
      </c>
    </row>
    <row r="13" spans="1:26" x14ac:dyDescent="0.2">
      <c r="A13" s="19">
        <f t="shared" si="0"/>
        <v>3</v>
      </c>
      <c r="B13" s="6" t="s">
        <v>403</v>
      </c>
      <c r="C13" s="6" t="s">
        <v>87</v>
      </c>
      <c r="D13" s="6" t="s">
        <v>126</v>
      </c>
      <c r="E13" s="6"/>
      <c r="F13" s="7">
        <f t="shared" si="1"/>
        <v>0</v>
      </c>
      <c r="G13" s="20">
        <v>5</v>
      </c>
      <c r="H13" s="7">
        <f t="shared" si="2"/>
        <v>152.38095238095238</v>
      </c>
      <c r="I13" s="6">
        <v>8</v>
      </c>
      <c r="J13" s="7">
        <f t="shared" si="3"/>
        <v>157.89473684210526</v>
      </c>
      <c r="K13" s="6">
        <v>3</v>
      </c>
      <c r="L13" s="7">
        <f t="shared" si="4"/>
        <v>181.81818181818181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492.09387104123942</v>
      </c>
      <c r="X13" s="6">
        <f t="shared" si="11"/>
        <v>3</v>
      </c>
      <c r="Y13" s="6">
        <f t="shared" si="12"/>
        <v>2</v>
      </c>
      <c r="Z13" s="16">
        <f t="shared" si="13"/>
        <v>0.5</v>
      </c>
    </row>
    <row r="14" spans="1:26" x14ac:dyDescent="0.2">
      <c r="A14" s="19">
        <f t="shared" si="0"/>
        <v>4</v>
      </c>
      <c r="B14" s="6" t="s">
        <v>352</v>
      </c>
      <c r="C14" s="6" t="s">
        <v>320</v>
      </c>
      <c r="D14" s="6" t="s">
        <v>126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473.67482878318793</v>
      </c>
      <c r="X14" s="6">
        <f t="shared" si="11"/>
        <v>4</v>
      </c>
      <c r="Y14" s="6">
        <f t="shared" si="12"/>
        <v>2</v>
      </c>
      <c r="Z14" s="16">
        <f t="shared" si="13"/>
        <v>0.5</v>
      </c>
    </row>
    <row r="15" spans="1:26" x14ac:dyDescent="0.2">
      <c r="A15" s="19">
        <f t="shared" si="0"/>
        <v>5</v>
      </c>
      <c r="B15" s="6" t="s">
        <v>400</v>
      </c>
      <c r="C15" s="6" t="s">
        <v>193</v>
      </c>
      <c r="D15" s="6" t="s">
        <v>159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472.38550922761448</v>
      </c>
      <c r="X15" s="6">
        <f t="shared" si="11"/>
        <v>5</v>
      </c>
      <c r="Y15" s="6">
        <f t="shared" si="12"/>
        <v>2</v>
      </c>
      <c r="Z15" s="16">
        <f t="shared" si="13"/>
        <v>0.5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458.55145886105635</v>
      </c>
      <c r="X16" s="6">
        <f t="shared" si="11"/>
        <v>6</v>
      </c>
      <c r="Y16" s="6">
        <f t="shared" si="12"/>
        <v>2</v>
      </c>
      <c r="Z16" s="16">
        <f t="shared" si="13"/>
        <v>0.5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447.66461608566874</v>
      </c>
      <c r="X17" s="6">
        <f t="shared" si="11"/>
        <v>7</v>
      </c>
      <c r="Y17" s="6">
        <f t="shared" si="12"/>
        <v>2</v>
      </c>
      <c r="Z17" s="16">
        <f t="shared" si="13"/>
        <v>0.5</v>
      </c>
    </row>
    <row r="18" spans="1:26" x14ac:dyDescent="0.2">
      <c r="A18" s="19">
        <f t="shared" si="0"/>
        <v>8</v>
      </c>
      <c r="B18" s="6" t="s">
        <v>401</v>
      </c>
      <c r="C18" s="6" t="s">
        <v>402</v>
      </c>
      <c r="D18" s="6" t="s">
        <v>159</v>
      </c>
      <c r="E18" s="6"/>
      <c r="F18" s="7">
        <f t="shared" si="1"/>
        <v>0</v>
      </c>
      <c r="G18" s="20">
        <v>7</v>
      </c>
      <c r="H18" s="7">
        <f t="shared" si="2"/>
        <v>133.33333333333334</v>
      </c>
      <c r="I18" s="6">
        <v>14</v>
      </c>
      <c r="J18" s="7">
        <f t="shared" si="3"/>
        <v>126.31578947368421</v>
      </c>
      <c r="K18" s="6">
        <v>9</v>
      </c>
      <c r="L18" s="7">
        <f t="shared" si="4"/>
        <v>145.45454545454547</v>
      </c>
      <c r="M18" s="6"/>
      <c r="N18" s="7"/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405.10366826156303</v>
      </c>
      <c r="X18" s="6">
        <f t="shared" si="11"/>
        <v>8</v>
      </c>
      <c r="Y18" s="6">
        <f t="shared" si="12"/>
        <v>2</v>
      </c>
      <c r="Z18" s="16">
        <f t="shared" si="13"/>
        <v>0.5</v>
      </c>
    </row>
    <row r="19" spans="1:26" x14ac:dyDescent="0.2">
      <c r="A19" s="19">
        <f t="shared" si="0"/>
        <v>9</v>
      </c>
      <c r="B19" s="6" t="s">
        <v>353</v>
      </c>
      <c r="C19" s="6" t="s">
        <v>354</v>
      </c>
      <c r="D19" s="6" t="s">
        <v>126</v>
      </c>
      <c r="E19" s="13">
        <v>12</v>
      </c>
      <c r="F19" s="7">
        <f t="shared" si="1"/>
        <v>129.41176470588235</v>
      </c>
      <c r="G19" s="20"/>
      <c r="H19" s="7">
        <f t="shared" si="2"/>
        <v>0</v>
      </c>
      <c r="I19" s="6">
        <v>13</v>
      </c>
      <c r="J19" s="7">
        <f t="shared" si="3"/>
        <v>131.57894736842104</v>
      </c>
      <c r="K19" s="6">
        <v>15</v>
      </c>
      <c r="L19" s="7">
        <f t="shared" si="4"/>
        <v>109.09090909090909</v>
      </c>
      <c r="M19" s="6"/>
      <c r="N19" s="7">
        <f t="shared" ref="N19:N30" si="14">IF(M19=0,,($M$9-M19)*$M$7*100/$M$9)</f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370.08162116521248</v>
      </c>
      <c r="X19" s="6">
        <f t="shared" si="11"/>
        <v>9</v>
      </c>
      <c r="Y19" s="6">
        <f t="shared" si="12"/>
        <v>2</v>
      </c>
      <c r="Z19" s="16">
        <f t="shared" si="13"/>
        <v>0.5</v>
      </c>
    </row>
    <row r="20" spans="1:26" x14ac:dyDescent="0.2">
      <c r="A20" s="19">
        <f t="shared" si="0"/>
        <v>10</v>
      </c>
      <c r="B20" s="6" t="s">
        <v>399</v>
      </c>
      <c r="C20" s="6" t="s">
        <v>194</v>
      </c>
      <c r="D20" s="6" t="s">
        <v>159</v>
      </c>
      <c r="E20" s="20"/>
      <c r="F20" s="7">
        <f t="shared" si="1"/>
        <v>0</v>
      </c>
      <c r="G20" s="20">
        <v>14</v>
      </c>
      <c r="H20" s="7">
        <f t="shared" si="2"/>
        <v>66.666666666666671</v>
      </c>
      <c r="I20" s="6">
        <v>6</v>
      </c>
      <c r="J20" s="7">
        <f t="shared" si="3"/>
        <v>168.42105263157896</v>
      </c>
      <c r="K20" s="6">
        <v>12</v>
      </c>
      <c r="L20" s="7">
        <f t="shared" si="4"/>
        <v>127.27272727272727</v>
      </c>
      <c r="M20" s="6"/>
      <c r="N20" s="7">
        <f t="shared" si="14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362.3604465709729</v>
      </c>
      <c r="X20" s="6">
        <f t="shared" si="11"/>
        <v>10</v>
      </c>
      <c r="Y20" s="6">
        <f t="shared" si="12"/>
        <v>2</v>
      </c>
      <c r="Z20" s="16">
        <f t="shared" si="13"/>
        <v>0.5</v>
      </c>
    </row>
    <row r="21" spans="1:26" x14ac:dyDescent="0.2">
      <c r="A21" s="19">
        <f t="shared" si="0"/>
        <v>11</v>
      </c>
      <c r="B21" s="6" t="s">
        <v>355</v>
      </c>
      <c r="C21" s="6" t="s">
        <v>110</v>
      </c>
      <c r="D21" s="6" t="s">
        <v>126</v>
      </c>
      <c r="E21" s="13">
        <v>17</v>
      </c>
      <c r="F21" s="7">
        <f t="shared" si="1"/>
        <v>100</v>
      </c>
      <c r="G21" s="20"/>
      <c r="H21" s="7">
        <f t="shared" si="2"/>
        <v>0</v>
      </c>
      <c r="I21" s="6">
        <v>9</v>
      </c>
      <c r="J21" s="7">
        <f t="shared" si="3"/>
        <v>152.63157894736841</v>
      </c>
      <c r="K21" s="6">
        <v>18</v>
      </c>
      <c r="L21" s="7">
        <f t="shared" si="4"/>
        <v>90.909090909090907</v>
      </c>
      <c r="M21" s="6"/>
      <c r="N21" s="7">
        <f t="shared" si="14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343.54066985645932</v>
      </c>
      <c r="X21" s="6">
        <f t="shared" si="11"/>
        <v>11</v>
      </c>
      <c r="Y21" s="6">
        <f t="shared" si="12"/>
        <v>2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398</v>
      </c>
      <c r="C22" s="6" t="s">
        <v>59</v>
      </c>
      <c r="D22" s="6" t="s">
        <v>159</v>
      </c>
      <c r="E22" s="13"/>
      <c r="F22" s="7">
        <f t="shared" si="1"/>
        <v>0</v>
      </c>
      <c r="G22" s="20">
        <v>16</v>
      </c>
      <c r="H22" s="7">
        <f t="shared" si="2"/>
        <v>47.61904761904762</v>
      </c>
      <c r="I22" s="6">
        <v>11</v>
      </c>
      <c r="J22" s="7">
        <f t="shared" si="3"/>
        <v>142.10526315789474</v>
      </c>
      <c r="K22" s="6">
        <v>11</v>
      </c>
      <c r="L22" s="7">
        <f t="shared" si="4"/>
        <v>133.33333333333334</v>
      </c>
      <c r="M22" s="6"/>
      <c r="N22" s="7">
        <f t="shared" si="14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323.0576441102757</v>
      </c>
      <c r="X22" s="6">
        <f t="shared" si="11"/>
        <v>12</v>
      </c>
      <c r="Y22" s="6">
        <f t="shared" si="12"/>
        <v>2</v>
      </c>
      <c r="Z22" s="16">
        <f t="shared" si="13"/>
        <v>0.5</v>
      </c>
    </row>
    <row r="23" spans="1:26" x14ac:dyDescent="0.2">
      <c r="A23" s="19">
        <f t="shared" si="0"/>
        <v>13</v>
      </c>
      <c r="B23" s="6" t="s">
        <v>350</v>
      </c>
      <c r="C23" s="6" t="s">
        <v>351</v>
      </c>
      <c r="D23" s="6" t="s">
        <v>126</v>
      </c>
      <c r="E23" s="13">
        <v>7</v>
      </c>
      <c r="F23" s="7">
        <f t="shared" si="1"/>
        <v>158.8235294117647</v>
      </c>
      <c r="G23" s="20"/>
      <c r="H23" s="7">
        <f t="shared" si="2"/>
        <v>0</v>
      </c>
      <c r="I23" s="6">
        <v>10</v>
      </c>
      <c r="J23" s="7">
        <f t="shared" si="3"/>
        <v>147.36842105263159</v>
      </c>
      <c r="K23" s="6"/>
      <c r="L23" s="7">
        <f t="shared" si="4"/>
        <v>0</v>
      </c>
      <c r="M23" s="6"/>
      <c r="N23" s="7">
        <f t="shared" si="14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306.19195046439631</v>
      </c>
      <c r="X23" s="6">
        <f t="shared" si="11"/>
        <v>13</v>
      </c>
      <c r="Y23" s="6">
        <f t="shared" si="12"/>
        <v>2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465</v>
      </c>
      <c r="C24" s="6" t="s">
        <v>466</v>
      </c>
      <c r="D24" s="6" t="s">
        <v>126</v>
      </c>
      <c r="E24" s="20"/>
      <c r="F24" s="7">
        <f t="shared" si="1"/>
        <v>0</v>
      </c>
      <c r="G24" s="20"/>
      <c r="H24" s="7">
        <f t="shared" si="2"/>
        <v>0</v>
      </c>
      <c r="I24" s="6">
        <v>3</v>
      </c>
      <c r="J24" s="7">
        <f t="shared" si="3"/>
        <v>184.21052631578948</v>
      </c>
      <c r="K24" s="6">
        <v>16</v>
      </c>
      <c r="L24" s="7">
        <f t="shared" si="4"/>
        <v>103.03030303030303</v>
      </c>
      <c r="M24" s="6"/>
      <c r="N24" s="7">
        <f t="shared" si="14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287.24082934609248</v>
      </c>
      <c r="X24" s="6">
        <f t="shared" si="11"/>
        <v>14</v>
      </c>
      <c r="Y24" s="6">
        <f t="shared" si="12"/>
        <v>1</v>
      </c>
      <c r="Z24" s="16">
        <f t="shared" si="13"/>
        <v>0.25</v>
      </c>
    </row>
    <row r="25" spans="1:26" x14ac:dyDescent="0.2">
      <c r="A25" s="19">
        <f t="shared" si="0"/>
        <v>15</v>
      </c>
      <c r="B25" s="6" t="s">
        <v>363</v>
      </c>
      <c r="C25" s="6" t="s">
        <v>364</v>
      </c>
      <c r="D25" s="6" t="s">
        <v>191</v>
      </c>
      <c r="E25" s="13">
        <v>29</v>
      </c>
      <c r="F25" s="7">
        <f t="shared" si="1"/>
        <v>29.411764705882351</v>
      </c>
      <c r="G25" s="20"/>
      <c r="H25" s="7">
        <f t="shared" si="2"/>
        <v>0</v>
      </c>
      <c r="I25" s="6">
        <v>17</v>
      </c>
      <c r="J25" s="7">
        <f t="shared" si="3"/>
        <v>110.52631578947368</v>
      </c>
      <c r="K25" s="6">
        <v>13</v>
      </c>
      <c r="L25" s="7">
        <f t="shared" si="4"/>
        <v>121.21212121212122</v>
      </c>
      <c r="M25" s="6"/>
      <c r="N25" s="7">
        <f t="shared" si="14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261.15020170747727</v>
      </c>
      <c r="X25" s="6">
        <f t="shared" si="11"/>
        <v>15</v>
      </c>
      <c r="Y25" s="6">
        <f t="shared" si="12"/>
        <v>2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60</v>
      </c>
      <c r="C26" s="6" t="s">
        <v>360</v>
      </c>
      <c r="D26" s="6" t="s">
        <v>191</v>
      </c>
      <c r="E26" s="13">
        <v>23</v>
      </c>
      <c r="F26" s="7">
        <f t="shared" si="1"/>
        <v>64.705882352941174</v>
      </c>
      <c r="G26" s="20"/>
      <c r="H26" s="7">
        <f t="shared" si="2"/>
        <v>0</v>
      </c>
      <c r="I26" s="6">
        <v>24</v>
      </c>
      <c r="J26" s="7">
        <f t="shared" si="3"/>
        <v>73.684210526315795</v>
      </c>
      <c r="K26" s="6">
        <v>24</v>
      </c>
      <c r="L26" s="7">
        <f t="shared" si="4"/>
        <v>54.545454545454547</v>
      </c>
      <c r="M26" s="6"/>
      <c r="N26" s="7">
        <f t="shared" si="14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192.9355474247115</v>
      </c>
      <c r="X26" s="6">
        <f t="shared" si="11"/>
        <v>16</v>
      </c>
      <c r="Y26" s="6">
        <f t="shared" si="12"/>
        <v>2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358</v>
      </c>
      <c r="C27" s="28" t="s">
        <v>359</v>
      </c>
      <c r="D27" s="6" t="s">
        <v>126</v>
      </c>
      <c r="E27" s="13">
        <v>22</v>
      </c>
      <c r="F27" s="7">
        <f t="shared" si="1"/>
        <v>70.588235294117652</v>
      </c>
      <c r="G27" s="20">
        <v>19</v>
      </c>
      <c r="H27" s="7">
        <f t="shared" si="2"/>
        <v>19.047619047619047</v>
      </c>
      <c r="I27" s="6">
        <v>33</v>
      </c>
      <c r="J27" s="7">
        <f t="shared" si="3"/>
        <v>26.315789473684209</v>
      </c>
      <c r="K27" s="6">
        <v>22</v>
      </c>
      <c r="L27" s="7">
        <f t="shared" si="4"/>
        <v>66.666666666666671</v>
      </c>
      <c r="M27" s="6"/>
      <c r="N27" s="7">
        <f t="shared" si="14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182.61831048208757</v>
      </c>
      <c r="X27" s="6">
        <f t="shared" si="11"/>
        <v>17</v>
      </c>
      <c r="Y27" s="6">
        <f t="shared" si="12"/>
        <v>3</v>
      </c>
      <c r="Z27" s="16">
        <f t="shared" si="13"/>
        <v>0.75</v>
      </c>
    </row>
    <row r="28" spans="1:26" x14ac:dyDescent="0.2">
      <c r="A28" s="19">
        <f t="shared" si="0"/>
        <v>18</v>
      </c>
      <c r="B28" s="6" t="s">
        <v>474</v>
      </c>
      <c r="C28" s="6" t="s">
        <v>475</v>
      </c>
      <c r="D28" s="6" t="s">
        <v>159</v>
      </c>
      <c r="E28" s="6"/>
      <c r="F28" s="7">
        <f t="shared" si="1"/>
        <v>0</v>
      </c>
      <c r="G28" s="20"/>
      <c r="H28" s="7">
        <f t="shared" si="2"/>
        <v>0</v>
      </c>
      <c r="I28" s="6">
        <v>22</v>
      </c>
      <c r="J28" s="7">
        <f t="shared" si="3"/>
        <v>84.21052631578948</v>
      </c>
      <c r="K28" s="6">
        <v>19</v>
      </c>
      <c r="L28" s="7">
        <f t="shared" si="4"/>
        <v>84.848484848484844</v>
      </c>
      <c r="M28" s="6"/>
      <c r="N28" s="7">
        <f t="shared" si="14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169.05901116427432</v>
      </c>
      <c r="X28" s="6">
        <f t="shared" si="11"/>
        <v>18</v>
      </c>
      <c r="Y28" s="6">
        <f t="shared" si="12"/>
        <v>1</v>
      </c>
      <c r="Z28" s="16">
        <f t="shared" si="13"/>
        <v>0.25</v>
      </c>
    </row>
    <row r="29" spans="1:26" x14ac:dyDescent="0.2">
      <c r="A29" s="19">
        <f t="shared" si="0"/>
        <v>19</v>
      </c>
      <c r="B29" s="6" t="s">
        <v>480</v>
      </c>
      <c r="C29" s="6" t="s">
        <v>481</v>
      </c>
      <c r="D29" s="6" t="s">
        <v>435</v>
      </c>
      <c r="E29" s="6"/>
      <c r="F29" s="7">
        <f t="shared" si="1"/>
        <v>0</v>
      </c>
      <c r="G29" s="20"/>
      <c r="H29" s="7">
        <f t="shared" si="2"/>
        <v>0</v>
      </c>
      <c r="I29" s="6">
        <v>27</v>
      </c>
      <c r="J29" s="7">
        <f t="shared" si="3"/>
        <v>57.89473684210526</v>
      </c>
      <c r="K29" s="6">
        <v>17</v>
      </c>
      <c r="L29" s="7">
        <f t="shared" si="4"/>
        <v>96.969696969696969</v>
      </c>
      <c r="M29" s="6"/>
      <c r="N29" s="7">
        <f t="shared" si="14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154.86443381180223</v>
      </c>
      <c r="X29" s="6">
        <f t="shared" si="11"/>
        <v>19</v>
      </c>
      <c r="Y29" s="6">
        <f t="shared" si="12"/>
        <v>1</v>
      </c>
      <c r="Z29" s="16">
        <f t="shared" si="13"/>
        <v>0.25</v>
      </c>
    </row>
    <row r="30" spans="1:26" x14ac:dyDescent="0.2">
      <c r="A30" s="19">
        <f t="shared" si="0"/>
        <v>20</v>
      </c>
      <c r="B30" s="6" t="s">
        <v>696</v>
      </c>
      <c r="C30" s="6" t="s">
        <v>194</v>
      </c>
      <c r="D30" s="6" t="s">
        <v>126</v>
      </c>
      <c r="E30" s="6"/>
      <c r="F30" s="7">
        <f t="shared" si="1"/>
        <v>0</v>
      </c>
      <c r="G30" s="20"/>
      <c r="H30" s="7">
        <f t="shared" si="2"/>
        <v>0</v>
      </c>
      <c r="I30" s="6"/>
      <c r="J30" s="7">
        <f t="shared" si="3"/>
        <v>0</v>
      </c>
      <c r="K30" s="6">
        <v>8</v>
      </c>
      <c r="L30" s="7">
        <f t="shared" si="4"/>
        <v>151.5151515151515</v>
      </c>
      <c r="M30" s="6"/>
      <c r="N30" s="7">
        <f t="shared" si="14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151.5151515151515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19">
        <f t="shared" si="0"/>
        <v>21</v>
      </c>
      <c r="B31" s="6" t="s">
        <v>361</v>
      </c>
      <c r="C31" s="6" t="s">
        <v>362</v>
      </c>
      <c r="D31" s="6" t="s">
        <v>103</v>
      </c>
      <c r="E31" s="13">
        <v>25</v>
      </c>
      <c r="F31" s="7">
        <f t="shared" si="1"/>
        <v>52.941176470588232</v>
      </c>
      <c r="G31" s="20"/>
      <c r="H31" s="7">
        <f t="shared" si="2"/>
        <v>0</v>
      </c>
      <c r="I31" s="6"/>
      <c r="J31" s="7">
        <f t="shared" si="3"/>
        <v>0</v>
      </c>
      <c r="K31" s="6">
        <v>21</v>
      </c>
      <c r="L31" s="7">
        <f t="shared" si="4"/>
        <v>72.727272727272734</v>
      </c>
      <c r="M31" s="6"/>
      <c r="N31" s="7"/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125.66844919786097</v>
      </c>
      <c r="X31" s="6">
        <f t="shared" si="11"/>
        <v>21</v>
      </c>
      <c r="Y31" s="6">
        <f t="shared" si="12"/>
        <v>1</v>
      </c>
      <c r="Z31" s="16">
        <f t="shared" si="13"/>
        <v>0.25</v>
      </c>
    </row>
    <row r="32" spans="1:26" x14ac:dyDescent="0.2">
      <c r="A32" s="19">
        <f t="shared" si="0"/>
        <v>22</v>
      </c>
      <c r="B32" s="6" t="s">
        <v>467</v>
      </c>
      <c r="C32" s="6" t="s">
        <v>468</v>
      </c>
      <c r="D32" s="6" t="s">
        <v>191</v>
      </c>
      <c r="E32" s="20"/>
      <c r="F32" s="7">
        <f t="shared" si="1"/>
        <v>0</v>
      </c>
      <c r="G32" s="20"/>
      <c r="H32" s="7">
        <f t="shared" si="2"/>
        <v>0</v>
      </c>
      <c r="I32" s="6">
        <v>15</v>
      </c>
      <c r="J32" s="7">
        <f t="shared" si="3"/>
        <v>121.05263157894737</v>
      </c>
      <c r="K32" s="6"/>
      <c r="L32" s="7">
        <f t="shared" si="4"/>
        <v>0</v>
      </c>
      <c r="M32" s="6"/>
      <c r="N32" s="7">
        <f t="shared" ref="N32:N53" si="15"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121.05263157894737</v>
      </c>
      <c r="X32" s="6">
        <f t="shared" si="11"/>
        <v>22</v>
      </c>
      <c r="Y32" s="6">
        <f t="shared" si="12"/>
        <v>1</v>
      </c>
      <c r="Z32" s="16">
        <f t="shared" si="13"/>
        <v>0.25</v>
      </c>
    </row>
    <row r="33" spans="1:26" x14ac:dyDescent="0.2">
      <c r="A33" s="20">
        <f t="shared" si="0"/>
        <v>23</v>
      </c>
      <c r="B33" s="6" t="s">
        <v>469</v>
      </c>
      <c r="C33" s="6" t="s">
        <v>470</v>
      </c>
      <c r="D33" s="6" t="s">
        <v>413</v>
      </c>
      <c r="E33" s="20"/>
      <c r="F33" s="7"/>
      <c r="G33" s="20"/>
      <c r="H33" s="7">
        <f t="shared" si="2"/>
        <v>0</v>
      </c>
      <c r="I33" s="6">
        <v>16</v>
      </c>
      <c r="J33" s="7">
        <f t="shared" si="3"/>
        <v>115.78947368421052</v>
      </c>
      <c r="K33" s="6"/>
      <c r="L33" s="7"/>
      <c r="M33" s="6"/>
      <c r="N33" s="7">
        <f t="shared" si="1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115.78947368421052</v>
      </c>
      <c r="X33" s="6">
        <f t="shared" si="11"/>
        <v>23</v>
      </c>
      <c r="Y33" s="6">
        <f t="shared" si="12"/>
        <v>1</v>
      </c>
      <c r="Z33" s="16">
        <f t="shared" si="13"/>
        <v>0.25</v>
      </c>
    </row>
    <row r="34" spans="1:26" x14ac:dyDescent="0.2">
      <c r="A34" s="19">
        <v>24</v>
      </c>
      <c r="B34" s="6" t="s">
        <v>484</v>
      </c>
      <c r="C34" s="6" t="s">
        <v>485</v>
      </c>
      <c r="D34" s="6" t="s">
        <v>159</v>
      </c>
      <c r="E34" s="6"/>
      <c r="F34" s="7">
        <f>IF(E34=0,,($E$9-E34)*$E$7*100/$E$9)</f>
        <v>0</v>
      </c>
      <c r="G34" s="20"/>
      <c r="H34" s="7">
        <f t="shared" si="2"/>
        <v>0</v>
      </c>
      <c r="I34" s="6">
        <v>29</v>
      </c>
      <c r="J34" s="7">
        <f t="shared" si="3"/>
        <v>47.368421052631582</v>
      </c>
      <c r="K34" s="6">
        <v>23</v>
      </c>
      <c r="L34" s="7">
        <f>IF(K34=0,,($K$9-K34)*$K$7*100/$K$9)</f>
        <v>60.606060606060609</v>
      </c>
      <c r="M34" s="6"/>
      <c r="N34" s="7">
        <f t="shared" si="1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107.97448165869218</v>
      </c>
      <c r="X34" s="6">
        <f t="shared" si="11"/>
        <v>24</v>
      </c>
      <c r="Y34" s="6">
        <f t="shared" si="12"/>
        <v>1</v>
      </c>
      <c r="Z34" s="16">
        <f t="shared" si="13"/>
        <v>0.25</v>
      </c>
    </row>
    <row r="35" spans="1:26" x14ac:dyDescent="0.2">
      <c r="A35" s="19">
        <v>25</v>
      </c>
      <c r="B35" s="6" t="s">
        <v>471</v>
      </c>
      <c r="C35" s="6" t="s">
        <v>472</v>
      </c>
      <c r="D35" s="6" t="s">
        <v>136</v>
      </c>
      <c r="E35" s="6"/>
      <c r="F35" s="7">
        <f>IF(E35=0,,($E$9-E35)*$E$7*100/$E$9)</f>
        <v>0</v>
      </c>
      <c r="G35" s="20"/>
      <c r="H35" s="7">
        <f t="shared" si="2"/>
        <v>0</v>
      </c>
      <c r="I35" s="6">
        <v>19</v>
      </c>
      <c r="J35" s="7">
        <f t="shared" si="3"/>
        <v>100</v>
      </c>
      <c r="K35" s="6">
        <v>14</v>
      </c>
      <c r="L35" s="7"/>
      <c r="M35" s="6"/>
      <c r="N35" s="7">
        <f t="shared" si="1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100</v>
      </c>
      <c r="X35" s="6">
        <f t="shared" si="11"/>
        <v>25</v>
      </c>
      <c r="Y35" s="6">
        <f t="shared" si="12"/>
        <v>1</v>
      </c>
      <c r="Z35" s="16">
        <f t="shared" si="13"/>
        <v>0.25</v>
      </c>
    </row>
    <row r="36" spans="1:26" x14ac:dyDescent="0.2">
      <c r="A36" s="19">
        <v>26</v>
      </c>
      <c r="B36" s="6" t="s">
        <v>473</v>
      </c>
      <c r="C36" s="6" t="s">
        <v>110</v>
      </c>
      <c r="D36" s="6" t="s">
        <v>191</v>
      </c>
      <c r="E36" s="20"/>
      <c r="F36" s="7"/>
      <c r="G36" s="20"/>
      <c r="H36" s="7">
        <f t="shared" si="2"/>
        <v>0</v>
      </c>
      <c r="I36" s="6">
        <v>21</v>
      </c>
      <c r="J36" s="7">
        <f t="shared" si="3"/>
        <v>89.473684210526315</v>
      </c>
      <c r="K36" s="6"/>
      <c r="L36" s="7"/>
      <c r="M36" s="6"/>
      <c r="N36" s="7">
        <f t="shared" si="1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89.473684210526315</v>
      </c>
      <c r="X36" s="6">
        <f t="shared" si="11"/>
        <v>26</v>
      </c>
      <c r="Y36" s="6">
        <f t="shared" si="12"/>
        <v>1</v>
      </c>
      <c r="Z36" s="16">
        <f t="shared" si="13"/>
        <v>0.25</v>
      </c>
    </row>
    <row r="37" spans="1:26" x14ac:dyDescent="0.2">
      <c r="A37" s="19">
        <v>27</v>
      </c>
      <c r="B37" s="6" t="s">
        <v>247</v>
      </c>
      <c r="C37" s="6" t="s">
        <v>475</v>
      </c>
      <c r="D37" s="6" t="s">
        <v>136</v>
      </c>
      <c r="E37" s="6"/>
      <c r="F37" s="7">
        <f>IF(E37=0,,($E$9-E37)*$E$7*100/$E$9)</f>
        <v>0</v>
      </c>
      <c r="G37" s="20"/>
      <c r="H37" s="7">
        <f t="shared" si="2"/>
        <v>0</v>
      </c>
      <c r="I37" s="6">
        <v>26</v>
      </c>
      <c r="J37" s="7">
        <f t="shared" si="3"/>
        <v>63.157894736842103</v>
      </c>
      <c r="K37" s="6">
        <v>29</v>
      </c>
      <c r="L37" s="7">
        <f>IF(K37=0,,($K$9-K37)*$K$7*100/$K$9)</f>
        <v>24.242424242424242</v>
      </c>
      <c r="M37" s="6"/>
      <c r="N37" s="7">
        <f t="shared" si="15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87.400318979266345</v>
      </c>
      <c r="X37" s="6">
        <f t="shared" si="11"/>
        <v>27</v>
      </c>
      <c r="Y37" s="6">
        <f t="shared" si="12"/>
        <v>1</v>
      </c>
      <c r="Z37" s="16">
        <f t="shared" si="13"/>
        <v>0.25</v>
      </c>
    </row>
    <row r="38" spans="1:26" x14ac:dyDescent="0.2">
      <c r="A38" s="19">
        <v>28</v>
      </c>
      <c r="B38" s="6" t="s">
        <v>476</v>
      </c>
      <c r="C38" s="6" t="s">
        <v>477</v>
      </c>
      <c r="D38" s="6" t="s">
        <v>126</v>
      </c>
      <c r="E38" s="20"/>
      <c r="F38" s="7">
        <f>IF(E38=0,,($E$9-E38)*$E$7*100/$E$9)</f>
        <v>0</v>
      </c>
      <c r="G38" s="20"/>
      <c r="H38" s="7">
        <f t="shared" si="2"/>
        <v>0</v>
      </c>
      <c r="I38" s="6">
        <v>23</v>
      </c>
      <c r="J38" s="7">
        <f t="shared" si="3"/>
        <v>78.94736842105263</v>
      </c>
      <c r="K38" s="6"/>
      <c r="L38" s="7">
        <f>IF(K38=0,,($K$9-K38)*$K$7*100/$K$9)</f>
        <v>0</v>
      </c>
      <c r="M38" s="6"/>
      <c r="N38" s="7">
        <f t="shared" si="1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78.94736842105263</v>
      </c>
      <c r="X38" s="6">
        <f t="shared" si="11"/>
        <v>28</v>
      </c>
      <c r="Y38" s="6">
        <f t="shared" si="12"/>
        <v>1</v>
      </c>
      <c r="Z38" s="16">
        <f t="shared" si="13"/>
        <v>0.25</v>
      </c>
    </row>
    <row r="39" spans="1:26" x14ac:dyDescent="0.2">
      <c r="A39" s="19">
        <v>29</v>
      </c>
      <c r="B39" s="6" t="s">
        <v>697</v>
      </c>
      <c r="C39" s="6" t="s">
        <v>349</v>
      </c>
      <c r="D39" s="6" t="s">
        <v>45</v>
      </c>
      <c r="E39" s="6"/>
      <c r="F39" s="7">
        <f>IF(E39=0,,($E$9-E39)*$E$7*100/$E$9)</f>
        <v>0</v>
      </c>
      <c r="G39" s="20"/>
      <c r="H39" s="7">
        <f t="shared" si="2"/>
        <v>0</v>
      </c>
      <c r="I39" s="6"/>
      <c r="J39" s="7">
        <f t="shared" si="3"/>
        <v>0</v>
      </c>
      <c r="K39" s="6">
        <v>20</v>
      </c>
      <c r="L39" s="7">
        <f>IF(K39=0,,($K$9-K39)*$K$7*100/$K$9)</f>
        <v>78.787878787878782</v>
      </c>
      <c r="M39" s="6"/>
      <c r="N39" s="7">
        <f t="shared" si="1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78.787878787878782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19">
        <v>30</v>
      </c>
      <c r="B40" s="6" t="s">
        <v>478</v>
      </c>
      <c r="C40" s="6" t="s">
        <v>479</v>
      </c>
      <c r="D40" s="6" t="s">
        <v>191</v>
      </c>
      <c r="E40" s="20"/>
      <c r="F40" s="7"/>
      <c r="G40" s="20"/>
      <c r="H40" s="7">
        <f t="shared" si="2"/>
        <v>0</v>
      </c>
      <c r="I40" s="6">
        <v>25</v>
      </c>
      <c r="J40" s="7">
        <f t="shared" si="3"/>
        <v>68.421052631578945</v>
      </c>
      <c r="K40" s="6"/>
      <c r="L40" s="7"/>
      <c r="M40" s="6"/>
      <c r="N40" s="7">
        <f t="shared" si="1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68.421052631578945</v>
      </c>
      <c r="X40" s="6">
        <f t="shared" si="11"/>
        <v>30</v>
      </c>
      <c r="Y40" s="6">
        <f t="shared" si="12"/>
        <v>1</v>
      </c>
      <c r="Z40" s="16">
        <f t="shared" si="13"/>
        <v>0.25</v>
      </c>
    </row>
    <row r="41" spans="1:26" x14ac:dyDescent="0.2">
      <c r="A41" s="19">
        <v>31</v>
      </c>
      <c r="B41" s="6" t="s">
        <v>488</v>
      </c>
      <c r="C41" s="6" t="s">
        <v>422</v>
      </c>
      <c r="D41" s="28" t="s">
        <v>413</v>
      </c>
      <c r="E41" s="6"/>
      <c r="F41" s="7">
        <f t="shared" ref="F41:F48" si="16">IF(E41=0,,($E$9-E41)*$E$7*100/$E$9)</f>
        <v>0</v>
      </c>
      <c r="G41" s="20"/>
      <c r="H41" s="7">
        <f t="shared" si="2"/>
        <v>0</v>
      </c>
      <c r="I41" s="6">
        <v>31</v>
      </c>
      <c r="J41" s="7">
        <f t="shared" si="3"/>
        <v>36.842105263157897</v>
      </c>
      <c r="K41" s="6">
        <v>29</v>
      </c>
      <c r="L41" s="7">
        <f t="shared" ref="L41:L48" si="17">IF(K41=0,,($K$9-K41)*$K$7*100/$K$9)</f>
        <v>24.242424242424242</v>
      </c>
      <c r="M41" s="6"/>
      <c r="N41" s="7">
        <f t="shared" si="1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61.08452950558214</v>
      </c>
      <c r="X41" s="6">
        <f t="shared" si="11"/>
        <v>31</v>
      </c>
      <c r="Y41" s="6">
        <f t="shared" si="12"/>
        <v>1</v>
      </c>
      <c r="Z41" s="16">
        <f t="shared" si="13"/>
        <v>0.25</v>
      </c>
    </row>
    <row r="42" spans="1:26" x14ac:dyDescent="0.2">
      <c r="A42" s="19">
        <v>32</v>
      </c>
      <c r="B42" s="6" t="s">
        <v>482</v>
      </c>
      <c r="C42" s="6" t="s">
        <v>483</v>
      </c>
      <c r="D42" s="6" t="s">
        <v>447</v>
      </c>
      <c r="E42" s="6"/>
      <c r="F42" s="7">
        <f t="shared" si="16"/>
        <v>0</v>
      </c>
      <c r="G42" s="20"/>
      <c r="H42" s="7">
        <f t="shared" si="2"/>
        <v>0</v>
      </c>
      <c r="I42" s="6">
        <v>28</v>
      </c>
      <c r="J42" s="7">
        <f t="shared" si="3"/>
        <v>52.631578947368418</v>
      </c>
      <c r="K42" s="6"/>
      <c r="L42" s="7">
        <f t="shared" si="17"/>
        <v>0</v>
      </c>
      <c r="M42" s="6"/>
      <c r="N42" s="7">
        <f t="shared" si="1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52.631578947368418</v>
      </c>
      <c r="X42" s="6">
        <f t="shared" si="11"/>
        <v>32</v>
      </c>
      <c r="Y42" s="6">
        <f t="shared" si="12"/>
        <v>1</v>
      </c>
      <c r="Z42" s="16">
        <f t="shared" si="13"/>
        <v>0.25</v>
      </c>
    </row>
    <row r="43" spans="1:26" x14ac:dyDescent="0.2">
      <c r="A43" s="19">
        <v>33</v>
      </c>
      <c r="B43" s="6" t="s">
        <v>698</v>
      </c>
      <c r="C43" s="6" t="s">
        <v>699</v>
      </c>
      <c r="D43" s="6" t="s">
        <v>45</v>
      </c>
      <c r="E43" s="6"/>
      <c r="F43" s="7">
        <f t="shared" si="16"/>
        <v>0</v>
      </c>
      <c r="G43" s="20"/>
      <c r="H43" s="7">
        <f t="shared" ref="H43:H60" si="18">IF(G43=0,,($G$9-G43)*$G$7*100/$G$9)</f>
        <v>0</v>
      </c>
      <c r="I43" s="6"/>
      <c r="J43" s="7"/>
      <c r="K43" s="6">
        <v>25</v>
      </c>
      <c r="L43" s="7">
        <f t="shared" si="17"/>
        <v>48.484848484848484</v>
      </c>
      <c r="M43" s="6"/>
      <c r="N43" s="7">
        <f t="shared" si="15"/>
        <v>0</v>
      </c>
      <c r="O43" s="6"/>
      <c r="P43" s="7">
        <f t="shared" ref="P43:P60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0" si="20">IF(U43=0,,($U$9-U43)*$U$7*100/$U$9)</f>
        <v>0</v>
      </c>
      <c r="W43" s="25">
        <f t="shared" ref="W43:W60" si="21">SUM(F43+H43+J43+L43+N43+P43+R43+T43+V43)</f>
        <v>48.484848484848484</v>
      </c>
      <c r="X43" s="6">
        <f t="shared" ref="X43:X69" si="22">ROW(B43)-10</f>
        <v>33</v>
      </c>
      <c r="Y43" s="6">
        <f t="shared" ref="Y43:Y69" si="23">COUNTA(E43,G43,I43,M43,O43,S43,Q43)</f>
        <v>0</v>
      </c>
      <c r="Z43" s="16">
        <f t="shared" si="13"/>
        <v>0</v>
      </c>
    </row>
    <row r="44" spans="1:26" x14ac:dyDescent="0.2">
      <c r="A44" s="19">
        <v>34</v>
      </c>
      <c r="B44" s="6" t="s">
        <v>700</v>
      </c>
      <c r="C44" s="6" t="s">
        <v>701</v>
      </c>
      <c r="D44" s="6" t="s">
        <v>45</v>
      </c>
      <c r="E44" s="6"/>
      <c r="F44" s="7">
        <f t="shared" si="16"/>
        <v>0</v>
      </c>
      <c r="G44" s="20"/>
      <c r="H44" s="7">
        <f t="shared" si="18"/>
        <v>0</v>
      </c>
      <c r="I44" s="6"/>
      <c r="J44" s="7">
        <f>IF(I44=0,,($I$9-I44)*$I$7*100/$I$9)</f>
        <v>0</v>
      </c>
      <c r="K44" s="6">
        <v>26</v>
      </c>
      <c r="L44" s="7">
        <f t="shared" si="17"/>
        <v>42.424242424242422</v>
      </c>
      <c r="M44" s="6"/>
      <c r="N44" s="7">
        <f t="shared" si="15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42.424242424242422</v>
      </c>
      <c r="X44" s="6">
        <f t="shared" si="22"/>
        <v>34</v>
      </c>
      <c r="Y44" s="6">
        <f t="shared" si="23"/>
        <v>0</v>
      </c>
      <c r="Z44" s="16">
        <f t="shared" si="13"/>
        <v>0</v>
      </c>
    </row>
    <row r="45" spans="1:26" x14ac:dyDescent="0.2">
      <c r="A45" s="19">
        <v>35</v>
      </c>
      <c r="B45" s="6" t="s">
        <v>486</v>
      </c>
      <c r="C45" s="6" t="s">
        <v>487</v>
      </c>
      <c r="D45" s="6" t="s">
        <v>449</v>
      </c>
      <c r="E45" s="6"/>
      <c r="F45" s="7">
        <f t="shared" si="16"/>
        <v>0</v>
      </c>
      <c r="G45" s="20"/>
      <c r="H45" s="7">
        <f t="shared" si="18"/>
        <v>0</v>
      </c>
      <c r="I45" s="6">
        <v>30</v>
      </c>
      <c r="J45" s="7">
        <f>IF(I45=0,,($I$9-I45)*$I$7*100/$I$9)</f>
        <v>42.10526315789474</v>
      </c>
      <c r="K45" s="6"/>
      <c r="L45" s="7">
        <f t="shared" si="17"/>
        <v>0</v>
      </c>
      <c r="M45" s="6"/>
      <c r="N45" s="7">
        <f t="shared" si="15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42.10526315789474</v>
      </c>
      <c r="X45" s="6">
        <f t="shared" si="22"/>
        <v>35</v>
      </c>
      <c r="Y45" s="6">
        <f t="shared" si="23"/>
        <v>1</v>
      </c>
      <c r="Z45" s="16">
        <f t="shared" si="13"/>
        <v>0.25</v>
      </c>
    </row>
    <row r="46" spans="1:26" x14ac:dyDescent="0.2">
      <c r="A46" s="20">
        <v>36</v>
      </c>
      <c r="B46" s="6" t="s">
        <v>499</v>
      </c>
      <c r="C46" s="6" t="s">
        <v>492</v>
      </c>
      <c r="D46" s="6" t="s">
        <v>191</v>
      </c>
      <c r="E46" s="6"/>
      <c r="F46" s="7">
        <f t="shared" si="16"/>
        <v>0</v>
      </c>
      <c r="G46" s="20"/>
      <c r="H46" s="7">
        <f t="shared" si="18"/>
        <v>0</v>
      </c>
      <c r="I46" s="6">
        <v>38</v>
      </c>
      <c r="J46" s="7">
        <v>3</v>
      </c>
      <c r="K46" s="6">
        <v>27</v>
      </c>
      <c r="L46" s="7">
        <f t="shared" si="17"/>
        <v>36.363636363636367</v>
      </c>
      <c r="M46" s="6"/>
      <c r="N46" s="7">
        <f t="shared" si="15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39.363636363636367</v>
      </c>
      <c r="X46" s="6">
        <f t="shared" si="22"/>
        <v>36</v>
      </c>
      <c r="Y46" s="6">
        <f t="shared" si="23"/>
        <v>1</v>
      </c>
      <c r="Z46" s="16">
        <f t="shared" si="13"/>
        <v>0.25</v>
      </c>
    </row>
    <row r="47" spans="1:26" x14ac:dyDescent="0.2">
      <c r="A47" s="19">
        <v>37</v>
      </c>
      <c r="B47" s="6" t="s">
        <v>489</v>
      </c>
      <c r="C47" s="6" t="s">
        <v>490</v>
      </c>
      <c r="D47" s="6" t="s">
        <v>435</v>
      </c>
      <c r="E47" s="6"/>
      <c r="F47" s="7">
        <f t="shared" si="16"/>
        <v>0</v>
      </c>
      <c r="G47" s="20"/>
      <c r="H47" s="7">
        <f t="shared" si="18"/>
        <v>0</v>
      </c>
      <c r="I47" s="6">
        <v>32</v>
      </c>
      <c r="J47" s="7">
        <f t="shared" ref="J47:J52" si="24">IF(I47=0,,($I$9-I47)*$I$7*100/$I$9)</f>
        <v>31.578947368421051</v>
      </c>
      <c r="K47" s="6"/>
      <c r="L47" s="7">
        <f t="shared" si="17"/>
        <v>0</v>
      </c>
      <c r="M47" s="6"/>
      <c r="N47" s="7">
        <f t="shared" si="15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31.578947368421051</v>
      </c>
      <c r="X47" s="6">
        <f t="shared" si="22"/>
        <v>37</v>
      </c>
      <c r="Y47" s="6">
        <f t="shared" si="23"/>
        <v>1</v>
      </c>
      <c r="Z47" s="16">
        <f t="shared" si="13"/>
        <v>0.25</v>
      </c>
    </row>
    <row r="48" spans="1:26" x14ac:dyDescent="0.2">
      <c r="A48" s="19">
        <v>38</v>
      </c>
      <c r="B48" s="6" t="s">
        <v>702</v>
      </c>
      <c r="C48" s="6" t="s">
        <v>364</v>
      </c>
      <c r="D48" s="6" t="s">
        <v>654</v>
      </c>
      <c r="E48" s="6"/>
      <c r="F48" s="7">
        <f t="shared" si="16"/>
        <v>0</v>
      </c>
      <c r="G48" s="20"/>
      <c r="H48" s="7">
        <f t="shared" si="18"/>
        <v>0</v>
      </c>
      <c r="I48" s="6"/>
      <c r="J48" s="7">
        <f t="shared" si="24"/>
        <v>0</v>
      </c>
      <c r="K48" s="6">
        <v>28</v>
      </c>
      <c r="L48" s="7">
        <f t="shared" si="17"/>
        <v>30.303030303030305</v>
      </c>
      <c r="M48" s="6"/>
      <c r="N48" s="7">
        <f t="shared" si="15"/>
        <v>0</v>
      </c>
      <c r="O48" s="6"/>
      <c r="P48" s="7">
        <f t="shared" si="19"/>
        <v>0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30.303030303030305</v>
      </c>
      <c r="X48" s="6">
        <f t="shared" si="22"/>
        <v>38</v>
      </c>
      <c r="Y48" s="6">
        <f t="shared" si="23"/>
        <v>0</v>
      </c>
      <c r="Z48" s="16">
        <f t="shared" si="13"/>
        <v>0</v>
      </c>
    </row>
    <row r="49" spans="1:26" x14ac:dyDescent="0.2">
      <c r="A49" s="19">
        <v>39</v>
      </c>
      <c r="B49" s="6" t="s">
        <v>491</v>
      </c>
      <c r="C49" s="6" t="s">
        <v>492</v>
      </c>
      <c r="D49" s="6" t="s">
        <v>435</v>
      </c>
      <c r="E49" s="20"/>
      <c r="F49" s="7"/>
      <c r="G49" s="20"/>
      <c r="H49" s="7">
        <f t="shared" si="18"/>
        <v>0</v>
      </c>
      <c r="I49" s="6">
        <v>34</v>
      </c>
      <c r="J49" s="7">
        <f t="shared" si="24"/>
        <v>21.05263157894737</v>
      </c>
      <c r="K49" s="6"/>
      <c r="L49" s="7"/>
      <c r="M49" s="6"/>
      <c r="N49" s="7">
        <f t="shared" si="15"/>
        <v>0</v>
      </c>
      <c r="O49" s="6"/>
      <c r="P49" s="7">
        <f t="shared" si="19"/>
        <v>0</v>
      </c>
      <c r="Q49" s="6"/>
      <c r="R49" s="7">
        <f t="shared" si="7"/>
        <v>0</v>
      </c>
      <c r="S49" s="6"/>
      <c r="T49" s="7">
        <f t="shared" si="8"/>
        <v>0</v>
      </c>
      <c r="U49" s="6"/>
      <c r="V49" s="7">
        <f t="shared" si="20"/>
        <v>0</v>
      </c>
      <c r="W49" s="25">
        <f t="shared" si="21"/>
        <v>21.05263157894737</v>
      </c>
      <c r="X49" s="6">
        <f t="shared" si="22"/>
        <v>39</v>
      </c>
      <c r="Y49" s="6">
        <f t="shared" si="23"/>
        <v>1</v>
      </c>
      <c r="Z49" s="16">
        <f t="shared" si="13"/>
        <v>0.25</v>
      </c>
    </row>
    <row r="50" spans="1:26" x14ac:dyDescent="0.2">
      <c r="A50" s="19">
        <v>40</v>
      </c>
      <c r="B50" s="6" t="s">
        <v>493</v>
      </c>
      <c r="C50" s="6" t="s">
        <v>83</v>
      </c>
      <c r="D50" s="6" t="s">
        <v>494</v>
      </c>
      <c r="E50" s="20"/>
      <c r="F50" s="7"/>
      <c r="G50" s="20"/>
      <c r="H50" s="7">
        <f t="shared" si="18"/>
        <v>0</v>
      </c>
      <c r="I50" s="6">
        <v>35</v>
      </c>
      <c r="J50" s="7">
        <f t="shared" si="24"/>
        <v>15.789473684210526</v>
      </c>
      <c r="K50" s="6"/>
      <c r="L50" s="7"/>
      <c r="M50" s="6"/>
      <c r="N50" s="7">
        <f t="shared" si="15"/>
        <v>0</v>
      </c>
      <c r="O50" s="6"/>
      <c r="P50" s="7">
        <f t="shared" si="19"/>
        <v>0</v>
      </c>
      <c r="Q50" s="6"/>
      <c r="R50" s="7">
        <f t="shared" si="7"/>
        <v>0</v>
      </c>
      <c r="S50" s="6"/>
      <c r="T50" s="7">
        <f t="shared" si="8"/>
        <v>0</v>
      </c>
      <c r="U50" s="6"/>
      <c r="V50" s="7">
        <f t="shared" si="20"/>
        <v>0</v>
      </c>
      <c r="W50" s="25">
        <f t="shared" si="21"/>
        <v>15.789473684210526</v>
      </c>
      <c r="X50" s="6">
        <f t="shared" si="22"/>
        <v>40</v>
      </c>
      <c r="Y50" s="6">
        <f t="shared" si="23"/>
        <v>1</v>
      </c>
      <c r="Z50" s="16">
        <f t="shared" si="13"/>
        <v>0.25</v>
      </c>
    </row>
    <row r="51" spans="1:26" x14ac:dyDescent="0.2">
      <c r="A51" s="19">
        <v>41</v>
      </c>
      <c r="B51" s="6" t="s">
        <v>495</v>
      </c>
      <c r="C51" s="6" t="s">
        <v>354</v>
      </c>
      <c r="D51" s="6" t="s">
        <v>153</v>
      </c>
      <c r="E51" s="6"/>
      <c r="F51" s="7">
        <f>IF(E51=0,,($E$9-E51)*$E$7*100/$E$9)</f>
        <v>0</v>
      </c>
      <c r="G51" s="20"/>
      <c r="H51" s="7">
        <f t="shared" si="18"/>
        <v>0</v>
      </c>
      <c r="I51" s="6">
        <v>36</v>
      </c>
      <c r="J51" s="7">
        <f t="shared" si="24"/>
        <v>10.526315789473685</v>
      </c>
      <c r="K51" s="6">
        <v>33</v>
      </c>
      <c r="L51" s="7">
        <v>3</v>
      </c>
      <c r="M51" s="6"/>
      <c r="N51" s="7">
        <f t="shared" si="15"/>
        <v>0</v>
      </c>
      <c r="O51" s="6"/>
      <c r="P51" s="7">
        <f t="shared" si="19"/>
        <v>0</v>
      </c>
      <c r="Q51" s="6"/>
      <c r="R51" s="7">
        <f t="shared" si="7"/>
        <v>0</v>
      </c>
      <c r="S51" s="6"/>
      <c r="T51" s="7">
        <f t="shared" si="8"/>
        <v>0</v>
      </c>
      <c r="U51" s="6"/>
      <c r="V51" s="7">
        <f t="shared" si="20"/>
        <v>0</v>
      </c>
      <c r="W51" s="25">
        <f t="shared" si="21"/>
        <v>13.526315789473685</v>
      </c>
      <c r="X51" s="6">
        <f t="shared" si="22"/>
        <v>41</v>
      </c>
      <c r="Y51" s="6">
        <f t="shared" si="23"/>
        <v>1</v>
      </c>
      <c r="Z51" s="16">
        <f t="shared" si="13"/>
        <v>0.25</v>
      </c>
    </row>
    <row r="52" spans="1:26" x14ac:dyDescent="0.2">
      <c r="A52" s="19">
        <v>42</v>
      </c>
      <c r="B52" s="6" t="s">
        <v>703</v>
      </c>
      <c r="C52" s="6" t="s">
        <v>704</v>
      </c>
      <c r="D52" s="6" t="s">
        <v>45</v>
      </c>
      <c r="E52" s="6"/>
      <c r="F52" s="7">
        <f>IF(E52=0,,($E$9-E52)*$E$7*100/$E$9)</f>
        <v>0</v>
      </c>
      <c r="G52" s="20"/>
      <c r="H52" s="7">
        <f t="shared" si="18"/>
        <v>0</v>
      </c>
      <c r="I52" s="6"/>
      <c r="J52" s="7">
        <f t="shared" si="24"/>
        <v>0</v>
      </c>
      <c r="K52" s="6">
        <v>31</v>
      </c>
      <c r="L52" s="7">
        <f>IF(K52=0,,($K$9-K52)*$K$7*100/$K$9)</f>
        <v>12.121212121212121</v>
      </c>
      <c r="M52" s="6"/>
      <c r="N52" s="7">
        <f t="shared" si="15"/>
        <v>0</v>
      </c>
      <c r="O52" s="6"/>
      <c r="P52" s="7">
        <f t="shared" si="19"/>
        <v>0</v>
      </c>
      <c r="Q52" s="6"/>
      <c r="R52" s="7">
        <f t="shared" si="7"/>
        <v>0</v>
      </c>
      <c r="S52" s="6"/>
      <c r="T52" s="7">
        <f t="shared" si="8"/>
        <v>0</v>
      </c>
      <c r="U52" s="6"/>
      <c r="V52" s="7">
        <f t="shared" si="20"/>
        <v>0</v>
      </c>
      <c r="W52" s="25">
        <f t="shared" si="21"/>
        <v>12.121212121212121</v>
      </c>
      <c r="X52" s="6">
        <f t="shared" si="22"/>
        <v>42</v>
      </c>
      <c r="Y52" s="6">
        <f t="shared" si="23"/>
        <v>0</v>
      </c>
      <c r="Z52" s="16">
        <f t="shared" si="13"/>
        <v>0</v>
      </c>
    </row>
    <row r="53" spans="1:26" x14ac:dyDescent="0.2">
      <c r="A53" s="19">
        <v>43</v>
      </c>
      <c r="B53" s="6" t="s">
        <v>705</v>
      </c>
      <c r="C53" s="6" t="s">
        <v>706</v>
      </c>
      <c r="D53" s="6" t="s">
        <v>45</v>
      </c>
      <c r="E53" s="20"/>
      <c r="F53" s="7"/>
      <c r="G53" s="20"/>
      <c r="H53" s="7">
        <f t="shared" si="18"/>
        <v>0</v>
      </c>
      <c r="I53" s="6"/>
      <c r="J53" s="7"/>
      <c r="K53" s="6">
        <v>32</v>
      </c>
      <c r="L53" s="7">
        <f>IF(K53=0,,($K$9-K53)*$K$7*100/$K$9)</f>
        <v>6.0606060606060606</v>
      </c>
      <c r="M53" s="6"/>
      <c r="N53" s="7">
        <f t="shared" si="15"/>
        <v>0</v>
      </c>
      <c r="O53" s="6"/>
      <c r="P53" s="7">
        <f t="shared" si="19"/>
        <v>0</v>
      </c>
      <c r="Q53" s="6"/>
      <c r="R53" s="7">
        <f t="shared" si="7"/>
        <v>0</v>
      </c>
      <c r="S53" s="6"/>
      <c r="T53" s="7">
        <f t="shared" si="8"/>
        <v>0</v>
      </c>
      <c r="U53" s="6"/>
      <c r="V53" s="7">
        <f t="shared" si="20"/>
        <v>0</v>
      </c>
      <c r="W53" s="25">
        <f t="shared" si="21"/>
        <v>6.0606060606060606</v>
      </c>
      <c r="X53" s="6">
        <f t="shared" si="22"/>
        <v>43</v>
      </c>
      <c r="Y53" s="6">
        <f t="shared" si="23"/>
        <v>0</v>
      </c>
      <c r="Z53" s="16">
        <f t="shared" si="13"/>
        <v>0</v>
      </c>
    </row>
    <row r="54" spans="1:26" x14ac:dyDescent="0.2">
      <c r="A54" s="19">
        <v>44</v>
      </c>
      <c r="B54" s="6" t="s">
        <v>496</v>
      </c>
      <c r="C54" s="6" t="s">
        <v>497</v>
      </c>
      <c r="D54" s="6" t="s">
        <v>498</v>
      </c>
      <c r="E54" s="6"/>
      <c r="F54" s="7"/>
      <c r="G54" s="20"/>
      <c r="H54" s="7">
        <f t="shared" si="18"/>
        <v>0</v>
      </c>
      <c r="I54" s="6">
        <v>37</v>
      </c>
      <c r="J54" s="7">
        <f>IF(I54=0,,($I$9-I54)*$I$7*100/$I$9)</f>
        <v>5.2631578947368425</v>
      </c>
      <c r="K54" s="6"/>
      <c r="L54" s="7"/>
      <c r="M54" s="6"/>
      <c r="N54" s="7"/>
      <c r="O54" s="6"/>
      <c r="P54" s="7">
        <f t="shared" si="19"/>
        <v>0</v>
      </c>
      <c r="Q54" s="6"/>
      <c r="R54" s="7"/>
      <c r="S54" s="6"/>
      <c r="T54" s="7">
        <f t="shared" si="8"/>
        <v>0</v>
      </c>
      <c r="U54" s="6"/>
      <c r="V54" s="7">
        <f t="shared" si="20"/>
        <v>0</v>
      </c>
      <c r="W54" s="25">
        <f t="shared" si="21"/>
        <v>5.2631578947368425</v>
      </c>
      <c r="X54" s="6">
        <f t="shared" si="22"/>
        <v>44</v>
      </c>
      <c r="Y54" s="6">
        <f t="shared" si="23"/>
        <v>1</v>
      </c>
      <c r="Z54" s="16">
        <f t="shared" si="13"/>
        <v>0.25</v>
      </c>
    </row>
    <row r="55" spans="1:26" x14ac:dyDescent="0.2">
      <c r="A55" s="19">
        <v>45</v>
      </c>
      <c r="B55" s="6" t="s">
        <v>411</v>
      </c>
      <c r="C55" s="6" t="s">
        <v>412</v>
      </c>
      <c r="D55" s="6" t="s">
        <v>413</v>
      </c>
      <c r="E55" s="6"/>
      <c r="F55" s="7">
        <f>IF(E55=0,,($E$9-E55)*$E$7*100/$E$9)</f>
        <v>0</v>
      </c>
      <c r="G55" s="20"/>
      <c r="H55" s="7">
        <f t="shared" si="18"/>
        <v>0</v>
      </c>
      <c r="I55" s="6"/>
      <c r="J55" s="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 t="shared" si="19"/>
        <v>0</v>
      </c>
      <c r="Q55" s="6"/>
      <c r="R55" s="7">
        <f>IF(Q55=0,,($Q$9-Q55)*$Q$7*100/$Q$9)</f>
        <v>0</v>
      </c>
      <c r="S55" s="6"/>
      <c r="T55" s="7">
        <f t="shared" si="8"/>
        <v>0</v>
      </c>
      <c r="U55" s="6"/>
      <c r="V55" s="7">
        <f t="shared" si="20"/>
        <v>0</v>
      </c>
      <c r="W55" s="25">
        <f t="shared" si="21"/>
        <v>0</v>
      </c>
      <c r="X55" s="6">
        <f t="shared" si="22"/>
        <v>45</v>
      </c>
      <c r="Y55" s="6">
        <f t="shared" si="23"/>
        <v>0</v>
      </c>
      <c r="Z55" s="16">
        <f t="shared" si="13"/>
        <v>0</v>
      </c>
    </row>
    <row r="56" spans="1:26" x14ac:dyDescent="0.2">
      <c r="A56" s="19">
        <v>46</v>
      </c>
      <c r="B56" s="6"/>
      <c r="C56" s="6"/>
      <c r="D56" s="6"/>
      <c r="E56" s="20"/>
      <c r="F56" s="7">
        <f>IF(E56=0,,($E$9-E56)*$E$7*100/$E$9)</f>
        <v>0</v>
      </c>
      <c r="G56" s="20"/>
      <c r="H56" s="7">
        <f t="shared" si="18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19"/>
        <v>0</v>
      </c>
      <c r="Q56" s="6"/>
      <c r="R56" s="7">
        <f>IF(Q56=0,,($Q$9-Q56)*$Q$7*100/$Q$9)</f>
        <v>0</v>
      </c>
      <c r="S56" s="6"/>
      <c r="T56" s="7">
        <f t="shared" si="8"/>
        <v>0</v>
      </c>
      <c r="U56" s="6"/>
      <c r="V56" s="7">
        <f t="shared" si="20"/>
        <v>0</v>
      </c>
      <c r="W56" s="25">
        <f t="shared" si="21"/>
        <v>0</v>
      </c>
      <c r="X56" s="6">
        <f t="shared" si="22"/>
        <v>46</v>
      </c>
      <c r="Y56" s="6">
        <f t="shared" si="23"/>
        <v>0</v>
      </c>
      <c r="Z56" s="16">
        <f t="shared" si="13"/>
        <v>0</v>
      </c>
    </row>
    <row r="57" spans="1:26" x14ac:dyDescent="0.2">
      <c r="A57" s="19">
        <v>47</v>
      </c>
      <c r="B57" s="6"/>
      <c r="C57" s="6"/>
      <c r="D57" s="6"/>
      <c r="E57" s="6"/>
      <c r="F57" s="7">
        <f>IF(E57=0,,($E$9-E57)*$E$7*100/$E$9)</f>
        <v>0</v>
      </c>
      <c r="G57" s="20"/>
      <c r="H57" s="7">
        <f t="shared" si="18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 t="shared" si="19"/>
        <v>0</v>
      </c>
      <c r="Q57" s="6"/>
      <c r="R57" s="7">
        <f>IF(Q57=0,,($Q$9-Q57)*$Q$7*100/$Q$9)</f>
        <v>0</v>
      </c>
      <c r="S57" s="6"/>
      <c r="T57" s="7">
        <f t="shared" si="8"/>
        <v>0</v>
      </c>
      <c r="U57" s="6"/>
      <c r="V57" s="7">
        <f t="shared" si="20"/>
        <v>0</v>
      </c>
      <c r="W57" s="25">
        <f t="shared" si="21"/>
        <v>0</v>
      </c>
      <c r="X57" s="6">
        <f t="shared" si="22"/>
        <v>47</v>
      </c>
      <c r="Y57" s="6">
        <f t="shared" si="23"/>
        <v>0</v>
      </c>
      <c r="Z57" s="16">
        <f>Y57/$G$3</f>
        <v>0</v>
      </c>
    </row>
    <row r="58" spans="1:26" x14ac:dyDescent="0.2">
      <c r="A58" s="19">
        <v>48</v>
      </c>
      <c r="B58" s="6"/>
      <c r="C58" s="6"/>
      <c r="D58" s="6"/>
      <c r="E58" s="20"/>
      <c r="F58" s="7">
        <f>IF(E58=0,,($E$9-E58)*$E$7*100/$E$9)</f>
        <v>0</v>
      </c>
      <c r="G58" s="20"/>
      <c r="H58" s="7">
        <f t="shared" si="18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 t="shared" si="19"/>
        <v>0</v>
      </c>
      <c r="Q58" s="6"/>
      <c r="R58" s="7">
        <v>0</v>
      </c>
      <c r="S58" s="6"/>
      <c r="T58" s="7">
        <v>0</v>
      </c>
      <c r="U58" s="6"/>
      <c r="V58" s="7">
        <f t="shared" si="20"/>
        <v>0</v>
      </c>
      <c r="W58" s="25">
        <f t="shared" si="21"/>
        <v>0</v>
      </c>
      <c r="X58" s="6">
        <f t="shared" si="22"/>
        <v>48</v>
      </c>
      <c r="Y58" s="6">
        <f t="shared" si="23"/>
        <v>0</v>
      </c>
      <c r="Z58" s="16">
        <f t="shared" ref="Z58:Z68" si="25">Y58/$G$3</f>
        <v>0</v>
      </c>
    </row>
    <row r="59" spans="1:26" x14ac:dyDescent="0.2">
      <c r="A59" s="19">
        <v>49</v>
      </c>
      <c r="B59" s="6"/>
      <c r="C59" s="6"/>
      <c r="D59" s="6"/>
      <c r="E59" s="20"/>
      <c r="F59" s="7"/>
      <c r="G59" s="20"/>
      <c r="H59" s="7">
        <f t="shared" si="18"/>
        <v>0</v>
      </c>
      <c r="I59" s="6"/>
      <c r="J59" s="7"/>
      <c r="K59" s="6"/>
      <c r="L59" s="7"/>
      <c r="M59" s="6"/>
      <c r="N59" s="7">
        <f>IF(M59=0,,($M$9-M59)*$M$7*100/$M$9)</f>
        <v>0</v>
      </c>
      <c r="O59" s="6"/>
      <c r="P59" s="7">
        <f t="shared" si="19"/>
        <v>0</v>
      </c>
      <c r="Q59" s="6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 t="shared" si="20"/>
        <v>0</v>
      </c>
      <c r="W59" s="25">
        <f t="shared" si="21"/>
        <v>0</v>
      </c>
      <c r="X59" s="6">
        <f t="shared" si="22"/>
        <v>49</v>
      </c>
      <c r="Y59" s="6">
        <f t="shared" si="23"/>
        <v>0</v>
      </c>
      <c r="Z59" s="16">
        <f t="shared" si="25"/>
        <v>0</v>
      </c>
    </row>
    <row r="60" spans="1:26" x14ac:dyDescent="0.2">
      <c r="A60" s="19">
        <v>50</v>
      </c>
      <c r="B60" s="6"/>
      <c r="C60" s="6"/>
      <c r="D60" s="6"/>
      <c r="E60" s="6"/>
      <c r="F60" s="7">
        <f>IF(E60=0,,($E$9-E60)*$E$7*100/$E$9)</f>
        <v>0</v>
      </c>
      <c r="G60" s="20"/>
      <c r="H60" s="7">
        <f t="shared" si="18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 t="shared" si="19"/>
        <v>0</v>
      </c>
      <c r="Q60" s="6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 t="shared" si="20"/>
        <v>0</v>
      </c>
      <c r="W60" s="25">
        <f t="shared" si="21"/>
        <v>0</v>
      </c>
      <c r="X60" s="6">
        <f t="shared" si="22"/>
        <v>50</v>
      </c>
      <c r="Y60" s="6">
        <f t="shared" si="23"/>
        <v>0</v>
      </c>
      <c r="Z60" s="16">
        <f t="shared" si="25"/>
        <v>0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ref="H61:H69" si="26"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ref="N61:N65" si="27">IF(M61=0,,($M$9-M61)*$M$7*100/$M$9)</f>
        <v>0</v>
      </c>
      <c r="O61" s="6"/>
      <c r="P61" s="7">
        <f t="shared" ref="P61:P69" si="28">IF(O61=0,,($O$9-O61)*$O$7*100/$O$9)</f>
        <v>0</v>
      </c>
      <c r="Q61" s="6"/>
      <c r="R61" s="7">
        <f t="shared" ref="R61:R68" si="29">IF(Q61=0,,($Q$9-Q61)*$Q$7*100/$Q$9)</f>
        <v>0</v>
      </c>
      <c r="S61" s="6"/>
      <c r="T61" s="7">
        <f t="shared" ref="T61:T69" si="30">IF(S61=0,,($S$9-S61)*$S$7*100/$S$9)</f>
        <v>0</v>
      </c>
      <c r="U61" s="6"/>
      <c r="V61" s="7">
        <f t="shared" ref="V61:V69" si="31">IF(U61=0,,($U$9-U61)*$U$7*100/$U$9)</f>
        <v>0</v>
      </c>
      <c r="W61" s="25">
        <f t="shared" ref="W61:W69" si="32">SUM(F61+H61+J61+L61+N61+P61+R61+T61+V61)</f>
        <v>0</v>
      </c>
      <c r="X61" s="6">
        <f t="shared" si="22"/>
        <v>51</v>
      </c>
      <c r="Y61" s="6">
        <f t="shared" si="23"/>
        <v>0</v>
      </c>
      <c r="Z61" s="16">
        <f t="shared" si="25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26"/>
        <v>0</v>
      </c>
      <c r="I62" s="6"/>
      <c r="J62" s="7"/>
      <c r="K62" s="6"/>
      <c r="L62" s="7"/>
      <c r="M62" s="6"/>
      <c r="N62" s="7">
        <f t="shared" si="27"/>
        <v>0</v>
      </c>
      <c r="O62" s="6"/>
      <c r="P62" s="7">
        <f t="shared" si="28"/>
        <v>0</v>
      </c>
      <c r="Q62" s="6"/>
      <c r="R62" s="7">
        <f t="shared" si="29"/>
        <v>0</v>
      </c>
      <c r="S62" s="6"/>
      <c r="T62" s="7">
        <f t="shared" si="30"/>
        <v>0</v>
      </c>
      <c r="U62" s="6"/>
      <c r="V62" s="7">
        <f t="shared" si="31"/>
        <v>0</v>
      </c>
      <c r="W62" s="25">
        <f t="shared" si="32"/>
        <v>0</v>
      </c>
      <c r="X62" s="6">
        <f t="shared" si="22"/>
        <v>52</v>
      </c>
      <c r="Y62" s="6">
        <f t="shared" si="23"/>
        <v>0</v>
      </c>
      <c r="Z62" s="16">
        <f t="shared" si="25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26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27"/>
        <v>0</v>
      </c>
      <c r="O63" s="6"/>
      <c r="P63" s="7">
        <f t="shared" si="28"/>
        <v>0</v>
      </c>
      <c r="Q63" s="6"/>
      <c r="R63" s="7">
        <f t="shared" si="29"/>
        <v>0</v>
      </c>
      <c r="S63" s="6"/>
      <c r="T63" s="7">
        <f t="shared" si="30"/>
        <v>0</v>
      </c>
      <c r="U63" s="6"/>
      <c r="V63" s="7">
        <f t="shared" si="31"/>
        <v>0</v>
      </c>
      <c r="W63" s="25">
        <f t="shared" si="32"/>
        <v>0</v>
      </c>
      <c r="X63" s="6">
        <f t="shared" si="22"/>
        <v>53</v>
      </c>
      <c r="Y63" s="6">
        <f t="shared" si="23"/>
        <v>0</v>
      </c>
      <c r="Z63" s="16">
        <f t="shared" si="25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si="26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27"/>
        <v>0</v>
      </c>
      <c r="O64" s="6"/>
      <c r="P64" s="7">
        <f t="shared" si="28"/>
        <v>0</v>
      </c>
      <c r="Q64" s="6"/>
      <c r="R64" s="7">
        <f t="shared" si="29"/>
        <v>0</v>
      </c>
      <c r="S64" s="6"/>
      <c r="T64" s="7">
        <f t="shared" si="30"/>
        <v>0</v>
      </c>
      <c r="U64" s="6"/>
      <c r="V64" s="7">
        <f t="shared" si="31"/>
        <v>0</v>
      </c>
      <c r="W64" s="25">
        <f t="shared" si="32"/>
        <v>0</v>
      </c>
      <c r="X64" s="6">
        <f t="shared" si="22"/>
        <v>54</v>
      </c>
      <c r="Y64" s="6">
        <f t="shared" si="23"/>
        <v>0</v>
      </c>
      <c r="Z64" s="16">
        <f t="shared" si="25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6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7"/>
        <v>0</v>
      </c>
      <c r="O65" s="6"/>
      <c r="P65" s="7">
        <f t="shared" si="28"/>
        <v>0</v>
      </c>
      <c r="Q65" s="6"/>
      <c r="R65" s="7">
        <f t="shared" si="29"/>
        <v>0</v>
      </c>
      <c r="S65" s="6"/>
      <c r="T65" s="7">
        <f t="shared" si="30"/>
        <v>0</v>
      </c>
      <c r="U65" s="6"/>
      <c r="V65" s="7">
        <f t="shared" si="31"/>
        <v>0</v>
      </c>
      <c r="W65" s="25">
        <f t="shared" si="32"/>
        <v>0</v>
      </c>
      <c r="X65" s="6">
        <f t="shared" si="22"/>
        <v>55</v>
      </c>
      <c r="Y65" s="6">
        <f t="shared" si="23"/>
        <v>0</v>
      </c>
      <c r="Z65" s="16">
        <f t="shared" si="25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6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8"/>
        <v>0</v>
      </c>
      <c r="Q66" s="6"/>
      <c r="R66" s="7">
        <f t="shared" si="29"/>
        <v>0</v>
      </c>
      <c r="S66" s="6"/>
      <c r="T66" s="7">
        <f t="shared" si="30"/>
        <v>0</v>
      </c>
      <c r="U66" s="6"/>
      <c r="V66" s="7">
        <f t="shared" si="31"/>
        <v>0</v>
      </c>
      <c r="W66" s="25">
        <f t="shared" si="32"/>
        <v>0</v>
      </c>
      <c r="X66" s="6">
        <f t="shared" si="22"/>
        <v>56</v>
      </c>
      <c r="Y66" s="6">
        <f t="shared" si="23"/>
        <v>0</v>
      </c>
      <c r="Z66" s="16">
        <f t="shared" si="25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6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8"/>
        <v>0</v>
      </c>
      <c r="Q67" s="6"/>
      <c r="R67" s="7">
        <f t="shared" si="29"/>
        <v>0</v>
      </c>
      <c r="S67" s="6"/>
      <c r="T67" s="7">
        <f t="shared" si="30"/>
        <v>0</v>
      </c>
      <c r="U67" s="6"/>
      <c r="V67" s="7">
        <f t="shared" si="31"/>
        <v>0</v>
      </c>
      <c r="W67" s="25">
        <f t="shared" si="32"/>
        <v>0</v>
      </c>
      <c r="X67" s="6">
        <f t="shared" si="22"/>
        <v>57</v>
      </c>
      <c r="Y67" s="6">
        <f t="shared" si="23"/>
        <v>0</v>
      </c>
      <c r="Z67" s="16">
        <f t="shared" si="25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6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8"/>
        <v>0</v>
      </c>
      <c r="Q68" s="6"/>
      <c r="R68" s="7">
        <f t="shared" si="29"/>
        <v>0</v>
      </c>
      <c r="S68" s="6"/>
      <c r="T68" s="7">
        <f t="shared" si="30"/>
        <v>0</v>
      </c>
      <c r="U68" s="6"/>
      <c r="V68" s="7">
        <f t="shared" si="31"/>
        <v>0</v>
      </c>
      <c r="W68" s="25">
        <f t="shared" si="32"/>
        <v>0</v>
      </c>
      <c r="X68" s="6">
        <f t="shared" si="22"/>
        <v>58</v>
      </c>
      <c r="Y68" s="6">
        <f t="shared" si="23"/>
        <v>0</v>
      </c>
      <c r="Z68" s="16">
        <f t="shared" si="25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6"/>
        <v>0</v>
      </c>
      <c r="I69" s="6"/>
      <c r="J69" s="7"/>
      <c r="K69" s="6"/>
      <c r="L69" s="7"/>
      <c r="M69" s="6"/>
      <c r="N69" s="7"/>
      <c r="O69" s="6"/>
      <c r="P69" s="7">
        <f t="shared" si="28"/>
        <v>0</v>
      </c>
      <c r="Q69" s="6"/>
      <c r="R69" s="7"/>
      <c r="S69" s="6"/>
      <c r="T69" s="7">
        <f t="shared" si="30"/>
        <v>0</v>
      </c>
      <c r="U69" s="6"/>
      <c r="V69" s="7">
        <f t="shared" si="31"/>
        <v>0</v>
      </c>
      <c r="W69" s="25">
        <f t="shared" si="32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55" t="s">
        <v>11</v>
      </c>
      <c r="B70" s="55"/>
      <c r="C70" s="56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3">SUM(F70+H70+J70+L70+N70+P70+R70+T70+V70)</f>
        <v>59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0.17391304347826086</v>
      </c>
      <c r="I71" s="15">
        <f>I70/$G$2</f>
        <v>0.78260869565217395</v>
      </c>
      <c r="K71" s="15">
        <f>K70/$G$2</f>
        <v>0.69565217391304346</v>
      </c>
      <c r="M71" s="15">
        <f>M70/$G$2</f>
        <v>0</v>
      </c>
      <c r="O71" s="15">
        <f>O70/$G$2</f>
        <v>0</v>
      </c>
      <c r="P71" s="15">
        <f>P70/$G$2</f>
        <v>1.2826086956521738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0">
    <sortCondition descending="1" ref="W11:W60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L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27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308</v>
      </c>
      <c r="F6" s="58"/>
      <c r="G6" s="58" t="s">
        <v>366</v>
      </c>
      <c r="H6" s="58"/>
      <c r="I6" s="58" t="s">
        <v>421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 t="s">
        <v>309</v>
      </c>
      <c r="F8" s="57"/>
      <c r="G8" s="57">
        <v>45962</v>
      </c>
      <c r="H8" s="57"/>
      <c r="I8" s="69">
        <v>45983</v>
      </c>
      <c r="J8" s="70"/>
      <c r="K8" s="69">
        <v>46004</v>
      </c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>
        <v>6</v>
      </c>
      <c r="F9" s="58"/>
      <c r="G9" s="58">
        <v>8</v>
      </c>
      <c r="H9" s="58"/>
      <c r="I9" s="59">
        <v>15</v>
      </c>
      <c r="J9" s="60"/>
      <c r="K9" s="59">
        <v>25</v>
      </c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 t="shared" ref="F11:F18" si="1">IF(E11=0,,($E$9-E11)*$E$7*100/$E$9)</f>
        <v>100</v>
      </c>
      <c r="G11" s="6">
        <v>5</v>
      </c>
      <c r="H11" s="7">
        <f t="shared" ref="H11:H19" si="2">IF(G11=0,,($G$9-G11)*$G$7*100/$G$9)</f>
        <v>75</v>
      </c>
      <c r="I11" s="6">
        <v>5</v>
      </c>
      <c r="J11" s="7">
        <f t="shared" ref="J11:J19" si="3">IF(I11=0,,($I$9-I11)*$I$7*100/$I$9)</f>
        <v>133.33333333333334</v>
      </c>
      <c r="K11" s="6">
        <v>2</v>
      </c>
      <c r="L11" s="7">
        <f t="shared" ref="L11:L31" si="4">IF(K11=0,,($K$9-K11)*$K$7*100/$K$9)</f>
        <v>184</v>
      </c>
      <c r="M11" s="6"/>
      <c r="N11" s="7">
        <f t="shared" ref="N11:N29" si="5">IF(M11=0,,($M$9-M11)*$M$7*100/$M$9)</f>
        <v>0</v>
      </c>
      <c r="O11" s="6"/>
      <c r="P11" s="7">
        <f t="shared" ref="P11:P33" si="6">IF(O11=0,,($O$9-O11)*$O$7*100/$O$9)</f>
        <v>0</v>
      </c>
      <c r="Q11" s="6"/>
      <c r="R11" s="7">
        <f t="shared" ref="R11:R34" si="7">IF(Q11=0,,($Q$9-Q11)*$Q$7*100/$Q$9)</f>
        <v>0</v>
      </c>
      <c r="S11" s="6"/>
      <c r="T11" s="7">
        <f t="shared" ref="T11:T40" si="8">IF(S11=0,,($S$9-S11)*$S$7*100/$S$9)</f>
        <v>0</v>
      </c>
      <c r="U11" s="8">
        <f t="shared" ref="U11:U40" si="9">T11+R11+P11+N11+L11+J11+H11+F11</f>
        <v>492.33333333333337</v>
      </c>
      <c r="V11" s="6">
        <f t="shared" ref="V11:V45" si="10">ROW(B11)-10</f>
        <v>1</v>
      </c>
      <c r="W11" s="6">
        <f t="shared" ref="W11:W45" si="11">COUNTA(E11,I11,K11,M11,O11,S11,Q11)</f>
        <v>3</v>
      </c>
      <c r="X11" s="17">
        <f t="shared" ref="X11:X45" si="12">W11/$G$3</f>
        <v>0.5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 t="shared" si="1"/>
        <v>133.33333333333334</v>
      </c>
      <c r="G12" s="6"/>
      <c r="H12" s="7">
        <f t="shared" si="2"/>
        <v>0</v>
      </c>
      <c r="I12" s="6"/>
      <c r="J12" s="7">
        <f t="shared" si="3"/>
        <v>0</v>
      </c>
      <c r="K12" s="6">
        <v>1</v>
      </c>
      <c r="L12" s="7">
        <f t="shared" si="4"/>
        <v>192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325.33333333333337</v>
      </c>
      <c r="V12" s="6">
        <f t="shared" si="10"/>
        <v>2</v>
      </c>
      <c r="W12" s="6">
        <f t="shared" si="11"/>
        <v>2</v>
      </c>
      <c r="X12" s="17">
        <f t="shared" si="12"/>
        <v>0.33333333333333331</v>
      </c>
    </row>
    <row r="13" spans="1:24" x14ac:dyDescent="0.2">
      <c r="A13" s="5">
        <f t="shared" si="0"/>
        <v>3</v>
      </c>
      <c r="B13" s="6" t="s">
        <v>443</v>
      </c>
      <c r="C13" s="6" t="s">
        <v>444</v>
      </c>
      <c r="D13" s="6" t="s">
        <v>153</v>
      </c>
      <c r="E13" s="6"/>
      <c r="F13" s="7">
        <f t="shared" si="1"/>
        <v>0</v>
      </c>
      <c r="G13" s="6"/>
      <c r="H13" s="7">
        <f t="shared" si="2"/>
        <v>0</v>
      </c>
      <c r="I13" s="6">
        <v>3</v>
      </c>
      <c r="J13" s="7">
        <f t="shared" si="3"/>
        <v>160</v>
      </c>
      <c r="K13" s="6">
        <v>11</v>
      </c>
      <c r="L13" s="7">
        <f t="shared" si="4"/>
        <v>112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272</v>
      </c>
      <c r="V13" s="6">
        <f t="shared" si="10"/>
        <v>3</v>
      </c>
      <c r="W13" s="6">
        <f t="shared" si="11"/>
        <v>2</v>
      </c>
      <c r="X13" s="17">
        <f t="shared" si="12"/>
        <v>0.33333333333333331</v>
      </c>
    </row>
    <row r="14" spans="1:24" x14ac:dyDescent="0.2">
      <c r="A14" s="5">
        <f t="shared" si="0"/>
        <v>4</v>
      </c>
      <c r="B14" s="6" t="s">
        <v>448</v>
      </c>
      <c r="C14" s="6" t="s">
        <v>461</v>
      </c>
      <c r="D14" s="6" t="s">
        <v>449</v>
      </c>
      <c r="E14" s="6"/>
      <c r="F14" s="7">
        <f t="shared" si="1"/>
        <v>0</v>
      </c>
      <c r="G14" s="6"/>
      <c r="H14" s="7">
        <f t="shared" si="2"/>
        <v>0</v>
      </c>
      <c r="I14" s="6">
        <v>7</v>
      </c>
      <c r="J14" s="7">
        <f t="shared" si="3"/>
        <v>106.66666666666667</v>
      </c>
      <c r="K14" s="6">
        <v>7</v>
      </c>
      <c r="L14" s="7">
        <f t="shared" si="4"/>
        <v>144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250.66666666666669</v>
      </c>
      <c r="V14" s="6">
        <f t="shared" si="10"/>
        <v>4</v>
      </c>
      <c r="W14" s="6">
        <f t="shared" si="11"/>
        <v>2</v>
      </c>
      <c r="X14" s="17">
        <f t="shared" si="12"/>
        <v>0.33333333333333331</v>
      </c>
    </row>
    <row r="15" spans="1:24" x14ac:dyDescent="0.2">
      <c r="A15" s="5">
        <f t="shared" si="0"/>
        <v>5</v>
      </c>
      <c r="B15" s="6" t="s">
        <v>415</v>
      </c>
      <c r="C15" s="6" t="s">
        <v>416</v>
      </c>
      <c r="D15" s="6" t="s">
        <v>159</v>
      </c>
      <c r="E15" s="6"/>
      <c r="F15" s="7">
        <f t="shared" si="1"/>
        <v>0</v>
      </c>
      <c r="G15" s="6"/>
      <c r="H15" s="7">
        <f t="shared" si="2"/>
        <v>0</v>
      </c>
      <c r="I15" s="6">
        <v>3</v>
      </c>
      <c r="J15" s="7">
        <f t="shared" si="3"/>
        <v>160</v>
      </c>
      <c r="K15" s="6">
        <v>14</v>
      </c>
      <c r="L15" s="7">
        <f t="shared" si="4"/>
        <v>88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248</v>
      </c>
      <c r="V15" s="6">
        <f t="shared" si="10"/>
        <v>5</v>
      </c>
      <c r="W15" s="6">
        <f t="shared" si="11"/>
        <v>2</v>
      </c>
      <c r="X15" s="17">
        <f t="shared" si="12"/>
        <v>0.33333333333333331</v>
      </c>
    </row>
    <row r="16" spans="1:24" x14ac:dyDescent="0.2">
      <c r="A16" s="5">
        <f t="shared" si="0"/>
        <v>6</v>
      </c>
      <c r="B16" s="6" t="s">
        <v>458</v>
      </c>
      <c r="C16" s="6" t="s">
        <v>459</v>
      </c>
      <c r="D16" s="6" t="s">
        <v>449</v>
      </c>
      <c r="E16" s="6"/>
      <c r="F16" s="7">
        <f t="shared" si="1"/>
        <v>0</v>
      </c>
      <c r="G16" s="6"/>
      <c r="H16" s="7">
        <f t="shared" si="2"/>
        <v>0</v>
      </c>
      <c r="I16" s="6">
        <v>9</v>
      </c>
      <c r="J16" s="7">
        <f t="shared" si="3"/>
        <v>80</v>
      </c>
      <c r="K16" s="6">
        <v>5</v>
      </c>
      <c r="L16" s="7">
        <f t="shared" si="4"/>
        <v>160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</v>
      </c>
      <c r="V16" s="6">
        <f t="shared" si="10"/>
        <v>6</v>
      </c>
      <c r="W16" s="6">
        <f t="shared" si="11"/>
        <v>2</v>
      </c>
      <c r="X16" s="17">
        <f t="shared" si="12"/>
        <v>0.33333333333333331</v>
      </c>
    </row>
    <row r="17" spans="1:24" x14ac:dyDescent="0.2">
      <c r="A17" s="5">
        <f t="shared" si="0"/>
        <v>7</v>
      </c>
      <c r="B17" s="6" t="s">
        <v>452</v>
      </c>
      <c r="C17" s="6" t="s">
        <v>453</v>
      </c>
      <c r="D17" s="6" t="s">
        <v>438</v>
      </c>
      <c r="E17" s="6"/>
      <c r="F17" s="7">
        <f t="shared" si="1"/>
        <v>0</v>
      </c>
      <c r="G17" s="6"/>
      <c r="H17" s="7">
        <f t="shared" si="2"/>
        <v>0</v>
      </c>
      <c r="I17" s="6">
        <v>11</v>
      </c>
      <c r="J17" s="7">
        <f t="shared" si="3"/>
        <v>53.333333333333336</v>
      </c>
      <c r="K17" s="6">
        <v>3</v>
      </c>
      <c r="L17" s="7">
        <f t="shared" si="4"/>
        <v>176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229.33333333333334</v>
      </c>
      <c r="V17" s="6">
        <f t="shared" si="10"/>
        <v>7</v>
      </c>
      <c r="W17" s="6">
        <f t="shared" si="11"/>
        <v>2</v>
      </c>
      <c r="X17" s="17">
        <f t="shared" si="12"/>
        <v>0.33333333333333331</v>
      </c>
    </row>
    <row r="18" spans="1:24" x14ac:dyDescent="0.2">
      <c r="A18" s="5">
        <f t="shared" si="0"/>
        <v>8</v>
      </c>
      <c r="B18" s="6" t="s">
        <v>445</v>
      </c>
      <c r="C18" s="6" t="s">
        <v>446</v>
      </c>
      <c r="D18" s="6" t="s">
        <v>447</v>
      </c>
      <c r="E18" s="6"/>
      <c r="F18" s="7">
        <f t="shared" si="1"/>
        <v>0</v>
      </c>
      <c r="G18" s="6"/>
      <c r="H18" s="7">
        <f t="shared" si="2"/>
        <v>0</v>
      </c>
      <c r="I18" s="6">
        <v>6</v>
      </c>
      <c r="J18" s="7">
        <f t="shared" si="3"/>
        <v>120</v>
      </c>
      <c r="K18" s="6">
        <v>12</v>
      </c>
      <c r="L18" s="7">
        <f t="shared" si="4"/>
        <v>104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224</v>
      </c>
      <c r="V18" s="6">
        <f t="shared" si="10"/>
        <v>8</v>
      </c>
      <c r="W18" s="6">
        <f t="shared" si="11"/>
        <v>2</v>
      </c>
      <c r="X18" s="17">
        <f t="shared" si="12"/>
        <v>0.33333333333333331</v>
      </c>
    </row>
    <row r="19" spans="1:24" x14ac:dyDescent="0.2">
      <c r="A19" s="5">
        <f t="shared" si="0"/>
        <v>9</v>
      </c>
      <c r="B19" s="6" t="s">
        <v>441</v>
      </c>
      <c r="C19" s="6" t="s">
        <v>442</v>
      </c>
      <c r="D19" s="6" t="s">
        <v>438</v>
      </c>
      <c r="E19" s="6"/>
      <c r="F19" s="7"/>
      <c r="G19" s="6"/>
      <c r="H19" s="7">
        <f t="shared" si="2"/>
        <v>0</v>
      </c>
      <c r="I19" s="6">
        <v>1</v>
      </c>
      <c r="J19" s="7">
        <f t="shared" si="3"/>
        <v>186.66666666666666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186.66666666666666</v>
      </c>
      <c r="V19" s="6">
        <f t="shared" si="10"/>
        <v>9</v>
      </c>
      <c r="W19" s="6">
        <f t="shared" si="11"/>
        <v>1</v>
      </c>
      <c r="X19" s="17">
        <f t="shared" si="12"/>
        <v>0.16666666666666666</v>
      </c>
    </row>
    <row r="20" spans="1:24" x14ac:dyDescent="0.2">
      <c r="A20" s="5">
        <f t="shared" si="0"/>
        <v>10</v>
      </c>
      <c r="B20" s="6" t="s">
        <v>680</v>
      </c>
      <c r="C20" s="6" t="s">
        <v>501</v>
      </c>
      <c r="D20" s="6" t="s">
        <v>45</v>
      </c>
      <c r="E20" s="6"/>
      <c r="F20" s="7"/>
      <c r="G20" s="6"/>
      <c r="H20" s="7"/>
      <c r="I20" s="6"/>
      <c r="J20" s="7"/>
      <c r="K20" s="6">
        <v>3</v>
      </c>
      <c r="L20" s="7">
        <f t="shared" si="4"/>
        <v>176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176</v>
      </c>
      <c r="V20" s="6">
        <f t="shared" si="10"/>
        <v>10</v>
      </c>
      <c r="W20" s="6">
        <f t="shared" si="11"/>
        <v>1</v>
      </c>
      <c r="X20" s="16">
        <f t="shared" si="12"/>
        <v>0.16666666666666666</v>
      </c>
    </row>
    <row r="21" spans="1:24" x14ac:dyDescent="0.2">
      <c r="A21" s="5">
        <f t="shared" si="0"/>
        <v>11</v>
      </c>
      <c r="B21" s="6" t="s">
        <v>450</v>
      </c>
      <c r="C21" s="6" t="s">
        <v>460</v>
      </c>
      <c r="D21" s="6" t="s">
        <v>126</v>
      </c>
      <c r="E21" s="6"/>
      <c r="F21" s="7">
        <f>IF(E21=0,,($E$9-E21)*$E$7*100/$E$9)</f>
        <v>0</v>
      </c>
      <c r="G21" s="6"/>
      <c r="H21" s="7">
        <f>IF(G21=0,,($G$9-G21)*$G$7*100/$G$9)</f>
        <v>0</v>
      </c>
      <c r="I21" s="6">
        <v>8</v>
      </c>
      <c r="J21" s="7">
        <f>IF(I21=0,,($I$9-I21)*$I$7*100/$I$9)</f>
        <v>93.333333333333329</v>
      </c>
      <c r="K21" s="6">
        <v>15</v>
      </c>
      <c r="L21" s="7">
        <f t="shared" si="4"/>
        <v>80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173.33333333333331</v>
      </c>
      <c r="V21" s="6">
        <f t="shared" si="10"/>
        <v>11</v>
      </c>
      <c r="W21" s="6">
        <f t="shared" si="11"/>
        <v>2</v>
      </c>
      <c r="X21" s="17">
        <f t="shared" si="12"/>
        <v>0.33333333333333331</v>
      </c>
    </row>
    <row r="22" spans="1:24" x14ac:dyDescent="0.2">
      <c r="A22" s="5">
        <f t="shared" si="0"/>
        <v>12</v>
      </c>
      <c r="B22" s="6" t="s">
        <v>417</v>
      </c>
      <c r="C22" s="6" t="s">
        <v>414</v>
      </c>
      <c r="D22" s="6" t="s">
        <v>103</v>
      </c>
      <c r="E22" s="6"/>
      <c r="F22" s="7">
        <f>IF(E22=0,,($E$9-E22)*$E$7*100/$E$9)</f>
        <v>0</v>
      </c>
      <c r="G22" s="6"/>
      <c r="H22" s="7">
        <f>IF(G22=0,,($G$9-G22)*$G$7*100/$G$9)</f>
        <v>0</v>
      </c>
      <c r="I22" s="6"/>
      <c r="J22" s="7">
        <f>IF(I22=0,,($I$9-I22)*$I$7*100/$I$9)</f>
        <v>0</v>
      </c>
      <c r="K22" s="6">
        <v>6</v>
      </c>
      <c r="L22" s="7">
        <f t="shared" si="4"/>
        <v>152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152</v>
      </c>
      <c r="V22" s="6">
        <f t="shared" si="10"/>
        <v>12</v>
      </c>
      <c r="W22" s="6">
        <f t="shared" si="11"/>
        <v>1</v>
      </c>
      <c r="X22" s="17">
        <f t="shared" si="12"/>
        <v>0.16666666666666666</v>
      </c>
    </row>
    <row r="23" spans="1:24" x14ac:dyDescent="0.2">
      <c r="A23" s="5">
        <f t="shared" si="0"/>
        <v>13</v>
      </c>
      <c r="B23" s="6" t="s">
        <v>681</v>
      </c>
      <c r="C23" s="6" t="s">
        <v>682</v>
      </c>
      <c r="D23" s="6" t="s">
        <v>126</v>
      </c>
      <c r="E23" s="6"/>
      <c r="F23" s="7"/>
      <c r="G23" s="6"/>
      <c r="H23" s="7"/>
      <c r="I23" s="6"/>
      <c r="J23" s="7"/>
      <c r="K23" s="6">
        <v>10</v>
      </c>
      <c r="L23" s="7">
        <f t="shared" si="4"/>
        <v>120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120</v>
      </c>
      <c r="V23" s="6">
        <f t="shared" si="10"/>
        <v>13</v>
      </c>
      <c r="W23" s="6">
        <f t="shared" si="11"/>
        <v>1</v>
      </c>
      <c r="X23" s="17">
        <f t="shared" si="12"/>
        <v>0.16666666666666666</v>
      </c>
    </row>
    <row r="24" spans="1:24" x14ac:dyDescent="0.2">
      <c r="A24" s="5">
        <f t="shared" si="0"/>
        <v>14</v>
      </c>
      <c r="B24" s="6" t="s">
        <v>509</v>
      </c>
      <c r="C24" s="6" t="s">
        <v>510</v>
      </c>
      <c r="D24" s="6" t="s">
        <v>153</v>
      </c>
      <c r="E24" s="6"/>
      <c r="F24" s="7">
        <f>IF(E24=0,,($E$9-E24)*$E$7*100/$E$9)</f>
        <v>0</v>
      </c>
      <c r="G24" s="6"/>
      <c r="H24" s="7">
        <f t="shared" ref="H24:H29" si="13">IF(G24=0,,($G$9-G24)*$G$7*100/$G$9)</f>
        <v>0</v>
      </c>
      <c r="I24" s="6"/>
      <c r="J24" s="7">
        <f>IF(I24=0,,($I$9-I24)*$I$7*100/$I$9)</f>
        <v>0</v>
      </c>
      <c r="K24" s="6">
        <v>13</v>
      </c>
      <c r="L24" s="7">
        <f t="shared" si="4"/>
        <v>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96</v>
      </c>
      <c r="V24" s="6">
        <f t="shared" si="10"/>
        <v>14</v>
      </c>
      <c r="W24" s="6">
        <f t="shared" si="11"/>
        <v>1</v>
      </c>
      <c r="X24" s="17">
        <f t="shared" si="12"/>
        <v>0.16666666666666666</v>
      </c>
    </row>
    <row r="25" spans="1:24" x14ac:dyDescent="0.2">
      <c r="A25" s="5">
        <f t="shared" si="0"/>
        <v>15</v>
      </c>
      <c r="B25" s="6" t="s">
        <v>454</v>
      </c>
      <c r="C25" s="6" t="s">
        <v>455</v>
      </c>
      <c r="D25" s="6" t="s">
        <v>413</v>
      </c>
      <c r="E25" s="6"/>
      <c r="F25" s="7">
        <f>IF(E25=0,,($E$9-E25)*$E$7*100/$E$9)</f>
        <v>0</v>
      </c>
      <c r="G25" s="6"/>
      <c r="H25" s="7">
        <f t="shared" si="13"/>
        <v>0</v>
      </c>
      <c r="I25" s="6">
        <v>12</v>
      </c>
      <c r="J25" s="7">
        <f>IF(I25=0,,($I$9-I25)*$I$7*100/$I$9)</f>
        <v>40</v>
      </c>
      <c r="K25" s="6">
        <v>20</v>
      </c>
      <c r="L25" s="7">
        <f t="shared" si="4"/>
        <v>40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80</v>
      </c>
      <c r="V25" s="6">
        <f t="shared" si="10"/>
        <v>15</v>
      </c>
      <c r="W25" s="6">
        <f t="shared" si="11"/>
        <v>2</v>
      </c>
      <c r="X25" s="17">
        <f t="shared" si="12"/>
        <v>0.33333333333333331</v>
      </c>
    </row>
    <row r="26" spans="1:24" x14ac:dyDescent="0.2">
      <c r="A26" s="5">
        <f t="shared" si="0"/>
        <v>16</v>
      </c>
      <c r="B26" s="6" t="s">
        <v>683</v>
      </c>
      <c r="C26" s="6" t="s">
        <v>684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>IF(I26=0,,($I$9-I26)*$I$7*100/$I$9)</f>
        <v>0</v>
      </c>
      <c r="K26" s="6">
        <v>16</v>
      </c>
      <c r="L26" s="7">
        <f t="shared" si="4"/>
        <v>72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72</v>
      </c>
      <c r="V26" s="6">
        <f t="shared" si="10"/>
        <v>16</v>
      </c>
      <c r="W26" s="6">
        <f t="shared" si="11"/>
        <v>1</v>
      </c>
      <c r="X26" s="16">
        <f t="shared" si="12"/>
        <v>0.16666666666666666</v>
      </c>
    </row>
    <row r="27" spans="1:24" x14ac:dyDescent="0.2">
      <c r="A27" s="5">
        <f t="shared" si="0"/>
        <v>17</v>
      </c>
      <c r="B27" s="6" t="s">
        <v>463</v>
      </c>
      <c r="C27" s="6" t="s">
        <v>318</v>
      </c>
      <c r="D27" s="6" t="s">
        <v>447</v>
      </c>
      <c r="E27" s="6"/>
      <c r="F27" s="7">
        <f>IF(E27=0,,($E$9-E27)*$E$7*100/$E$9)</f>
        <v>0</v>
      </c>
      <c r="G27" s="6"/>
      <c r="H27" s="7">
        <f t="shared" si="13"/>
        <v>0</v>
      </c>
      <c r="I27" s="6">
        <v>15</v>
      </c>
      <c r="J27" s="7">
        <f>13/2</f>
        <v>6.5</v>
      </c>
      <c r="K27" s="6">
        <v>17</v>
      </c>
      <c r="L27" s="7">
        <f t="shared" si="4"/>
        <v>64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70.5</v>
      </c>
      <c r="V27" s="6">
        <f t="shared" si="10"/>
        <v>17</v>
      </c>
      <c r="W27" s="6">
        <f t="shared" si="11"/>
        <v>2</v>
      </c>
      <c r="X27" s="17">
        <f t="shared" si="12"/>
        <v>0.33333333333333331</v>
      </c>
    </row>
    <row r="28" spans="1:24" x14ac:dyDescent="0.2">
      <c r="A28" s="5">
        <f t="shared" si="0"/>
        <v>18</v>
      </c>
      <c r="B28" s="6" t="s">
        <v>451</v>
      </c>
      <c r="C28" s="6" t="s">
        <v>67</v>
      </c>
      <c r="D28" s="6" t="s">
        <v>447</v>
      </c>
      <c r="E28" s="6"/>
      <c r="F28" s="7">
        <f>IF(E28=0,,($E$9-E28)*$E$7*100/$E$9)</f>
        <v>0</v>
      </c>
      <c r="G28" s="6"/>
      <c r="H28" s="7">
        <f t="shared" si="13"/>
        <v>0</v>
      </c>
      <c r="I28" s="6">
        <v>10</v>
      </c>
      <c r="J28" s="7">
        <f>IF(I28=0,,($I$9-I28)*$I$7*100/$I$9)</f>
        <v>66.666666666666671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66.666666666666671</v>
      </c>
      <c r="V28" s="6">
        <f t="shared" si="10"/>
        <v>18</v>
      </c>
      <c r="W28" s="6">
        <f t="shared" si="11"/>
        <v>1</v>
      </c>
      <c r="X28" s="16">
        <f t="shared" si="12"/>
        <v>0.16666666666666666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45</v>
      </c>
      <c r="E29" s="6"/>
      <c r="F29" s="7">
        <f>IF(E29=0,,($E$9-E29)*$E$7*100/$E$9)</f>
        <v>0</v>
      </c>
      <c r="G29" s="6"/>
      <c r="H29" s="7">
        <f t="shared" si="13"/>
        <v>0</v>
      </c>
      <c r="I29" s="6"/>
      <c r="J29" s="7">
        <f>IF(I29=0,,($I$9-I29)*$I$7*100/$I$9)</f>
        <v>0</v>
      </c>
      <c r="K29" s="6">
        <v>17</v>
      </c>
      <c r="L29" s="7">
        <f t="shared" si="4"/>
        <v>64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64</v>
      </c>
      <c r="V29" s="6">
        <f t="shared" si="10"/>
        <v>19</v>
      </c>
      <c r="W29" s="6">
        <f t="shared" si="11"/>
        <v>1</v>
      </c>
      <c r="X29" s="17">
        <f t="shared" si="12"/>
        <v>0.16666666666666666</v>
      </c>
    </row>
    <row r="30" spans="1:24" x14ac:dyDescent="0.2">
      <c r="A30" s="5">
        <f t="shared" si="0"/>
        <v>20</v>
      </c>
      <c r="B30" s="6" t="s">
        <v>687</v>
      </c>
      <c r="C30" s="6" t="s">
        <v>688</v>
      </c>
      <c r="D30" s="6" t="s">
        <v>438</v>
      </c>
      <c r="E30" s="6"/>
      <c r="F30" s="7"/>
      <c r="G30" s="6"/>
      <c r="H30" s="7"/>
      <c r="I30" s="6"/>
      <c r="J30" s="7"/>
      <c r="K30" s="6">
        <v>20</v>
      </c>
      <c r="L30" s="7">
        <f t="shared" si="4"/>
        <v>40</v>
      </c>
      <c r="M30" s="6"/>
      <c r="N30" s="7"/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40</v>
      </c>
      <c r="V30" s="6">
        <f t="shared" si="10"/>
        <v>20</v>
      </c>
      <c r="W30" s="6">
        <f t="shared" si="11"/>
        <v>1</v>
      </c>
      <c r="X30" s="17">
        <f t="shared" si="12"/>
        <v>0.16666666666666666</v>
      </c>
    </row>
    <row r="31" spans="1:24" x14ac:dyDescent="0.2">
      <c r="A31" s="5">
        <v>21</v>
      </c>
      <c r="B31" s="6" t="s">
        <v>689</v>
      </c>
      <c r="C31" s="6" t="s">
        <v>94</v>
      </c>
      <c r="D31" s="6" t="s">
        <v>45</v>
      </c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>
        <v>21</v>
      </c>
      <c r="L31" s="7">
        <f t="shared" si="4"/>
        <v>32</v>
      </c>
      <c r="M31" s="6"/>
      <c r="N31" s="7">
        <f>IF(M31=0,,($M$9-M31)*$M$7*100/$M$9)</f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32</v>
      </c>
      <c r="V31" s="6">
        <f t="shared" si="10"/>
        <v>21</v>
      </c>
      <c r="W31" s="6">
        <f t="shared" si="11"/>
        <v>1</v>
      </c>
      <c r="X31" s="17">
        <f t="shared" si="12"/>
        <v>0.16666666666666666</v>
      </c>
    </row>
    <row r="32" spans="1:24" x14ac:dyDescent="0.2">
      <c r="A32" s="5">
        <v>22</v>
      </c>
      <c r="B32" s="6" t="s">
        <v>456</v>
      </c>
      <c r="C32" s="6" t="s">
        <v>457</v>
      </c>
      <c r="D32" s="6" t="s">
        <v>447</v>
      </c>
      <c r="E32" s="6"/>
      <c r="F32" s="7"/>
      <c r="G32" s="6"/>
      <c r="H32" s="7"/>
      <c r="I32" s="6">
        <v>13</v>
      </c>
      <c r="J32" s="7">
        <f>IF(I32=0,,($I$9-I32)*$I$7*100/$I$9)</f>
        <v>26.666666666666668</v>
      </c>
      <c r="K32" s="6"/>
      <c r="L32" s="7"/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26.666666666666668</v>
      </c>
      <c r="V32" s="6">
        <f t="shared" si="10"/>
        <v>22</v>
      </c>
      <c r="W32" s="6">
        <f t="shared" si="11"/>
        <v>1</v>
      </c>
      <c r="X32" s="17">
        <f t="shared" si="12"/>
        <v>0.16666666666666666</v>
      </c>
    </row>
    <row r="33" spans="1:24" x14ac:dyDescent="0.2">
      <c r="A33" s="5">
        <v>23</v>
      </c>
      <c r="B33" s="6" t="s">
        <v>690</v>
      </c>
      <c r="C33" s="6" t="s">
        <v>691</v>
      </c>
      <c r="D33" s="6" t="s">
        <v>103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22</v>
      </c>
      <c r="L33" s="7">
        <f t="shared" ref="L33:L42" si="14">IF(K33=0,,($K$9-K33)*$K$7*100/$K$9)</f>
        <v>24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24</v>
      </c>
      <c r="V33" s="6">
        <f t="shared" si="10"/>
        <v>23</v>
      </c>
      <c r="W33" s="6">
        <f t="shared" si="11"/>
        <v>1</v>
      </c>
      <c r="X33" s="17">
        <f t="shared" si="12"/>
        <v>0.16666666666666666</v>
      </c>
    </row>
    <row r="34" spans="1:24" x14ac:dyDescent="0.2">
      <c r="A34" s="5">
        <v>24</v>
      </c>
      <c r="B34" s="6" t="s">
        <v>692</v>
      </c>
      <c r="C34" s="6" t="s">
        <v>552</v>
      </c>
      <c r="D34" s="6" t="s">
        <v>126</v>
      </c>
      <c r="E34" s="6"/>
      <c r="F34" s="7"/>
      <c r="G34" s="6"/>
      <c r="H34" s="7"/>
      <c r="I34" s="6"/>
      <c r="J34" s="7"/>
      <c r="K34" s="6">
        <v>23</v>
      </c>
      <c r="L34" s="7">
        <f t="shared" si="14"/>
        <v>16</v>
      </c>
      <c r="M34" s="6"/>
      <c r="N34" s="7"/>
      <c r="O34" s="6"/>
      <c r="P34" s="7"/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16</v>
      </c>
      <c r="V34" s="6">
        <f t="shared" si="10"/>
        <v>24</v>
      </c>
      <c r="W34" s="6">
        <f t="shared" si="11"/>
        <v>1</v>
      </c>
      <c r="X34" s="17">
        <f t="shared" si="12"/>
        <v>0.16666666666666666</v>
      </c>
    </row>
    <row r="35" spans="1:24" x14ac:dyDescent="0.2">
      <c r="A35" s="5">
        <v>25</v>
      </c>
      <c r="B35" s="6" t="s">
        <v>462</v>
      </c>
      <c r="C35" s="6" t="s">
        <v>464</v>
      </c>
      <c r="D35" s="6" t="s">
        <v>153</v>
      </c>
      <c r="E35" s="6"/>
      <c r="F35" s="7"/>
      <c r="G35" s="6"/>
      <c r="H35" s="7">
        <f>IF(G35=0,,($G$9-G35)*$G$7*100/$G$9)</f>
        <v>0</v>
      </c>
      <c r="I35" s="6">
        <v>14</v>
      </c>
      <c r="J35" s="7">
        <f>IF(I35=0,,($I$9-I35)*$I$7*100/$I$9)</f>
        <v>13.333333333333334</v>
      </c>
      <c r="K35" s="6"/>
      <c r="L35" s="7">
        <f t="shared" si="14"/>
        <v>0</v>
      </c>
      <c r="M35" s="6"/>
      <c r="N35" s="7">
        <f>IF(M35=0,,($M$9-M35)*$M$7*100/$M$9)</f>
        <v>0</v>
      </c>
      <c r="O35" s="6"/>
      <c r="P35" s="7">
        <f t="shared" ref="P35:P40" si="15">IF(O35=0,,($O$9-O35)*$O$7*100/$O$9)</f>
        <v>0</v>
      </c>
      <c r="Q35" s="6"/>
      <c r="R35" s="7">
        <v>0</v>
      </c>
      <c r="S35" s="6"/>
      <c r="T35" s="7">
        <f t="shared" si="8"/>
        <v>0</v>
      </c>
      <c r="U35" s="8">
        <f t="shared" si="9"/>
        <v>13.333333333333334</v>
      </c>
      <c r="V35" s="6">
        <f t="shared" si="10"/>
        <v>25</v>
      </c>
      <c r="W35" s="6">
        <f t="shared" si="11"/>
        <v>1</v>
      </c>
      <c r="X35" s="17">
        <f t="shared" si="12"/>
        <v>0.16666666666666666</v>
      </c>
    </row>
    <row r="36" spans="1:24" x14ac:dyDescent="0.2">
      <c r="A36" s="5">
        <v>26</v>
      </c>
      <c r="B36" s="6" t="s">
        <v>693</v>
      </c>
      <c r="C36" s="6" t="s">
        <v>329</v>
      </c>
      <c r="D36" s="6" t="s">
        <v>126</v>
      </c>
      <c r="E36" s="6"/>
      <c r="F36" s="7"/>
      <c r="G36" s="6"/>
      <c r="H36" s="7"/>
      <c r="I36" s="6"/>
      <c r="J36" s="7"/>
      <c r="K36" s="6">
        <v>24</v>
      </c>
      <c r="L36" s="7">
        <f t="shared" si="14"/>
        <v>8</v>
      </c>
      <c r="M36" s="6"/>
      <c r="N36" s="7">
        <f>IF(M36=0,,($M$9-M36)*$M$7*100/$M$9)</f>
        <v>0</v>
      </c>
      <c r="O36" s="6"/>
      <c r="P36" s="7">
        <f t="shared" si="15"/>
        <v>0</v>
      </c>
      <c r="Q36" s="6"/>
      <c r="R36" s="7">
        <f>IF(Q36=0,,($Q$9-Q36)*$Q$7*100/$Q$9)</f>
        <v>0</v>
      </c>
      <c r="S36" s="6"/>
      <c r="T36" s="7">
        <f t="shared" si="8"/>
        <v>0</v>
      </c>
      <c r="U36" s="8">
        <f t="shared" si="9"/>
        <v>8</v>
      </c>
      <c r="V36" s="6">
        <f t="shared" si="10"/>
        <v>26</v>
      </c>
      <c r="W36" s="6">
        <f t="shared" si="11"/>
        <v>1</v>
      </c>
      <c r="X36" s="17">
        <f t="shared" si="12"/>
        <v>0.16666666666666666</v>
      </c>
    </row>
    <row r="37" spans="1:24" x14ac:dyDescent="0.2">
      <c r="A37" s="5">
        <v>27</v>
      </c>
      <c r="B37" s="6" t="s">
        <v>694</v>
      </c>
      <c r="C37" s="6" t="s">
        <v>695</v>
      </c>
      <c r="D37" s="6" t="s">
        <v>103</v>
      </c>
      <c r="E37" s="6"/>
      <c r="F37" s="7"/>
      <c r="G37" s="6"/>
      <c r="H37" s="7"/>
      <c r="I37" s="6"/>
      <c r="J37" s="7"/>
      <c r="K37" s="6">
        <v>24</v>
      </c>
      <c r="L37" s="7">
        <f t="shared" si="14"/>
        <v>8</v>
      </c>
      <c r="M37" s="6"/>
      <c r="N37" s="7"/>
      <c r="O37" s="6"/>
      <c r="P37" s="7">
        <f t="shared" si="15"/>
        <v>0</v>
      </c>
      <c r="Q37" s="6"/>
      <c r="R37" s="7">
        <f>IF(Q37=0,,($Q$9-Q37)*$Q$7*100/$Q$9)</f>
        <v>0</v>
      </c>
      <c r="S37" s="6"/>
      <c r="T37" s="7">
        <f t="shared" si="8"/>
        <v>0</v>
      </c>
      <c r="U37" s="8">
        <f t="shared" si="9"/>
        <v>8</v>
      </c>
      <c r="V37" s="6">
        <f t="shared" si="10"/>
        <v>27</v>
      </c>
      <c r="W37" s="6">
        <f t="shared" si="11"/>
        <v>1</v>
      </c>
      <c r="X37" s="17">
        <f t="shared" si="12"/>
        <v>0.16666666666666666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 t="shared" si="14"/>
        <v>0</v>
      </c>
      <c r="M38" s="6"/>
      <c r="N38" s="7">
        <f>IF(M38=0,,($M$9-M38)*$M$7*100/$M$9)</f>
        <v>0</v>
      </c>
      <c r="O38" s="6"/>
      <c r="P38" s="7">
        <f t="shared" si="15"/>
        <v>0</v>
      </c>
      <c r="Q38" s="6"/>
      <c r="R38" s="7">
        <f>IF(Q38=0,,($Q$9-Q38)*$Q$7*100/$Q$9)</f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7">
        <f t="shared" si="12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 t="shared" si="14"/>
        <v>0</v>
      </c>
      <c r="M39" s="6"/>
      <c r="N39" s="7">
        <f>IF(M39=0,,($M$9-M39)*$M$7*100/$M$9)</f>
        <v>0</v>
      </c>
      <c r="O39" s="6"/>
      <c r="P39" s="7">
        <f t="shared" si="15"/>
        <v>0</v>
      </c>
      <c r="Q39" s="6"/>
      <c r="R39" s="7">
        <f>IF(Q39=0,,($Q$9-Q39)*$Q$7*100/$Q$9)</f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7">
        <f t="shared" si="12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 t="shared" si="14"/>
        <v>0</v>
      </c>
      <c r="M40" s="6"/>
      <c r="N40" s="7">
        <f>IF(M40=0,,($M$9-M40)*$M$7*100/$M$9)</f>
        <v>0</v>
      </c>
      <c r="O40" s="6"/>
      <c r="P40" s="7">
        <f t="shared" si="15"/>
        <v>0</v>
      </c>
      <c r="Q40" s="6"/>
      <c r="R40" s="7">
        <f>IF(Q40=0,,($Q$9-Q40)*$Q$7*100/$Q$9)</f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7">
        <f t="shared" si="12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 t="shared" si="14"/>
        <v>0</v>
      </c>
      <c r="M41" s="6"/>
      <c r="N41" s="7">
        <f>IF(M41=0,,($M$9-M41)*$M$7*100/$M$9)</f>
        <v>0</v>
      </c>
      <c r="O41" s="6"/>
      <c r="P41" s="7">
        <f t="shared" ref="P41:P42" si="16">IF(O41=0,,($O$9-O41)*$O$7*100/$O$9)</f>
        <v>0</v>
      </c>
      <c r="Q41" s="6"/>
      <c r="R41" s="7">
        <f t="shared" ref="R41:R43" si="17">IF(Q41=0,,($Q$9-Q41)*$Q$7*100/$Q$9)</f>
        <v>0</v>
      </c>
      <c r="S41" s="6"/>
      <c r="T41" s="7">
        <f t="shared" ref="T41:T45" si="18">IF(S41=0,,($S$9-S41)*$S$7*100/$S$9)</f>
        <v>0</v>
      </c>
      <c r="U41" s="8">
        <f t="shared" ref="U41:U45" si="19">T41+R41+P41+N41+L41+J41+H41+F41</f>
        <v>0</v>
      </c>
      <c r="V41" s="6">
        <f t="shared" si="10"/>
        <v>31</v>
      </c>
      <c r="W41" s="6">
        <f t="shared" si="11"/>
        <v>0</v>
      </c>
      <c r="X41" s="17">
        <f t="shared" si="12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 t="shared" si="14"/>
        <v>0</v>
      </c>
      <c r="M42" s="6"/>
      <c r="N42" s="7">
        <f>IF(M42=0,,($M$9-M42)*$M$7*100/$M$9)</f>
        <v>0</v>
      </c>
      <c r="O42" s="6"/>
      <c r="P42" s="7">
        <f t="shared" si="16"/>
        <v>0</v>
      </c>
      <c r="Q42" s="6"/>
      <c r="R42" s="7">
        <f t="shared" si="17"/>
        <v>0</v>
      </c>
      <c r="S42" s="6"/>
      <c r="T42" s="7">
        <f t="shared" si="18"/>
        <v>0</v>
      </c>
      <c r="U42" s="8">
        <f t="shared" si="19"/>
        <v>0</v>
      </c>
      <c r="V42" s="6">
        <f t="shared" si="10"/>
        <v>32</v>
      </c>
      <c r="W42" s="6">
        <f t="shared" si="11"/>
        <v>0</v>
      </c>
      <c r="X42" s="17">
        <f t="shared" si="12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7"/>
        <v>0</v>
      </c>
      <c r="S43" s="6"/>
      <c r="T43" s="7">
        <f t="shared" si="18"/>
        <v>0</v>
      </c>
      <c r="U43" s="8">
        <f t="shared" si="19"/>
        <v>0</v>
      </c>
      <c r="V43" s="6">
        <f t="shared" si="10"/>
        <v>33</v>
      </c>
      <c r="W43" s="6"/>
      <c r="X43" s="17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8"/>
        <v>0</v>
      </c>
      <c r="U44" s="8">
        <f t="shared" si="19"/>
        <v>0</v>
      </c>
      <c r="V44" s="6">
        <f t="shared" si="10"/>
        <v>34</v>
      </c>
      <c r="W44" s="6"/>
      <c r="X44" s="17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8"/>
        <v>0</v>
      </c>
      <c r="U45" s="8">
        <f t="shared" si="19"/>
        <v>0</v>
      </c>
      <c r="V45" s="6">
        <f t="shared" si="10"/>
        <v>35</v>
      </c>
      <c r="W45" s="6">
        <f t="shared" si="11"/>
        <v>0</v>
      </c>
      <c r="X45" s="17">
        <f t="shared" si="12"/>
        <v>0</v>
      </c>
    </row>
    <row r="46" spans="1:24" x14ac:dyDescent="0.2">
      <c r="A46" s="55" t="s">
        <v>11</v>
      </c>
      <c r="B46" s="55"/>
      <c r="C46" s="56"/>
      <c r="E46">
        <f>COUNTA(E11:E45)</f>
        <v>2</v>
      </c>
      <c r="G46">
        <f>COUNTA(I11:I45)</f>
        <v>14</v>
      </c>
      <c r="I46">
        <f>COUNTA(K11:K45)</f>
        <v>23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>
        <f>E46/$G$2</f>
        <v>7.407407407407407E-2</v>
      </c>
      <c r="G47" s="15">
        <f>G46/$G$2</f>
        <v>0.51851851851851849</v>
      </c>
      <c r="I47" s="15">
        <f>I46/$G$2</f>
        <v>0.85185185185185186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40">
    <sortCondition descending="1" ref="U11:U40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7</v>
      </c>
    </row>
    <row r="3" spans="1:24" x14ac:dyDescent="0.2">
      <c r="B3" s="2"/>
      <c r="E3" s="64" t="s">
        <v>16</v>
      </c>
      <c r="F3" s="64"/>
      <c r="G3" s="14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366</v>
      </c>
      <c r="F6" s="58"/>
      <c r="G6" s="58" t="s">
        <v>421</v>
      </c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>
        <v>45962</v>
      </c>
      <c r="F8" s="57"/>
      <c r="G8" s="69">
        <v>45983</v>
      </c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>
        <v>15</v>
      </c>
      <c r="F9" s="58"/>
      <c r="G9" s="59">
        <v>7</v>
      </c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53" si="1">IF(E11=0,,($E$9-E11)*$E$7*100/$E$9)</f>
        <v>120</v>
      </c>
      <c r="G11" s="13">
        <v>1</v>
      </c>
      <c r="H11" s="22">
        <f t="shared" ref="H11:H29" si="2">IF(G11=0,,($G$9-G11)*$G$7*100/$G$9)</f>
        <v>171.42857142857142</v>
      </c>
      <c r="I11" s="13"/>
      <c r="J11" s="22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2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291.42857142857144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1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6"/>
      <c r="J12" s="22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142.85714285714286</v>
      </c>
      <c r="V12" s="6">
        <f t="shared" si="10"/>
        <v>2</v>
      </c>
      <c r="W12" s="6">
        <f t="shared" si="11"/>
        <v>1</v>
      </c>
      <c r="X12" s="16">
        <f t="shared" si="12"/>
        <v>0.5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/>
      <c r="J13" s="22">
        <f t="shared" si="3"/>
        <v>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114.28571428571429</v>
      </c>
      <c r="V13" s="6">
        <f t="shared" si="10"/>
        <v>3</v>
      </c>
      <c r="W13" s="6">
        <f t="shared" si="11"/>
        <v>1</v>
      </c>
      <c r="X13" s="16">
        <f t="shared" si="12"/>
        <v>0.5</v>
      </c>
    </row>
    <row r="14" spans="1:24" x14ac:dyDescent="0.2">
      <c r="A14" s="18">
        <f t="shared" si="0"/>
        <v>4</v>
      </c>
      <c r="B14" s="13" t="s">
        <v>426</v>
      </c>
      <c r="C14" s="13" t="s">
        <v>427</v>
      </c>
      <c r="D14" s="13" t="s">
        <v>159</v>
      </c>
      <c r="E14" s="6"/>
      <c r="F14" s="22">
        <f t="shared" si="1"/>
        <v>0</v>
      </c>
      <c r="G14" s="13">
        <v>3</v>
      </c>
      <c r="H14" s="22">
        <f t="shared" si="2"/>
        <v>114.28571428571429</v>
      </c>
      <c r="I14" s="6"/>
      <c r="J14" s="22">
        <f t="shared" si="3"/>
        <v>0</v>
      </c>
      <c r="K14" s="6"/>
      <c r="L14" s="7">
        <f t="shared" si="4"/>
        <v>0</v>
      </c>
      <c r="M14" s="13"/>
      <c r="N14" s="22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114.28571428571429</v>
      </c>
      <c r="V14" s="6">
        <f t="shared" si="10"/>
        <v>4</v>
      </c>
      <c r="W14" s="6">
        <f t="shared" si="11"/>
        <v>1</v>
      </c>
      <c r="X14" s="16">
        <f t="shared" si="12"/>
        <v>0.5</v>
      </c>
    </row>
    <row r="15" spans="1:24" x14ac:dyDescent="0.2">
      <c r="A15" s="18">
        <f t="shared" si="0"/>
        <v>5</v>
      </c>
      <c r="B15" s="13" t="s">
        <v>428</v>
      </c>
      <c r="C15" s="13" t="s">
        <v>429</v>
      </c>
      <c r="D15" s="13" t="s">
        <v>413</v>
      </c>
      <c r="E15" s="6"/>
      <c r="F15" s="22">
        <f t="shared" si="1"/>
        <v>0</v>
      </c>
      <c r="G15" s="13">
        <v>5</v>
      </c>
      <c r="H15" s="22">
        <f t="shared" si="2"/>
        <v>57.142857142857146</v>
      </c>
      <c r="I15" s="6"/>
      <c r="J15" s="22">
        <f t="shared" si="3"/>
        <v>0</v>
      </c>
      <c r="K15" s="6"/>
      <c r="L15" s="7">
        <f t="shared" si="4"/>
        <v>0</v>
      </c>
      <c r="M15" s="13"/>
      <c r="N15" s="21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57.142857142857146</v>
      </c>
      <c r="V15" s="6">
        <f t="shared" si="10"/>
        <v>5</v>
      </c>
      <c r="W15" s="6">
        <f t="shared" si="11"/>
        <v>1</v>
      </c>
      <c r="X15" s="16">
        <f t="shared" si="12"/>
        <v>0.5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/>
      <c r="J16" s="22">
        <f t="shared" si="3"/>
        <v>0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28.571428571428573</v>
      </c>
      <c r="V16" s="6">
        <f t="shared" si="10"/>
        <v>6</v>
      </c>
      <c r="W16" s="6">
        <f t="shared" si="11"/>
        <v>1</v>
      </c>
      <c r="X16" s="16">
        <f t="shared" si="12"/>
        <v>0.5</v>
      </c>
    </row>
    <row r="17" spans="1:24" x14ac:dyDescent="0.2">
      <c r="A17" s="18">
        <f t="shared" si="0"/>
        <v>7</v>
      </c>
      <c r="B17" s="13" t="s">
        <v>432</v>
      </c>
      <c r="C17" s="13" t="s">
        <v>433</v>
      </c>
      <c r="D17" s="13" t="s">
        <v>413</v>
      </c>
      <c r="E17" s="13"/>
      <c r="F17" s="22">
        <f t="shared" si="1"/>
        <v>0</v>
      </c>
      <c r="G17" s="13">
        <v>7</v>
      </c>
      <c r="H17" s="22">
        <f>19/2</f>
        <v>9.5</v>
      </c>
      <c r="I17" s="13"/>
      <c r="J17" s="22">
        <f t="shared" si="3"/>
        <v>0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9.5</v>
      </c>
      <c r="V17" s="6">
        <f t="shared" si="10"/>
        <v>7</v>
      </c>
      <c r="W17" s="6">
        <f t="shared" si="11"/>
        <v>1</v>
      </c>
      <c r="X17" s="16">
        <f t="shared" si="12"/>
        <v>0.5</v>
      </c>
    </row>
    <row r="18" spans="1:24" x14ac:dyDescent="0.2">
      <c r="A18" s="18">
        <f t="shared" si="0"/>
        <v>8</v>
      </c>
      <c r="B18" s="13"/>
      <c r="C18" s="13"/>
      <c r="D18" s="13"/>
      <c r="E18" s="13"/>
      <c r="F18" s="22">
        <f t="shared" si="1"/>
        <v>0</v>
      </c>
      <c r="G18" s="13"/>
      <c r="H18" s="22">
        <f t="shared" si="2"/>
        <v>0</v>
      </c>
      <c r="I18" s="13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8">
        <f t="shared" si="0"/>
        <v>9</v>
      </c>
      <c r="B19" s="13"/>
      <c r="C19" s="13"/>
      <c r="D19" s="13"/>
      <c r="E19" s="13"/>
      <c r="F19" s="22">
        <f t="shared" si="1"/>
        <v>0</v>
      </c>
      <c r="G19" s="13"/>
      <c r="H19" s="22">
        <f t="shared" si="2"/>
        <v>0</v>
      </c>
      <c r="I19" s="13"/>
      <c r="J19" s="22">
        <f t="shared" si="3"/>
        <v>0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/>
      <c r="C20" s="13"/>
      <c r="D20" s="20"/>
      <c r="E20" s="6"/>
      <c r="F20" s="21">
        <f t="shared" si="1"/>
        <v>0</v>
      </c>
      <c r="G20" s="20"/>
      <c r="H20" s="21">
        <f t="shared" si="2"/>
        <v>0</v>
      </c>
      <c r="I20" s="6"/>
      <c r="J20" s="22">
        <f t="shared" si="3"/>
        <v>0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8">
        <f t="shared" si="0"/>
        <v>11</v>
      </c>
      <c r="B21" s="13"/>
      <c r="C21" s="13"/>
      <c r="D21" s="13"/>
      <c r="E21" s="6"/>
      <c r="F21" s="22">
        <f t="shared" si="1"/>
        <v>0</v>
      </c>
      <c r="G21" s="13"/>
      <c r="H21" s="22">
        <f t="shared" si="2"/>
        <v>0</v>
      </c>
      <c r="I21" s="6"/>
      <c r="J21" s="22">
        <f t="shared" si="3"/>
        <v>0</v>
      </c>
      <c r="K21" s="6"/>
      <c r="L21" s="7">
        <f t="shared" si="4"/>
        <v>0</v>
      </c>
      <c r="M21" s="13"/>
      <c r="N21" s="21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/>
      <c r="C22" s="13"/>
      <c r="D22" s="13"/>
      <c r="E22" s="13"/>
      <c r="F22" s="22">
        <f t="shared" si="1"/>
        <v>0</v>
      </c>
      <c r="G22" s="13"/>
      <c r="H22" s="22">
        <f t="shared" si="2"/>
        <v>0</v>
      </c>
      <c r="I22" s="13"/>
      <c r="J22" s="22">
        <f t="shared" si="3"/>
        <v>0</v>
      </c>
      <c r="K22" s="6"/>
      <c r="L22" s="7">
        <f t="shared" si="4"/>
        <v>0</v>
      </c>
      <c r="M22" s="13"/>
      <c r="N22" s="22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/>
      <c r="C23" s="13"/>
      <c r="D23" s="20"/>
      <c r="E23" s="6"/>
      <c r="F23" s="21">
        <f t="shared" si="1"/>
        <v>0</v>
      </c>
      <c r="G23" s="20"/>
      <c r="H23" s="21">
        <f t="shared" si="2"/>
        <v>0</v>
      </c>
      <c r="I23" s="6"/>
      <c r="J23" s="22">
        <f t="shared" si="3"/>
        <v>0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/>
      <c r="C24" s="13"/>
      <c r="D24" s="13"/>
      <c r="E24" s="6"/>
      <c r="F24" s="22">
        <f t="shared" si="1"/>
        <v>0</v>
      </c>
      <c r="G24" s="13"/>
      <c r="H24" s="22">
        <f t="shared" si="2"/>
        <v>0</v>
      </c>
      <c r="I24" s="6"/>
      <c r="J24" s="22">
        <f t="shared" si="3"/>
        <v>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/>
      <c r="C25" s="13"/>
      <c r="D25" s="20"/>
      <c r="E25" s="6"/>
      <c r="F25" s="21">
        <f t="shared" si="1"/>
        <v>0</v>
      </c>
      <c r="G25" s="20"/>
      <c r="H25" s="21">
        <f t="shared" si="2"/>
        <v>0</v>
      </c>
      <c r="I25" s="6"/>
      <c r="J25" s="22">
        <f t="shared" si="3"/>
        <v>0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/>
      <c r="C26" s="40"/>
      <c r="D26" s="13"/>
      <c r="E26" s="6"/>
      <c r="F26" s="22">
        <f t="shared" si="1"/>
        <v>0</v>
      </c>
      <c r="G26" s="13"/>
      <c r="H26" s="22">
        <f t="shared" si="2"/>
        <v>0</v>
      </c>
      <c r="I26" s="6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8">
        <f t="shared" si="0"/>
        <v>17</v>
      </c>
      <c r="B27" s="13"/>
      <c r="C27" s="13"/>
      <c r="D27" s="13"/>
      <c r="E27" s="6"/>
      <c r="F27" s="22">
        <f t="shared" si="1"/>
        <v>0</v>
      </c>
      <c r="G27" s="13"/>
      <c r="H27" s="22">
        <f t="shared" si="2"/>
        <v>0</v>
      </c>
      <c r="I27" s="6"/>
      <c r="J27" s="22">
        <f t="shared" si="3"/>
        <v>0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si="1"/>
        <v>0</v>
      </c>
      <c r="G28" s="13"/>
      <c r="H28" s="22">
        <f t="shared" si="2"/>
        <v>0</v>
      </c>
      <c r="I28" s="6"/>
      <c r="J28" s="22">
        <f t="shared" si="3"/>
        <v>0</v>
      </c>
      <c r="K28" s="6"/>
      <c r="L28" s="7">
        <f t="shared" si="4"/>
        <v>0</v>
      </c>
      <c r="M28" s="13"/>
      <c r="N28" s="21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"/>
        <v>0</v>
      </c>
      <c r="G29" s="13"/>
      <c r="H29" s="22">
        <f t="shared" si="2"/>
        <v>0</v>
      </c>
      <c r="I29" s="13"/>
      <c r="J29" s="22">
        <f t="shared" si="3"/>
        <v>0</v>
      </c>
      <c r="K29" s="6"/>
      <c r="L29" s="7">
        <f t="shared" si="4"/>
        <v>0</v>
      </c>
      <c r="M29" s="13"/>
      <c r="N29" s="21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"/>
        <v>0</v>
      </c>
      <c r="G30" s="13"/>
      <c r="H30" s="22">
        <v>0</v>
      </c>
      <c r="I30" s="13"/>
      <c r="J30" s="22">
        <f t="shared" si="3"/>
        <v>0</v>
      </c>
      <c r="K30" s="6"/>
      <c r="L30" s="7">
        <f t="shared" si="4"/>
        <v>0</v>
      </c>
      <c r="M30" s="13"/>
      <c r="N30" s="21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"/>
        <v>0</v>
      </c>
      <c r="G31" s="20"/>
      <c r="H31" s="21">
        <f t="shared" ref="H31:H41" si="13">IF(G31=0,,($G$9-G31)*$G$7*100/$G$9)</f>
        <v>0</v>
      </c>
      <c r="I31" s="6"/>
      <c r="J31" s="21">
        <f>IF(I31=0,,($G$9-I31)*$G$7*100/$G$9)</f>
        <v>0</v>
      </c>
      <c r="K31" s="6"/>
      <c r="L31" s="7">
        <f t="shared" si="4"/>
        <v>0</v>
      </c>
      <c r="M31" s="20"/>
      <c r="N31" s="21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"/>
        <v>0</v>
      </c>
      <c r="G32" s="13"/>
      <c r="H32" s="22">
        <f t="shared" si="13"/>
        <v>0</v>
      </c>
      <c r="I32" s="6"/>
      <c r="J32" s="22">
        <f>IF(I32=0,,($I$9-I32)*$I$7*100/$I$9)</f>
        <v>0</v>
      </c>
      <c r="K32" s="6"/>
      <c r="L32" s="7">
        <f t="shared" si="4"/>
        <v>0</v>
      </c>
      <c r="M32" s="13"/>
      <c r="N32" s="22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"/>
        <v>0</v>
      </c>
      <c r="G33" s="13"/>
      <c r="H33" s="22">
        <f t="shared" si="13"/>
        <v>0</v>
      </c>
      <c r="I33" s="6"/>
      <c r="J33" s="22">
        <f>IF(I33=0,,($I$9-I33)*$I$7*100/$I$9)</f>
        <v>0</v>
      </c>
      <c r="K33" s="6"/>
      <c r="L33" s="7">
        <f t="shared" si="4"/>
        <v>0</v>
      </c>
      <c r="M33" s="13"/>
      <c r="N33" s="21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"/>
        <v>0</v>
      </c>
      <c r="G34" s="13"/>
      <c r="H34" s="22">
        <f t="shared" si="13"/>
        <v>0</v>
      </c>
      <c r="I34" s="6"/>
      <c r="J34" s="22">
        <f>IF(I34=0,,($I$9-I34)*$I$7*100/$I$9)</f>
        <v>0</v>
      </c>
      <c r="K34" s="6"/>
      <c r="L34" s="7">
        <f t="shared" si="4"/>
        <v>0</v>
      </c>
      <c r="M34" s="13"/>
      <c r="N34" s="21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"/>
        <v>0</v>
      </c>
      <c r="G35" s="13"/>
      <c r="H35" s="22">
        <f t="shared" si="13"/>
        <v>0</v>
      </c>
      <c r="I35" s="6"/>
      <c r="J35" s="22">
        <f>IF(I35=0,,($I$9-I35)*$I$7*100/$I$9)</f>
        <v>0</v>
      </c>
      <c r="K35" s="6"/>
      <c r="L35" s="7">
        <f t="shared" si="4"/>
        <v>0</v>
      </c>
      <c r="M35" s="13"/>
      <c r="N35" s="21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"/>
        <v>0</v>
      </c>
      <c r="G36" s="13"/>
      <c r="H36" s="22">
        <f t="shared" si="13"/>
        <v>0</v>
      </c>
      <c r="I36" s="13"/>
      <c r="J36" s="22">
        <f>IF(I36=0,,($I$9-I36)*$I$7*100/$I$9)</f>
        <v>0</v>
      </c>
      <c r="K36" s="6"/>
      <c r="L36" s="7">
        <f t="shared" si="4"/>
        <v>0</v>
      </c>
      <c r="M36" s="13"/>
      <c r="N36" s="21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"/>
        <v>0</v>
      </c>
      <c r="G37" s="13"/>
      <c r="H37" s="22">
        <f t="shared" si="13"/>
        <v>0</v>
      </c>
      <c r="I37" s="6"/>
      <c r="J37" s="22"/>
      <c r="K37" s="6"/>
      <c r="L37" s="7">
        <f t="shared" si="4"/>
        <v>0</v>
      </c>
      <c r="M37" s="13"/>
      <c r="N37" s="21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"/>
        <v>0</v>
      </c>
      <c r="G38" s="13"/>
      <c r="H38" s="22">
        <f t="shared" si="13"/>
        <v>0</v>
      </c>
      <c r="I38" s="13"/>
      <c r="J38" s="22">
        <f t="shared" ref="J38:J53" si="15">IF(I38=0,,($I$9-I38)*$I$7*100/$I$9)</f>
        <v>0</v>
      </c>
      <c r="K38" s="6"/>
      <c r="L38" s="7">
        <f t="shared" si="4"/>
        <v>0</v>
      </c>
      <c r="M38" s="13"/>
      <c r="N38" s="22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"/>
        <v>0</v>
      </c>
      <c r="G39" s="13"/>
      <c r="H39" s="22">
        <f t="shared" si="13"/>
        <v>0</v>
      </c>
      <c r="I39" s="6"/>
      <c r="J39" s="22">
        <f t="shared" si="15"/>
        <v>0</v>
      </c>
      <c r="K39" s="6"/>
      <c r="L39" s="7">
        <f t="shared" si="4"/>
        <v>0</v>
      </c>
      <c r="M39" s="13"/>
      <c r="N39" s="21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"/>
        <v>0</v>
      </c>
      <c r="G40" s="13"/>
      <c r="H40" s="22">
        <f t="shared" si="13"/>
        <v>0</v>
      </c>
      <c r="I40" s="6"/>
      <c r="J40" s="22">
        <f t="shared" si="15"/>
        <v>0</v>
      </c>
      <c r="K40" s="6"/>
      <c r="L40" s="7">
        <f t="shared" si="4"/>
        <v>0</v>
      </c>
      <c r="M40" s="13"/>
      <c r="N40" s="21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"/>
        <v>0</v>
      </c>
      <c r="G41" s="13"/>
      <c r="H41" s="22">
        <f t="shared" si="13"/>
        <v>0</v>
      </c>
      <c r="I41" s="6"/>
      <c r="J41" s="22">
        <f t="shared" si="15"/>
        <v>0</v>
      </c>
      <c r="K41" s="6"/>
      <c r="L41" s="7">
        <f t="shared" si="4"/>
        <v>0</v>
      </c>
      <c r="M41" s="13"/>
      <c r="N41" s="21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"/>
        <v>0</v>
      </c>
      <c r="G42" s="13"/>
      <c r="H42" s="22"/>
      <c r="I42" s="13"/>
      <c r="J42" s="22">
        <f t="shared" si="15"/>
        <v>0</v>
      </c>
      <c r="K42" s="6"/>
      <c r="L42" s="7">
        <f t="shared" si="4"/>
        <v>0</v>
      </c>
      <c r="M42" s="13"/>
      <c r="N42" s="22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"/>
        <v>0</v>
      </c>
      <c r="G43" s="13"/>
      <c r="H43" s="22">
        <f t="shared" ref="H43:H53" si="16">IF(G43=0,,($G$9-G43)*$G$7*100/$G$9)</f>
        <v>0</v>
      </c>
      <c r="I43" s="6"/>
      <c r="J43" s="22">
        <f t="shared" si="15"/>
        <v>0</v>
      </c>
      <c r="K43" s="6"/>
      <c r="L43" s="7">
        <f t="shared" si="4"/>
        <v>0</v>
      </c>
      <c r="M43" s="13"/>
      <c r="N43" s="22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"/>
        <v>0</v>
      </c>
      <c r="G44" s="13"/>
      <c r="H44" s="22">
        <f t="shared" si="16"/>
        <v>0</v>
      </c>
      <c r="I44" s="13"/>
      <c r="J44" s="22">
        <f t="shared" si="15"/>
        <v>0</v>
      </c>
      <c r="K44" s="6"/>
      <c r="L44" s="7">
        <f t="shared" si="4"/>
        <v>0</v>
      </c>
      <c r="M44" s="13"/>
      <c r="N44" s="22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"/>
        <v>0</v>
      </c>
      <c r="G45" s="13"/>
      <c r="H45" s="22">
        <f t="shared" si="16"/>
        <v>0</v>
      </c>
      <c r="I45" s="6"/>
      <c r="J45" s="22">
        <f t="shared" si="15"/>
        <v>0</v>
      </c>
      <c r="K45" s="6"/>
      <c r="L45" s="7">
        <f t="shared" si="4"/>
        <v>0</v>
      </c>
      <c r="M45" s="13"/>
      <c r="N45" s="21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"/>
        <v>0</v>
      </c>
      <c r="G46" s="13"/>
      <c r="H46" s="22">
        <f t="shared" si="16"/>
        <v>0</v>
      </c>
      <c r="I46" s="6"/>
      <c r="J46" s="22">
        <f t="shared" si="15"/>
        <v>0</v>
      </c>
      <c r="K46" s="6"/>
      <c r="L46" s="7">
        <f t="shared" si="4"/>
        <v>0</v>
      </c>
      <c r="M46" s="13"/>
      <c r="N46" s="22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"/>
        <v>0</v>
      </c>
      <c r="G47" s="13"/>
      <c r="H47" s="22">
        <f t="shared" si="16"/>
        <v>0</v>
      </c>
      <c r="I47" s="6"/>
      <c r="J47" s="22">
        <f t="shared" si="15"/>
        <v>0</v>
      </c>
      <c r="K47" s="6"/>
      <c r="L47" s="7">
        <f t="shared" si="4"/>
        <v>0</v>
      </c>
      <c r="M47" s="13"/>
      <c r="N47" s="21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"/>
        <v>0</v>
      </c>
      <c r="G48" s="13"/>
      <c r="H48" s="22">
        <f t="shared" si="16"/>
        <v>0</v>
      </c>
      <c r="I48" s="13"/>
      <c r="J48" s="22">
        <f t="shared" si="15"/>
        <v>0</v>
      </c>
      <c r="K48" s="6"/>
      <c r="L48" s="7">
        <f t="shared" si="4"/>
        <v>0</v>
      </c>
      <c r="M48" s="13"/>
      <c r="N48" s="22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"/>
        <v>0</v>
      </c>
      <c r="G49" s="13"/>
      <c r="H49" s="22">
        <f t="shared" si="16"/>
        <v>0</v>
      </c>
      <c r="I49" s="13"/>
      <c r="J49" s="22">
        <f t="shared" si="15"/>
        <v>0</v>
      </c>
      <c r="K49" s="6"/>
      <c r="L49" s="7">
        <f t="shared" si="4"/>
        <v>0</v>
      </c>
      <c r="M49" s="13"/>
      <c r="N49" s="22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"/>
        <v>0</v>
      </c>
      <c r="G50" s="13"/>
      <c r="H50" s="22">
        <f t="shared" si="16"/>
        <v>0</v>
      </c>
      <c r="I50" s="6"/>
      <c r="J50" s="22">
        <f t="shared" si="15"/>
        <v>0</v>
      </c>
      <c r="K50" s="6"/>
      <c r="L50" s="7">
        <f t="shared" si="4"/>
        <v>0</v>
      </c>
      <c r="M50" s="13"/>
      <c r="N50" s="21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"/>
        <v>0</v>
      </c>
      <c r="G51" s="13"/>
      <c r="H51" s="22">
        <f t="shared" si="16"/>
        <v>0</v>
      </c>
      <c r="I51" s="6"/>
      <c r="J51" s="22">
        <f t="shared" si="15"/>
        <v>0</v>
      </c>
      <c r="K51" s="6"/>
      <c r="L51" s="7">
        <f t="shared" si="4"/>
        <v>0</v>
      </c>
      <c r="M51" s="13"/>
      <c r="N51" s="21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"/>
        <v>0</v>
      </c>
      <c r="G52" s="13"/>
      <c r="H52" s="22">
        <f t="shared" si="16"/>
        <v>0</v>
      </c>
      <c r="I52" s="13"/>
      <c r="J52" s="22">
        <f t="shared" si="15"/>
        <v>0</v>
      </c>
      <c r="K52" s="6"/>
      <c r="L52" s="7">
        <f t="shared" si="4"/>
        <v>0</v>
      </c>
      <c r="M52" s="13"/>
      <c r="N52" s="22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"/>
        <v>0</v>
      </c>
      <c r="G53" s="13"/>
      <c r="H53" s="22">
        <f t="shared" si="16"/>
        <v>0</v>
      </c>
      <c r="I53" s="13"/>
      <c r="J53" s="22">
        <f t="shared" si="15"/>
        <v>0</v>
      </c>
      <c r="K53" s="6"/>
      <c r="L53" s="7">
        <f t="shared" si="4"/>
        <v>0</v>
      </c>
      <c r="M53" s="13"/>
      <c r="N53" s="21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17">IF(E54=0,,($E$9-E54)*$E$7*100/$E$9)</f>
        <v>0</v>
      </c>
      <c r="G54" s="13"/>
      <c r="H54" s="22">
        <f t="shared" ref="H54:H56" si="18">IF(G54=0,,($G$9-G54)*$G$7*100/$G$9)</f>
        <v>0</v>
      </c>
      <c r="I54" s="13"/>
      <c r="J54" s="22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2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17"/>
        <v>0</v>
      </c>
      <c r="G55" s="13"/>
      <c r="H55" s="22">
        <f t="shared" si="18"/>
        <v>0</v>
      </c>
      <c r="I55" s="13"/>
      <c r="J55" s="22">
        <f t="shared" si="19"/>
        <v>0</v>
      </c>
      <c r="K55" s="6"/>
      <c r="L55" s="7">
        <f t="shared" si="20"/>
        <v>0</v>
      </c>
      <c r="M55" s="13"/>
      <c r="N55" s="22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17"/>
        <v>0</v>
      </c>
      <c r="G56" s="13"/>
      <c r="H56" s="22">
        <f t="shared" si="18"/>
        <v>0</v>
      </c>
      <c r="I56" s="13"/>
      <c r="J56" s="22">
        <f t="shared" si="19"/>
        <v>0</v>
      </c>
      <c r="K56" s="6"/>
      <c r="L56" s="7">
        <f t="shared" si="20"/>
        <v>0</v>
      </c>
      <c r="M56" s="13"/>
      <c r="N56" s="22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5" t="s">
        <v>11</v>
      </c>
      <c r="B57" s="55"/>
      <c r="C57" s="56"/>
      <c r="E57">
        <f>COUNTA(E11:E56)</f>
        <v>1</v>
      </c>
      <c r="G57">
        <f>COUNTA(G11:G56)</f>
        <v>7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>
        <f>E57/$G$2</f>
        <v>0.14285714285714285</v>
      </c>
      <c r="G58" s="15">
        <f>G57/$G$2</f>
        <v>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1" sqref="F21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3</v>
      </c>
    </row>
    <row r="3" spans="1:22" x14ac:dyDescent="0.2">
      <c r="B3" s="2"/>
      <c r="E3" s="64" t="s">
        <v>16</v>
      </c>
      <c r="F3" s="64"/>
      <c r="G3" s="14">
        <f>COUNTA(E8:R8)</f>
        <v>1</v>
      </c>
    </row>
    <row r="4" spans="1:22" x14ac:dyDescent="0.2">
      <c r="B4" s="2"/>
      <c r="C4" s="3"/>
    </row>
    <row r="6" spans="1:22" x14ac:dyDescent="0.2">
      <c r="D6" s="1" t="s">
        <v>0</v>
      </c>
      <c r="E6" s="58" t="s">
        <v>421</v>
      </c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>
        <v>45983</v>
      </c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>
        <v>4</v>
      </c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434</v>
      </c>
      <c r="C11" s="6" t="s">
        <v>440</v>
      </c>
      <c r="D11" s="6" t="s">
        <v>435</v>
      </c>
      <c r="E11" s="13">
        <v>2</v>
      </c>
      <c r="F11" s="13">
        <f>IF(E11=0,,($E$9-E11)*$E$7*100/$E$9)</f>
        <v>100</v>
      </c>
      <c r="G11" s="13"/>
      <c r="H11" s="22">
        <f>IF(G11=0,,($G$9-G11)*$G$7*100/$G$9)</f>
        <v>0</v>
      </c>
      <c r="I11" s="6"/>
      <c r="J11" s="22">
        <f>IF(I11=0,,($I$9-I11)*$I$7*100/$I$9)</f>
        <v>0</v>
      </c>
      <c r="K11" s="6"/>
      <c r="L11" s="22">
        <f t="shared" ref="L11:L22" si="1">IF(K11=0,,($K$9-K11)*$K$7*100/$K$9)</f>
        <v>0</v>
      </c>
      <c r="M11" s="20"/>
      <c r="N11" s="22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100</v>
      </c>
      <c r="T11" s="6">
        <f t="shared" ref="T11:T29" si="4">ROW(B11)-10</f>
        <v>1</v>
      </c>
      <c r="U11" s="6">
        <f>COUNTA(E11,G11,I11,K11,M11,O11,Q11)</f>
        <v>1</v>
      </c>
      <c r="V11" s="16">
        <f t="shared" ref="V11:V29" si="5">U11/$G$3</f>
        <v>1</v>
      </c>
    </row>
    <row r="12" spans="1:22" x14ac:dyDescent="0.2">
      <c r="A12" s="5">
        <f t="shared" si="0"/>
        <v>2</v>
      </c>
      <c r="B12" s="6" t="s">
        <v>436</v>
      </c>
      <c r="C12" s="6" t="s">
        <v>437</v>
      </c>
      <c r="D12" s="6" t="s">
        <v>438</v>
      </c>
      <c r="E12" s="13">
        <v>3</v>
      </c>
      <c r="F12" s="13">
        <f>IF(E12=0,,($E$9-E12)*$E$7*100/$E$9)</f>
        <v>50</v>
      </c>
      <c r="G12" s="13"/>
      <c r="H12" s="22">
        <f>IF(G12=0,,($G$9-G12)*$G$7*100/$G$9)</f>
        <v>0</v>
      </c>
      <c r="I12" s="6"/>
      <c r="J12" s="22">
        <f>IF(I12=0,,($I$9-I12)*$I$7*100/$I$9)</f>
        <v>0</v>
      </c>
      <c r="K12" s="6"/>
      <c r="L12" s="22">
        <f t="shared" si="1"/>
        <v>0</v>
      </c>
      <c r="M12" s="20"/>
      <c r="N12" s="22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50</v>
      </c>
      <c r="T12" s="6">
        <f t="shared" si="4"/>
        <v>2</v>
      </c>
      <c r="U12" s="6">
        <f t="shared" ref="U12:U29" si="6">COUNTA(E12,G12,I12,K12,M12,O12,Q12)</f>
        <v>1</v>
      </c>
      <c r="V12" s="16">
        <f t="shared" si="5"/>
        <v>1</v>
      </c>
    </row>
    <row r="13" spans="1:22" x14ac:dyDescent="0.2">
      <c r="A13" s="5">
        <f t="shared" si="0"/>
        <v>3</v>
      </c>
      <c r="B13" s="6" t="s">
        <v>93</v>
      </c>
      <c r="C13" s="6" t="s">
        <v>439</v>
      </c>
      <c r="D13" s="6" t="s">
        <v>153</v>
      </c>
      <c r="E13" s="13">
        <v>3</v>
      </c>
      <c r="F13" s="13">
        <f>IF(E13=0,,($E$9-E13)*$E$7*100/$E$9)</f>
        <v>50</v>
      </c>
      <c r="G13" s="13"/>
      <c r="H13" s="22">
        <f>IF(G13=0,,($G$9-G13)*$G$7*100/$G$9)</f>
        <v>0</v>
      </c>
      <c r="I13" s="6"/>
      <c r="J13" s="22">
        <f>IF(I13=0,,($I$9-I13)*$I$7*100/$I$9)</f>
        <v>0</v>
      </c>
      <c r="K13" s="6"/>
      <c r="L13" s="22">
        <f t="shared" si="1"/>
        <v>0</v>
      </c>
      <c r="M13" s="20"/>
      <c r="N13" s="22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50</v>
      </c>
      <c r="T13" s="6">
        <f t="shared" si="4"/>
        <v>3</v>
      </c>
      <c r="U13" s="6">
        <f t="shared" si="6"/>
        <v>1</v>
      </c>
      <c r="V13" s="16">
        <f t="shared" si="5"/>
        <v>1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2"/>
      <c r="I14" s="6"/>
      <c r="J14" s="22"/>
      <c r="K14" s="6"/>
      <c r="L14" s="22">
        <f t="shared" si="1"/>
        <v>0</v>
      </c>
      <c r="M14" s="20"/>
      <c r="N14" s="22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>
        <f t="shared" si="5"/>
        <v>0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/>
      <c r="G15" s="13"/>
      <c r="H15" s="22">
        <f>IF(G15=0,,($G$9-G15)*$G$7*100/$G$9)</f>
        <v>0</v>
      </c>
      <c r="I15" s="6"/>
      <c r="J15" s="22">
        <f>IF(I15=0,,($I$9-I15)*$I$7*100/$I$9)</f>
        <v>0</v>
      </c>
      <c r="K15" s="6"/>
      <c r="L15" s="22">
        <f t="shared" si="1"/>
        <v>0</v>
      </c>
      <c r="M15" s="20"/>
      <c r="N15" s="22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>
        <f t="shared" si="5"/>
        <v>0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2">
        <f>IF(G16=0,,($G$9-G16)*$G$7*100/$G$9)</f>
        <v>0</v>
      </c>
      <c r="I16" s="6"/>
      <c r="J16" s="22"/>
      <c r="K16" s="6"/>
      <c r="L16" s="22">
        <f t="shared" si="1"/>
        <v>0</v>
      </c>
      <c r="M16" s="20"/>
      <c r="N16" s="22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>
        <f t="shared" si="5"/>
        <v>0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2"/>
      <c r="I17" s="6"/>
      <c r="J17" s="22"/>
      <c r="K17" s="6"/>
      <c r="L17" s="22">
        <f t="shared" si="1"/>
        <v>0</v>
      </c>
      <c r="M17" s="20"/>
      <c r="N17" s="22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>
        <f t="shared" si="5"/>
        <v>0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1"/>
        <v>0</v>
      </c>
      <c r="M18" s="20"/>
      <c r="N18" s="22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>
        <f t="shared" si="5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1"/>
        <v>0</v>
      </c>
      <c r="M19" s="20"/>
      <c r="N19" s="22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>
        <f t="shared" si="5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1"/>
        <v>0</v>
      </c>
      <c r="M20" s="20"/>
      <c r="N20" s="22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>
        <f t="shared" si="5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/>
      <c r="I21" s="6"/>
      <c r="J21" s="22">
        <f>IF(I21=0,,($I$9-I21)*$I$7*100/$I$9)</f>
        <v>0</v>
      </c>
      <c r="K21" s="6"/>
      <c r="L21" s="22">
        <f t="shared" si="1"/>
        <v>0</v>
      </c>
      <c r="M21" s="20"/>
      <c r="N21" s="22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>
        <f t="shared" si="5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/>
      <c r="I22" s="6"/>
      <c r="J22" s="22"/>
      <c r="K22" s="6"/>
      <c r="L22" s="22">
        <f t="shared" si="1"/>
        <v>0</v>
      </c>
      <c r="M22" s="20"/>
      <c r="N22" s="22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>
        <f t="shared" si="5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/>
      <c r="I23" s="6"/>
      <c r="J23" s="22"/>
      <c r="K23" s="6"/>
      <c r="L23" s="22"/>
      <c r="M23" s="20"/>
      <c r="N23" s="22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>
        <f t="shared" si="5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>IF(G24=0,,($G$9-G24)*$G$7*100/$G$9)</f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>
        <f t="shared" si="5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>IF(G25=0,,($G$9-G25)*$G$7*100/$G$9)</f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>
        <f t="shared" si="5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>IF(G26=0,,($G$9-G26)*$G$7*100/$G$9)</f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>
        <f t="shared" si="5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>IF(G27=0,,($G$9-G27)*$G$7*100/$G$9)</f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>
        <f t="shared" si="5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>IF(G28=0,,($G$9-G28)*$G$7*100/$G$9)</f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>
        <f t="shared" si="5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/>
      <c r="I29" s="6"/>
      <c r="J29" s="22"/>
      <c r="K29" s="6"/>
      <c r="L29" s="22">
        <f>IF(K29=0,,($K$9-K29)*$K$7*100/$K$9)</f>
        <v>0</v>
      </c>
      <c r="M29" s="20"/>
      <c r="N29" s="22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>
        <f t="shared" si="5"/>
        <v>0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/>
      <c r="G30" s="13"/>
      <c r="H30" s="22">
        <f>IF(G30=0,,($G$9-G30)*$G$7*100/$G$9)</f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>
        <f t="shared" ref="V30" si="10">U30/$G$3</f>
        <v>0</v>
      </c>
    </row>
    <row r="31" spans="1:22" x14ac:dyDescent="0.2">
      <c r="A31" s="55" t="s">
        <v>11</v>
      </c>
      <c r="B31" s="55"/>
      <c r="C31" s="56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>
        <f>E31/$G$2</f>
        <v>1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Z16" sqref="Z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239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275</v>
      </c>
      <c r="F6" s="58"/>
      <c r="G6" s="58" t="s">
        <v>310</v>
      </c>
      <c r="H6" s="58"/>
      <c r="I6" s="58" t="s">
        <v>366</v>
      </c>
      <c r="J6" s="58"/>
      <c r="K6" s="58" t="s">
        <v>372</v>
      </c>
      <c r="L6" s="58"/>
      <c r="M6" s="58" t="s">
        <v>643</v>
      </c>
      <c r="N6" s="58"/>
      <c r="O6" s="58" t="s">
        <v>421</v>
      </c>
      <c r="P6" s="58"/>
      <c r="Q6" s="58" t="s">
        <v>672</v>
      </c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45961</v>
      </c>
      <c r="J8" s="57"/>
      <c r="K8" s="57">
        <v>45963</v>
      </c>
      <c r="L8" s="57"/>
      <c r="M8" s="57">
        <v>45997</v>
      </c>
      <c r="N8" s="57"/>
      <c r="O8" s="57">
        <v>45983</v>
      </c>
      <c r="P8" s="57"/>
      <c r="Q8" s="57">
        <v>46005</v>
      </c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>
        <v>18</v>
      </c>
      <c r="H9" s="58"/>
      <c r="I9" s="58">
        <v>12</v>
      </c>
      <c r="J9" s="58"/>
      <c r="K9" s="58">
        <v>123</v>
      </c>
      <c r="L9" s="58"/>
      <c r="M9" s="58">
        <v>118</v>
      </c>
      <c r="N9" s="58"/>
      <c r="O9" s="58">
        <v>14</v>
      </c>
      <c r="P9" s="58"/>
      <c r="Q9" s="58">
        <v>16</v>
      </c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27" si="1">IF(G11=0,,($G$9-G11)*$G$7*100/$G$9)</f>
        <v>0</v>
      </c>
      <c r="I11" s="22"/>
      <c r="J11" s="22">
        <f t="shared" ref="J11:J27" si="2">IF(I11=0,,($I$9-I11)*$I$7*100/$I$9)</f>
        <v>0</v>
      </c>
      <c r="K11" s="22">
        <v>11</v>
      </c>
      <c r="L11" s="22">
        <f t="shared" ref="L11:L27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27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27" si="7">IF(S11=0,,($S$9-S11)*$S$7*100/$S$9)</f>
        <v>0</v>
      </c>
      <c r="U11" s="7"/>
      <c r="V11" s="21">
        <f t="shared" ref="V11:V27" si="8">IF(U11=0,,($U$9-U11)*$U$7*100/$U$9)</f>
        <v>0</v>
      </c>
      <c r="W11" s="7"/>
      <c r="X11" s="21">
        <f t="shared" ref="X11:X27" si="9">IF(W11=0,,($W$9-W11)*$W$7*100/$W$9)</f>
        <v>0</v>
      </c>
      <c r="Y11" s="7"/>
      <c r="Z11" s="7">
        <f t="shared" ref="Z11:Z27" si="10">IF(Y11=0,,($Y$9-Y11)*$Y$7*100/$Y$9)</f>
        <v>0</v>
      </c>
      <c r="AA11" s="25">
        <f t="shared" ref="AA11:AA27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311</v>
      </c>
      <c r="C16" s="13" t="s">
        <v>272</v>
      </c>
      <c r="D16" s="13" t="s">
        <v>276</v>
      </c>
      <c r="E16" s="22"/>
      <c r="F16" s="7">
        <f t="shared" si="0"/>
        <v>0</v>
      </c>
      <c r="G16" s="21">
        <v>3</v>
      </c>
      <c r="H16" s="7">
        <f t="shared" si="1"/>
        <v>166.66666666666666</v>
      </c>
      <c r="I16" s="22"/>
      <c r="J16" s="22">
        <f t="shared" si="2"/>
        <v>0</v>
      </c>
      <c r="K16" s="22">
        <v>55</v>
      </c>
      <c r="L16" s="22">
        <f t="shared" si="3"/>
        <v>276.42276422764229</v>
      </c>
      <c r="M16" s="22">
        <v>59</v>
      </c>
      <c r="N16" s="22">
        <f t="shared" si="4"/>
        <v>250</v>
      </c>
      <c r="O16" s="21"/>
      <c r="P16" s="21">
        <f t="shared" si="5"/>
        <v>0</v>
      </c>
      <c r="Q16" s="21"/>
      <c r="R16" s="21">
        <f t="shared" si="6"/>
        <v>0</v>
      </c>
      <c r="S16" s="7"/>
      <c r="T16" s="21">
        <f t="shared" si="7"/>
        <v>0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693.08943089430898</v>
      </c>
      <c r="AB16" s="18">
        <v>6</v>
      </c>
    </row>
    <row r="17" spans="1:28" x14ac:dyDescent="0.2">
      <c r="A17" s="18">
        <v>7</v>
      </c>
      <c r="B17" s="13" t="s">
        <v>281</v>
      </c>
      <c r="C17" s="13" t="s">
        <v>254</v>
      </c>
      <c r="D17" s="13" t="s">
        <v>266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22">
        <v>75</v>
      </c>
      <c r="L17" s="22">
        <f t="shared" si="3"/>
        <v>195.1219512195122</v>
      </c>
      <c r="M17" s="22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586.01178172798677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/>
      <c r="T18" s="21">
        <f t="shared" si="7"/>
        <v>0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471.84040696339173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673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674</v>
      </c>
      <c r="C22" s="20" t="s">
        <v>675</v>
      </c>
      <c r="D22" s="6" t="s">
        <v>676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677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>IF(M24=0,,($M$9-M24)*$M$7*100/$M$9)</f>
        <v>0</v>
      </c>
      <c r="O24" s="20"/>
      <c r="P24" s="21">
        <f t="shared" si="5"/>
        <v>0</v>
      </c>
      <c r="Q24" s="20">
        <v>14</v>
      </c>
      <c r="R24" s="21">
        <f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>IF(Q25=0,,($Q$9-Q25)*$Q$7*100/$Q$9)</f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678</v>
      </c>
      <c r="C26" s="13" t="s">
        <v>679</v>
      </c>
      <c r="D26" s="13" t="s">
        <v>676</v>
      </c>
      <c r="E26" s="22"/>
      <c r="F26" s="7">
        <f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15</v>
      </c>
      <c r="R26" s="21">
        <f>IF(Q26=0,,($Q$9-Q26)*$Q$7*100/$Q$9)</f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>IF(E27=0,,($E$9-E27)*$E$7*100/$E$9)</f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/>
      <c r="R27" s="21">
        <f>IF(Q27=0,,($Q$9-Q27)*$Q$7*100/$Q$9)</f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ref="F28:F31" si="12">IF(E28=0,,($E$9-E28)*$E$7*100/$E$9)</f>
        <v>0</v>
      </c>
      <c r="G28" s="6"/>
      <c r="H28" s="7">
        <f t="shared" ref="H28:H31" si="13">IF(G28=0,,($G$9-G28)*$G$7*100/$G$9)</f>
        <v>0</v>
      </c>
      <c r="I28" s="13"/>
      <c r="J28" s="22">
        <f t="shared" ref="J28:J31" si="14">IF(I28=0,,($I$9-I28)*$I$7*100/$I$9)</f>
        <v>0</v>
      </c>
      <c r="K28" s="20"/>
      <c r="L28" s="22">
        <f t="shared" ref="L28:L31" si="15">IF(K28=0,,($K$9-K28)*$K$7*100/$K$9)</f>
        <v>0</v>
      </c>
      <c r="M28" s="13"/>
      <c r="N28" s="22">
        <f t="shared" ref="N28:N31" si="16">IF(M28=0,,($M$9-M28)*$M$7*100/$M$9)</f>
        <v>0</v>
      </c>
      <c r="O28" s="20"/>
      <c r="P28" s="21">
        <f t="shared" ref="P28:P31" si="17">IF(O28=0,,($O$9-O28)*$O$7*100/$O$9)</f>
        <v>0</v>
      </c>
      <c r="Q28" s="20"/>
      <c r="R28" s="21">
        <f t="shared" ref="R28:R31" si="18">IF(Q28=0,,($Q$9-Q28)*$Q$7*100/$Q$9)</f>
        <v>0</v>
      </c>
      <c r="S28" s="6"/>
      <c r="T28" s="21">
        <f t="shared" ref="T28:T31" si="19">IF(S28=0,,($S$9-S28)*$S$7*100/$S$9)</f>
        <v>0</v>
      </c>
      <c r="U28" s="6"/>
      <c r="V28" s="21">
        <f t="shared" ref="V28:V31" si="20">IF(U28=0,,($U$9-U28)*$U$7*100/$U$9)</f>
        <v>0</v>
      </c>
      <c r="W28" s="6"/>
      <c r="X28" s="21">
        <f t="shared" ref="X28:X31" si="21">IF(W28=0,,($W$9-W28)*$W$7*100/$W$9)</f>
        <v>0</v>
      </c>
      <c r="Y28" s="6"/>
      <c r="Z28" s="7">
        <f t="shared" ref="Z28:Z31" si="22">IF(Y28=0,,($Y$9-Y28)*$Y$7*100/$Y$9)</f>
        <v>0</v>
      </c>
      <c r="AA28" s="25">
        <f t="shared" ref="AA28:AA31" si="23">SUM(F28+H28+J28+L28+N28+P28+R28+T28+V28+X28+Z28)</f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18"/>
        <v>0</v>
      </c>
      <c r="S29" s="6"/>
      <c r="T29" s="21">
        <f t="shared" si="19"/>
        <v>0</v>
      </c>
      <c r="U29" s="6"/>
      <c r="V29" s="21">
        <f t="shared" si="20"/>
        <v>0</v>
      </c>
      <c r="W29" s="6"/>
      <c r="X29" s="21">
        <f t="shared" si="21"/>
        <v>0</v>
      </c>
      <c r="Y29" s="6"/>
      <c r="Z29" s="7">
        <f t="shared" si="22"/>
        <v>0</v>
      </c>
      <c r="AA29" s="25">
        <f t="shared" si="23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18"/>
        <v>0</v>
      </c>
      <c r="S30" s="6"/>
      <c r="T30" s="21">
        <f t="shared" si="19"/>
        <v>0</v>
      </c>
      <c r="U30" s="6"/>
      <c r="V30" s="21">
        <f t="shared" si="20"/>
        <v>0</v>
      </c>
      <c r="W30" s="6"/>
      <c r="X30" s="21">
        <f t="shared" si="21"/>
        <v>0</v>
      </c>
      <c r="Y30" s="6"/>
      <c r="Z30" s="7">
        <f t="shared" si="22"/>
        <v>0</v>
      </c>
      <c r="AA30" s="25">
        <f t="shared" si="23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18"/>
        <v>0</v>
      </c>
      <c r="S31" s="6"/>
      <c r="T31" s="21">
        <f t="shared" si="19"/>
        <v>0</v>
      </c>
      <c r="U31" s="6"/>
      <c r="V31" s="21">
        <f t="shared" si="20"/>
        <v>0</v>
      </c>
      <c r="W31" s="6"/>
      <c r="X31" s="21">
        <f t="shared" si="21"/>
        <v>0</v>
      </c>
      <c r="Y31" s="6"/>
      <c r="Z31" s="7">
        <f t="shared" si="22"/>
        <v>0</v>
      </c>
      <c r="AA31" s="25">
        <f t="shared" si="23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21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5">
        <f t="shared" ref="AA32:AA47" si="3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21">
        <f t="shared" si="32"/>
        <v>0</v>
      </c>
      <c r="Y33" s="6"/>
      <c r="Z33" s="7">
        <f t="shared" si="33"/>
        <v>0</v>
      </c>
      <c r="AA33" s="25">
        <f t="shared" si="3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21">
        <f t="shared" si="32"/>
        <v>0</v>
      </c>
      <c r="Y34" s="6"/>
      <c r="Z34" s="7">
        <f t="shared" si="33"/>
        <v>0</v>
      </c>
      <c r="AA34" s="25">
        <f t="shared" si="3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21">
        <f t="shared" si="32"/>
        <v>0</v>
      </c>
      <c r="Y35" s="6"/>
      <c r="Z35" s="7">
        <f t="shared" si="33"/>
        <v>0</v>
      </c>
      <c r="AA35" s="25">
        <f t="shared" si="34"/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21">
        <f t="shared" si="32"/>
        <v>0</v>
      </c>
      <c r="Y36" s="6"/>
      <c r="Z36" s="7">
        <f t="shared" si="33"/>
        <v>0</v>
      </c>
      <c r="AA36" s="25">
        <f t="shared" si="34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21">
        <f t="shared" si="32"/>
        <v>0</v>
      </c>
      <c r="Y37" s="6"/>
      <c r="Z37" s="7">
        <f t="shared" si="33"/>
        <v>0</v>
      </c>
      <c r="AA37" s="25">
        <f t="shared" si="3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21">
        <f t="shared" si="32"/>
        <v>0</v>
      </c>
      <c r="Y38" s="6"/>
      <c r="Z38" s="7">
        <f t="shared" si="33"/>
        <v>0</v>
      </c>
      <c r="AA38" s="25">
        <f t="shared" si="3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5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6">IF(S39=0,,($S$9-S39)*$S$7*100/$S$9)</f>
        <v>0</v>
      </c>
      <c r="U39" s="6"/>
      <c r="V39" s="21">
        <f t="shared" si="31"/>
        <v>0</v>
      </c>
      <c r="W39" s="6"/>
      <c r="X39" s="21">
        <f t="shared" si="32"/>
        <v>0</v>
      </c>
      <c r="Y39" s="6"/>
      <c r="Z39" s="7">
        <f t="shared" si="33"/>
        <v>0</v>
      </c>
      <c r="AA39" s="25">
        <f t="shared" si="3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5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6"/>
        <v>0</v>
      </c>
      <c r="U40" s="6"/>
      <c r="V40" s="21">
        <f t="shared" si="31"/>
        <v>0</v>
      </c>
      <c r="W40" s="6"/>
      <c r="X40" s="21">
        <f t="shared" si="32"/>
        <v>0</v>
      </c>
      <c r="Y40" s="6"/>
      <c r="Z40" s="7">
        <f t="shared" si="33"/>
        <v>0</v>
      </c>
      <c r="AA40" s="25">
        <f t="shared" si="34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5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6"/>
        <v>0</v>
      </c>
      <c r="U41" s="6"/>
      <c r="V41" s="21">
        <f t="shared" si="31"/>
        <v>0</v>
      </c>
      <c r="W41" s="6"/>
      <c r="X41" s="21">
        <f t="shared" si="32"/>
        <v>0</v>
      </c>
      <c r="Y41" s="6"/>
      <c r="Z41" s="7">
        <f t="shared" si="33"/>
        <v>0</v>
      </c>
      <c r="AA41" s="25">
        <f t="shared" si="3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5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6"/>
        <v>0</v>
      </c>
      <c r="U42" s="6"/>
      <c r="V42" s="21">
        <f t="shared" si="31"/>
        <v>0</v>
      </c>
      <c r="W42" s="6"/>
      <c r="X42" s="21">
        <f t="shared" si="32"/>
        <v>0</v>
      </c>
      <c r="Y42" s="6"/>
      <c r="Z42" s="7">
        <f t="shared" si="33"/>
        <v>0</v>
      </c>
      <c r="AA42" s="25">
        <f t="shared" si="3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5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6"/>
        <v>0</v>
      </c>
      <c r="U43" s="6"/>
      <c r="V43" s="21">
        <f t="shared" si="31"/>
        <v>0</v>
      </c>
      <c r="W43" s="6"/>
      <c r="X43" s="21">
        <f t="shared" si="32"/>
        <v>0</v>
      </c>
      <c r="Y43" s="6"/>
      <c r="Z43" s="7">
        <f t="shared" si="33"/>
        <v>0</v>
      </c>
      <c r="AA43" s="25">
        <f t="shared" si="3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5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6"/>
        <v>0</v>
      </c>
      <c r="U44" s="6"/>
      <c r="V44" s="21">
        <f t="shared" si="31"/>
        <v>0</v>
      </c>
      <c r="W44" s="6"/>
      <c r="X44" s="21">
        <f t="shared" si="32"/>
        <v>0</v>
      </c>
      <c r="Y44" s="6"/>
      <c r="Z44" s="7">
        <f t="shared" si="33"/>
        <v>0</v>
      </c>
      <c r="AA44" s="25">
        <f t="shared" si="34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5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6"/>
        <v>0</v>
      </c>
      <c r="U45" s="6"/>
      <c r="V45" s="21">
        <f t="shared" si="31"/>
        <v>0</v>
      </c>
      <c r="W45" s="6"/>
      <c r="X45" s="21">
        <f t="shared" si="32"/>
        <v>0</v>
      </c>
      <c r="Y45" s="6"/>
      <c r="Z45" s="7">
        <f t="shared" si="33"/>
        <v>0</v>
      </c>
      <c r="AA45" s="25">
        <f t="shared" si="34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5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6"/>
        <v>0</v>
      </c>
      <c r="U46" s="6"/>
      <c r="V46" s="21">
        <f t="shared" si="31"/>
        <v>0</v>
      </c>
      <c r="W46" s="6"/>
      <c r="X46" s="21">
        <f t="shared" si="32"/>
        <v>0</v>
      </c>
      <c r="Y46" s="6"/>
      <c r="Z46" s="7">
        <f t="shared" si="33"/>
        <v>0</v>
      </c>
      <c r="AA46" s="25">
        <f t="shared" si="3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5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6"/>
        <v>0</v>
      </c>
      <c r="U47" s="6"/>
      <c r="V47" s="21">
        <f t="shared" si="31"/>
        <v>0</v>
      </c>
      <c r="W47" s="6"/>
      <c r="X47" s="21">
        <f t="shared" si="32"/>
        <v>0</v>
      </c>
      <c r="Y47" s="6"/>
      <c r="Z47" s="7">
        <f t="shared" si="33"/>
        <v>0</v>
      </c>
      <c r="AA47" s="25">
        <f t="shared" si="34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5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6"/>
        <v>0</v>
      </c>
      <c r="U48" s="6"/>
      <c r="V48" s="21">
        <f t="shared" si="31"/>
        <v>0</v>
      </c>
      <c r="W48" s="6"/>
      <c r="X48" s="21">
        <f t="shared" si="32"/>
        <v>0</v>
      </c>
      <c r="Y48" s="6"/>
      <c r="Z48" s="7">
        <f t="shared" si="33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27">
    <sortCondition descending="1" ref="AA11:AA27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N12" activePane="bottomRight" state="frozenSplit"/>
      <selection activeCell="B6" sqref="B6"/>
      <selection pane="topRight" activeCell="B6" sqref="B6"/>
      <selection pane="bottomLeft" activeCell="B6" sqref="B6"/>
      <selection pane="bottomRight" activeCell="AA15" sqref="AA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238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284</v>
      </c>
      <c r="F6" s="58"/>
      <c r="G6" s="58" t="s">
        <v>308</v>
      </c>
      <c r="H6" s="58"/>
      <c r="I6" s="58" t="s">
        <v>372</v>
      </c>
      <c r="J6" s="58"/>
      <c r="K6" s="58" t="s">
        <v>421</v>
      </c>
      <c r="L6" s="58"/>
      <c r="M6" s="58" t="s">
        <v>638</v>
      </c>
      <c r="N6" s="58"/>
      <c r="O6" s="58" t="s">
        <v>655</v>
      </c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45963</v>
      </c>
      <c r="J8" s="57"/>
      <c r="K8" s="57">
        <v>45983</v>
      </c>
      <c r="L8" s="57"/>
      <c r="M8" s="57">
        <v>45997</v>
      </c>
      <c r="N8" s="57"/>
      <c r="O8" s="57">
        <v>46004</v>
      </c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>
        <v>14</v>
      </c>
      <c r="H9" s="58"/>
      <c r="I9" s="58">
        <v>95</v>
      </c>
      <c r="J9" s="58"/>
      <c r="K9" s="58">
        <v>11</v>
      </c>
      <c r="L9" s="58"/>
      <c r="M9" s="58">
        <v>71</v>
      </c>
      <c r="N9" s="58"/>
      <c r="O9" s="58">
        <v>9</v>
      </c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5" si="0">IF(G11=0,,($G$9-G11)*$G$7*100/$G$9)</f>
        <v>171.42857142857142</v>
      </c>
      <c r="I11" s="13">
        <v>2</v>
      </c>
      <c r="J11" s="22">
        <f t="shared" ref="J11:J25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5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/>
      <c r="R11" s="21">
        <f t="shared" ref="R11:R25" si="5">IF(Q11=0,,($Q$9-Q11)*$Q$7*100/$Q$9)</f>
        <v>0</v>
      </c>
      <c r="S11" s="6"/>
      <c r="T11" s="21"/>
      <c r="U11" s="6"/>
      <c r="V11" s="21">
        <f t="shared" ref="V11:V25" si="6">IF(U11=0,,($U$9-U11)*$U$7*100/$U$9)</f>
        <v>0</v>
      </c>
      <c r="W11" s="6"/>
      <c r="X11" s="7">
        <f t="shared" ref="X11:X25" si="7">IF(W11=0,,($W$9-W11)*$W$7*100/$W$9)</f>
        <v>0</v>
      </c>
      <c r="Y11" s="25">
        <f t="shared" ref="Y11:Y25" si="8">SUM(F11+H11+J11+L11+N11+P11+R11+T11+V11+X11)</f>
        <v>1257.6870045365226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/>
      <c r="R12" s="21">
        <f t="shared" si="5"/>
        <v>0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848.92512972572274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/>
      <c r="R13" s="21">
        <f t="shared" si="5"/>
        <v>0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669.1376328144305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618</v>
      </c>
      <c r="C15" s="13" t="s">
        <v>577</v>
      </c>
      <c r="D15" s="13" t="s">
        <v>619</v>
      </c>
      <c r="E15" s="13"/>
      <c r="F15" s="7">
        <f t="shared" ref="F15:F25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620</v>
      </c>
      <c r="C19" s="13" t="s">
        <v>621</v>
      </c>
      <c r="D19" s="13" t="s">
        <v>449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622</v>
      </c>
      <c r="C21" s="13" t="s">
        <v>623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656</v>
      </c>
      <c r="C22" s="13" t="s">
        <v>657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>IF(O23=0,,($O$9-O23)*$O$7*100/$O$9)</f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624</v>
      </c>
      <c r="C24" s="13" t="s">
        <v>625</v>
      </c>
      <c r="D24" s="13" t="s">
        <v>553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>IF(O24=0,,($O$9-O24)*$O$7*100/$O$9)</f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626</v>
      </c>
      <c r="C25" s="13" t="s">
        <v>134</v>
      </c>
      <c r="D25" s="13" t="s">
        <v>447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ref="F26" si="12">IF(E26=0,,($E$9-E26)*$E$7*100/$E$9)</f>
        <v>0</v>
      </c>
      <c r="G26" s="13"/>
      <c r="H26" s="7">
        <f t="shared" ref="H26" si="13">IF(G26=0,,($G$9-G26)*$G$7*100/$G$9)</f>
        <v>0</v>
      </c>
      <c r="I26" s="13"/>
      <c r="J26" s="22">
        <f t="shared" ref="J26" si="14">IF(I26=0,,($I$9-I26)*$I$7*100/$I$9)</f>
        <v>0</v>
      </c>
      <c r="K26" s="13"/>
      <c r="L26" s="22">
        <f>IF(K26=0,,($K$9-K26)*$K$7*100/$K$9)</f>
        <v>0</v>
      </c>
      <c r="M26" s="13"/>
      <c r="N26" s="22">
        <f t="shared" ref="N26" si="15">IF(M26=0,,($M$9-M26)*$M$7*100/$M$9)</f>
        <v>0</v>
      </c>
      <c r="O26" s="20"/>
      <c r="P26" s="21">
        <f t="shared" ref="P26" si="16">IF(O26=0,,($O$9-O26)*$O$7*100/$O$9)</f>
        <v>0</v>
      </c>
      <c r="Q26" s="20"/>
      <c r="R26" s="21">
        <f t="shared" ref="R26" si="17">IF(Q26=0,,($Q$9-Q26)*$Q$7*100/$Q$9)</f>
        <v>0</v>
      </c>
      <c r="S26" s="6"/>
      <c r="T26" s="21">
        <f>IF(S26=0,,($S$9-S26)*$S$7*100/$S$9)</f>
        <v>0</v>
      </c>
      <c r="U26" s="6"/>
      <c r="V26" s="21">
        <f t="shared" ref="V26" si="18">IF(U26=0,,($U$9-U26)*$U$7*100/$U$9)</f>
        <v>0</v>
      </c>
      <c r="W26" s="6"/>
      <c r="X26" s="7">
        <f t="shared" ref="X26" si="19">IF(W26=0,,($W$9-W26)*$W$7*100/$W$9)</f>
        <v>0</v>
      </c>
      <c r="Y26" s="25">
        <f t="shared" ref="Y26" si="20">SUM(F26+H26+J26+L26+N26+P26+R26+T26+V26+X26)</f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ref="F27:F31" si="21">IF(E27=0,,($E$9-E27)*$E$7*100/$E$9)</f>
        <v>0</v>
      </c>
      <c r="G27" s="6"/>
      <c r="H27" s="7">
        <f t="shared" ref="H27:H31" si="22">IF(G27=0,,($G$9-G27)*$G$7*100/$G$9)</f>
        <v>0</v>
      </c>
      <c r="I27" s="13"/>
      <c r="J27" s="22">
        <f t="shared" ref="J27:J31" si="23">IF(I27=0,,($I$9-I27)*$I$7*100/$I$9)</f>
        <v>0</v>
      </c>
      <c r="K27" s="20"/>
      <c r="L27" s="22">
        <f t="shared" ref="L27:L31" si="24">IF(K27=0,,($K$9-K27)*$K$7*100/$K$9)</f>
        <v>0</v>
      </c>
      <c r="M27" s="13"/>
      <c r="N27" s="22">
        <f t="shared" ref="N27:N31" si="25">IF(M27=0,,($M$9-M27)*$M$7*100/$M$9)</f>
        <v>0</v>
      </c>
      <c r="O27" s="20"/>
      <c r="P27" s="21">
        <f t="shared" ref="P27:P28" si="26">IF(O27=0,,($O$9-O27)*$O$7*100/$O$9)</f>
        <v>0</v>
      </c>
      <c r="Q27" s="20"/>
      <c r="R27" s="21">
        <f t="shared" ref="R27:R31" si="27">IF(Q27=0,,($Q$9-Q27)*$Q$7*100/$Q$9)</f>
        <v>0</v>
      </c>
      <c r="S27" s="6"/>
      <c r="T27" s="21">
        <f t="shared" ref="T27:T31" si="28">IF(S27=0,,($S$9-S27)*$S$7*100/$S$9)</f>
        <v>0</v>
      </c>
      <c r="U27" s="6"/>
      <c r="V27" s="21">
        <f t="shared" ref="V27:V31" si="29">IF(U27=0,,($U$9-U27)*$U$7*100/$U$9)</f>
        <v>0</v>
      </c>
      <c r="W27" s="6"/>
      <c r="X27" s="7">
        <f t="shared" ref="X27:X31" si="30">IF(W27=0,,($W$9-W27)*$W$7*100/$W$9)</f>
        <v>0</v>
      </c>
      <c r="Y27" s="25">
        <f t="shared" ref="Y27:Y31" si="31">SUM(F27+H27+J27+L27+N27+P27+R27+T27+V27+X27)</f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si="21"/>
        <v>0</v>
      </c>
      <c r="G28" s="13"/>
      <c r="H28" s="7">
        <f t="shared" si="22"/>
        <v>0</v>
      </c>
      <c r="I28" s="13"/>
      <c r="J28" s="22">
        <f t="shared" si="23"/>
        <v>0</v>
      </c>
      <c r="K28" s="13"/>
      <c r="L28" s="22">
        <f t="shared" si="24"/>
        <v>0</v>
      </c>
      <c r="M28" s="13"/>
      <c r="N28" s="22">
        <f t="shared" si="25"/>
        <v>0</v>
      </c>
      <c r="O28" s="20"/>
      <c r="P28" s="21">
        <f t="shared" si="26"/>
        <v>0</v>
      </c>
      <c r="Q28" s="20"/>
      <c r="R28" s="21">
        <f t="shared" si="27"/>
        <v>0</v>
      </c>
      <c r="S28" s="6"/>
      <c r="T28" s="21">
        <f t="shared" si="28"/>
        <v>0</v>
      </c>
      <c r="U28" s="6"/>
      <c r="V28" s="21">
        <f t="shared" si="29"/>
        <v>0</v>
      </c>
      <c r="W28" s="6"/>
      <c r="X28" s="7">
        <f t="shared" si="30"/>
        <v>0</v>
      </c>
      <c r="Y28" s="25">
        <f t="shared" si="31"/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21"/>
        <v>0</v>
      </c>
      <c r="G29" s="13"/>
      <c r="H29" s="7">
        <f t="shared" si="22"/>
        <v>0</v>
      </c>
      <c r="I29" s="13"/>
      <c r="J29" s="22">
        <f t="shared" si="23"/>
        <v>0</v>
      </c>
      <c r="K29" s="20"/>
      <c r="L29" s="22">
        <f t="shared" si="24"/>
        <v>0</v>
      </c>
      <c r="M29" s="13"/>
      <c r="N29" s="22">
        <f t="shared" si="25"/>
        <v>0</v>
      </c>
      <c r="O29" s="20"/>
      <c r="P29" s="21"/>
      <c r="Q29" s="20"/>
      <c r="R29" s="21">
        <f t="shared" si="27"/>
        <v>0</v>
      </c>
      <c r="S29" s="6"/>
      <c r="T29" s="21">
        <f t="shared" si="28"/>
        <v>0</v>
      </c>
      <c r="U29" s="6"/>
      <c r="V29" s="21">
        <f t="shared" si="29"/>
        <v>0</v>
      </c>
      <c r="W29" s="6"/>
      <c r="X29" s="7">
        <f t="shared" si="30"/>
        <v>0</v>
      </c>
      <c r="Y29" s="25">
        <f t="shared" si="31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21"/>
        <v>0</v>
      </c>
      <c r="G30" s="6"/>
      <c r="H30" s="7">
        <f t="shared" si="22"/>
        <v>0</v>
      </c>
      <c r="I30" s="20"/>
      <c r="J30" s="22">
        <f t="shared" si="23"/>
        <v>0</v>
      </c>
      <c r="K30" s="20"/>
      <c r="L30" s="22">
        <f t="shared" si="24"/>
        <v>0</v>
      </c>
      <c r="M30" s="13"/>
      <c r="N30" s="22">
        <f t="shared" si="25"/>
        <v>0</v>
      </c>
      <c r="O30" s="20"/>
      <c r="P30" s="21">
        <f>IF(O30=0,,($O$9-O30)*$O$7*100/$O$9)</f>
        <v>0</v>
      </c>
      <c r="Q30" s="20"/>
      <c r="R30" s="21">
        <f t="shared" si="27"/>
        <v>0</v>
      </c>
      <c r="S30" s="6"/>
      <c r="T30" s="21">
        <f t="shared" si="28"/>
        <v>0</v>
      </c>
      <c r="U30" s="6"/>
      <c r="V30" s="21">
        <f t="shared" si="29"/>
        <v>0</v>
      </c>
      <c r="W30" s="6"/>
      <c r="X30" s="7">
        <f t="shared" si="30"/>
        <v>0</v>
      </c>
      <c r="Y30" s="25">
        <f t="shared" si="31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21"/>
        <v>0</v>
      </c>
      <c r="G31" s="6"/>
      <c r="H31" s="7">
        <f t="shared" si="22"/>
        <v>0</v>
      </c>
      <c r="I31" s="20"/>
      <c r="J31" s="22">
        <f t="shared" si="23"/>
        <v>0</v>
      </c>
      <c r="K31" s="20"/>
      <c r="L31" s="22">
        <f t="shared" si="24"/>
        <v>0</v>
      </c>
      <c r="M31" s="13"/>
      <c r="N31" s="22">
        <f t="shared" si="25"/>
        <v>0</v>
      </c>
      <c r="O31" s="20"/>
      <c r="P31" s="21">
        <f>IF(O31=0,,($O$9-O31)*$O$7*100/$O$9)</f>
        <v>0</v>
      </c>
      <c r="Q31" s="20"/>
      <c r="R31" s="21">
        <f t="shared" si="27"/>
        <v>0</v>
      </c>
      <c r="S31" s="6"/>
      <c r="T31" s="21">
        <f t="shared" si="28"/>
        <v>0</v>
      </c>
      <c r="U31" s="6"/>
      <c r="V31" s="21">
        <f t="shared" si="29"/>
        <v>0</v>
      </c>
      <c r="W31" s="6"/>
      <c r="X31" s="7">
        <f t="shared" si="30"/>
        <v>0</v>
      </c>
      <c r="Y31" s="25">
        <f t="shared" si="3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32">IF(E32=0,,($E$9-E32)*$E$7*100/$E$9)</f>
        <v>0</v>
      </c>
      <c r="G32" s="13"/>
      <c r="H32" s="7">
        <f t="shared" ref="H32:H48" si="33">IF(G32=0,,($G$9-G32)*$G$7*100/$G$9)</f>
        <v>0</v>
      </c>
      <c r="I32" s="13"/>
      <c r="J32" s="22">
        <f t="shared" ref="J32:J48" si="34">IF(I32=0,,($I$9-I32)*$I$7*100/$I$9)</f>
        <v>0</v>
      </c>
      <c r="K32" s="20"/>
      <c r="L32" s="22">
        <f t="shared" ref="L32:L37" si="35">IF(K32=0,,($K$9-K32)*$K$7*100/$K$9)</f>
        <v>0</v>
      </c>
      <c r="M32" s="13"/>
      <c r="N32" s="22">
        <f t="shared" ref="N32:N48" si="36">IF(M32=0,,($M$9-M32)*$M$7*100/$M$9)</f>
        <v>0</v>
      </c>
      <c r="O32" s="20"/>
      <c r="P32" s="21">
        <f t="shared" ref="P32:P48" si="37">IF(O32=0,,($O$9-O32)*$O$7*100/$O$9)</f>
        <v>0</v>
      </c>
      <c r="Q32" s="20"/>
      <c r="R32" s="21">
        <f t="shared" ref="R32:R48" si="38">IF(Q32=0,,($Q$9-Q32)*$Q$7*100/$Q$9)</f>
        <v>0</v>
      </c>
      <c r="S32" s="6"/>
      <c r="T32" s="21"/>
      <c r="U32" s="6"/>
      <c r="V32" s="21">
        <f t="shared" ref="V32:V48" si="39">IF(U32=0,,($U$9-U32)*$U$7*100/$U$9)</f>
        <v>0</v>
      </c>
      <c r="W32" s="6"/>
      <c r="X32" s="7">
        <f t="shared" ref="X32:X48" si="40">IF(W32=0,,($W$9-W32)*$W$7*100/$W$9)</f>
        <v>0</v>
      </c>
      <c r="Y32" s="25">
        <f t="shared" ref="Y32:Y48" si="4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32"/>
        <v>0</v>
      </c>
      <c r="G33" s="6"/>
      <c r="H33" s="7">
        <f t="shared" si="33"/>
        <v>0</v>
      </c>
      <c r="I33" s="20"/>
      <c r="J33" s="22">
        <f t="shared" si="34"/>
        <v>0</v>
      </c>
      <c r="K33" s="20"/>
      <c r="L33" s="22">
        <f t="shared" si="35"/>
        <v>0</v>
      </c>
      <c r="M33" s="13"/>
      <c r="N33" s="22">
        <f t="shared" si="36"/>
        <v>0</v>
      </c>
      <c r="O33" s="20"/>
      <c r="P33" s="21">
        <f t="shared" si="37"/>
        <v>0</v>
      </c>
      <c r="Q33" s="20"/>
      <c r="R33" s="21">
        <f t="shared" si="38"/>
        <v>0</v>
      </c>
      <c r="S33" s="6"/>
      <c r="T33" s="21">
        <f>IF(S33=0,,($S$9-S33)*$S$7*100/$S$9)</f>
        <v>0</v>
      </c>
      <c r="U33" s="6"/>
      <c r="V33" s="21">
        <f t="shared" si="39"/>
        <v>0</v>
      </c>
      <c r="W33" s="6"/>
      <c r="X33" s="7">
        <f t="shared" si="40"/>
        <v>0</v>
      </c>
      <c r="Y33" s="25">
        <f t="shared" si="4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32"/>
        <v>0</v>
      </c>
      <c r="G34" s="6"/>
      <c r="H34" s="7">
        <f t="shared" si="33"/>
        <v>0</v>
      </c>
      <c r="I34" s="13"/>
      <c r="J34" s="22">
        <f t="shared" si="34"/>
        <v>0</v>
      </c>
      <c r="K34" s="20"/>
      <c r="L34" s="22">
        <f t="shared" si="35"/>
        <v>0</v>
      </c>
      <c r="M34" s="13"/>
      <c r="N34" s="22">
        <f t="shared" si="36"/>
        <v>0</v>
      </c>
      <c r="O34" s="20"/>
      <c r="P34" s="21">
        <f t="shared" si="37"/>
        <v>0</v>
      </c>
      <c r="Q34" s="20"/>
      <c r="R34" s="21">
        <f t="shared" si="38"/>
        <v>0</v>
      </c>
      <c r="S34" s="6"/>
      <c r="T34" s="21">
        <f>IF(S34=0,,($S$9-S34)*$S$7*100/$S$9)</f>
        <v>0</v>
      </c>
      <c r="U34" s="6"/>
      <c r="V34" s="21">
        <f t="shared" si="39"/>
        <v>0</v>
      </c>
      <c r="W34" s="6"/>
      <c r="X34" s="7">
        <f t="shared" si="40"/>
        <v>0</v>
      </c>
      <c r="Y34" s="25">
        <f t="shared" si="4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32"/>
        <v>0</v>
      </c>
      <c r="G35" s="13"/>
      <c r="H35" s="7">
        <f t="shared" si="33"/>
        <v>0</v>
      </c>
      <c r="I35" s="13"/>
      <c r="J35" s="22">
        <f t="shared" si="34"/>
        <v>0</v>
      </c>
      <c r="K35" s="20"/>
      <c r="L35" s="22">
        <f t="shared" si="35"/>
        <v>0</v>
      </c>
      <c r="M35" s="13"/>
      <c r="N35" s="22">
        <f t="shared" si="36"/>
        <v>0</v>
      </c>
      <c r="O35" s="20"/>
      <c r="P35" s="21">
        <f t="shared" si="37"/>
        <v>0</v>
      </c>
      <c r="Q35" s="20"/>
      <c r="R35" s="21">
        <f t="shared" si="38"/>
        <v>0</v>
      </c>
      <c r="S35" s="6"/>
      <c r="T35" s="21"/>
      <c r="U35" s="6"/>
      <c r="V35" s="21">
        <f t="shared" si="39"/>
        <v>0</v>
      </c>
      <c r="W35" s="6"/>
      <c r="X35" s="7">
        <f t="shared" si="40"/>
        <v>0</v>
      </c>
      <c r="Y35" s="25">
        <f t="shared" si="4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32"/>
        <v>0</v>
      </c>
      <c r="G36" s="6"/>
      <c r="H36" s="7">
        <f t="shared" si="33"/>
        <v>0</v>
      </c>
      <c r="I36" s="20"/>
      <c r="J36" s="22">
        <f t="shared" si="34"/>
        <v>0</v>
      </c>
      <c r="K36" s="20"/>
      <c r="L36" s="22">
        <f t="shared" si="35"/>
        <v>0</v>
      </c>
      <c r="M36" s="13"/>
      <c r="N36" s="22">
        <f t="shared" si="36"/>
        <v>0</v>
      </c>
      <c r="O36" s="20"/>
      <c r="P36" s="21">
        <f t="shared" si="37"/>
        <v>0</v>
      </c>
      <c r="Q36" s="20"/>
      <c r="R36" s="21">
        <f t="shared" si="38"/>
        <v>0</v>
      </c>
      <c r="S36" s="6"/>
      <c r="T36" s="21">
        <f>IF(S36=0,,($S$9-S36)*$S$7*100/$S$9)</f>
        <v>0</v>
      </c>
      <c r="U36" s="6"/>
      <c r="V36" s="21">
        <f t="shared" si="39"/>
        <v>0</v>
      </c>
      <c r="W36" s="6"/>
      <c r="X36" s="7">
        <f t="shared" si="40"/>
        <v>0</v>
      </c>
      <c r="Y36" s="25">
        <f t="shared" si="4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32"/>
        <v>0</v>
      </c>
      <c r="G37" s="13"/>
      <c r="H37" s="7">
        <f t="shared" si="33"/>
        <v>0</v>
      </c>
      <c r="I37" s="13"/>
      <c r="J37" s="22">
        <f t="shared" si="34"/>
        <v>0</v>
      </c>
      <c r="K37" s="20"/>
      <c r="L37" s="22">
        <f t="shared" si="35"/>
        <v>0</v>
      </c>
      <c r="M37" s="13"/>
      <c r="N37" s="22">
        <f t="shared" si="36"/>
        <v>0</v>
      </c>
      <c r="O37" s="20"/>
      <c r="P37" s="21">
        <f t="shared" si="37"/>
        <v>0</v>
      </c>
      <c r="Q37" s="20"/>
      <c r="R37" s="21">
        <f t="shared" si="38"/>
        <v>0</v>
      </c>
      <c r="S37" s="6"/>
      <c r="T37" s="21"/>
      <c r="U37" s="6"/>
      <c r="V37" s="21">
        <f t="shared" si="39"/>
        <v>0</v>
      </c>
      <c r="W37" s="6"/>
      <c r="X37" s="7">
        <f t="shared" si="40"/>
        <v>0</v>
      </c>
      <c r="Y37" s="25">
        <f t="shared" si="4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32"/>
        <v>0</v>
      </c>
      <c r="G38" s="13"/>
      <c r="H38" s="7">
        <f t="shared" si="33"/>
        <v>0</v>
      </c>
      <c r="I38" s="13"/>
      <c r="J38" s="22">
        <f t="shared" si="34"/>
        <v>0</v>
      </c>
      <c r="K38" s="20"/>
      <c r="L38" s="22">
        <v>0</v>
      </c>
      <c r="M38" s="13"/>
      <c r="N38" s="22">
        <f t="shared" si="36"/>
        <v>0</v>
      </c>
      <c r="O38" s="20"/>
      <c r="P38" s="21">
        <f t="shared" si="37"/>
        <v>0</v>
      </c>
      <c r="Q38" s="20"/>
      <c r="R38" s="21">
        <f t="shared" si="38"/>
        <v>0</v>
      </c>
      <c r="S38" s="6"/>
      <c r="T38" s="21"/>
      <c r="U38" s="6"/>
      <c r="V38" s="21">
        <f t="shared" si="39"/>
        <v>0</v>
      </c>
      <c r="W38" s="6"/>
      <c r="X38" s="7">
        <f t="shared" si="40"/>
        <v>0</v>
      </c>
      <c r="Y38" s="25">
        <f t="shared" si="4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32"/>
        <v>0</v>
      </c>
      <c r="G39" s="13"/>
      <c r="H39" s="7">
        <f t="shared" si="33"/>
        <v>0</v>
      </c>
      <c r="I39" s="13"/>
      <c r="J39" s="22">
        <f t="shared" si="34"/>
        <v>0</v>
      </c>
      <c r="K39" s="13"/>
      <c r="L39" s="22">
        <f t="shared" ref="L39:L48" si="42">IF(K39=0,,($K$9-K39)*$K$7*100/$K$9)</f>
        <v>0</v>
      </c>
      <c r="M39" s="13"/>
      <c r="N39" s="22">
        <f t="shared" si="36"/>
        <v>0</v>
      </c>
      <c r="O39" s="20"/>
      <c r="P39" s="21">
        <f t="shared" si="37"/>
        <v>0</v>
      </c>
      <c r="Q39" s="20"/>
      <c r="R39" s="21">
        <f t="shared" si="38"/>
        <v>0</v>
      </c>
      <c r="S39" s="6"/>
      <c r="T39" s="21">
        <f t="shared" ref="T39:T48" si="43">IF(S39=0,,($S$9-S39)*$S$7*100/$S$9)</f>
        <v>0</v>
      </c>
      <c r="U39" s="6"/>
      <c r="V39" s="21">
        <f t="shared" si="39"/>
        <v>0</v>
      </c>
      <c r="W39" s="6"/>
      <c r="X39" s="7">
        <f t="shared" si="40"/>
        <v>0</v>
      </c>
      <c r="Y39" s="25">
        <f t="shared" si="4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32"/>
        <v>0</v>
      </c>
      <c r="G40" s="13"/>
      <c r="H40" s="7">
        <f t="shared" si="33"/>
        <v>0</v>
      </c>
      <c r="I40" s="13"/>
      <c r="J40" s="22">
        <f t="shared" si="34"/>
        <v>0</v>
      </c>
      <c r="K40" s="13"/>
      <c r="L40" s="22">
        <f t="shared" si="42"/>
        <v>0</v>
      </c>
      <c r="M40" s="13"/>
      <c r="N40" s="22">
        <f t="shared" si="36"/>
        <v>0</v>
      </c>
      <c r="O40" s="20"/>
      <c r="P40" s="21">
        <f t="shared" si="37"/>
        <v>0</v>
      </c>
      <c r="Q40" s="20"/>
      <c r="R40" s="21">
        <f t="shared" si="38"/>
        <v>0</v>
      </c>
      <c r="S40" s="6"/>
      <c r="T40" s="21">
        <f t="shared" si="43"/>
        <v>0</v>
      </c>
      <c r="U40" s="6"/>
      <c r="V40" s="21">
        <f t="shared" si="39"/>
        <v>0</v>
      </c>
      <c r="W40" s="6"/>
      <c r="X40" s="7">
        <f t="shared" si="40"/>
        <v>0</v>
      </c>
      <c r="Y40" s="25">
        <f t="shared" si="4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32"/>
        <v>0</v>
      </c>
      <c r="G41" s="13"/>
      <c r="H41" s="7">
        <f t="shared" si="33"/>
        <v>0</v>
      </c>
      <c r="I41" s="13"/>
      <c r="J41" s="22">
        <f t="shared" si="34"/>
        <v>0</v>
      </c>
      <c r="K41" s="13"/>
      <c r="L41" s="22">
        <f t="shared" si="42"/>
        <v>0</v>
      </c>
      <c r="M41" s="13"/>
      <c r="N41" s="22">
        <f t="shared" si="36"/>
        <v>0</v>
      </c>
      <c r="O41" s="20"/>
      <c r="P41" s="21">
        <f t="shared" si="37"/>
        <v>0</v>
      </c>
      <c r="Q41" s="20"/>
      <c r="R41" s="21">
        <f t="shared" si="38"/>
        <v>0</v>
      </c>
      <c r="S41" s="6"/>
      <c r="T41" s="21">
        <f t="shared" si="43"/>
        <v>0</v>
      </c>
      <c r="U41" s="6"/>
      <c r="V41" s="21">
        <f t="shared" si="39"/>
        <v>0</v>
      </c>
      <c r="W41" s="6"/>
      <c r="X41" s="7">
        <f t="shared" si="40"/>
        <v>0</v>
      </c>
      <c r="Y41" s="25">
        <f t="shared" si="41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32"/>
        <v>0</v>
      </c>
      <c r="G42" s="6"/>
      <c r="H42" s="7">
        <f t="shared" si="33"/>
        <v>0</v>
      </c>
      <c r="I42" s="20"/>
      <c r="J42" s="22">
        <f t="shared" si="34"/>
        <v>0</v>
      </c>
      <c r="K42" s="20"/>
      <c r="L42" s="22">
        <f t="shared" si="42"/>
        <v>0</v>
      </c>
      <c r="M42" s="13"/>
      <c r="N42" s="22">
        <f t="shared" si="36"/>
        <v>0</v>
      </c>
      <c r="O42" s="20"/>
      <c r="P42" s="21">
        <f t="shared" si="37"/>
        <v>0</v>
      </c>
      <c r="Q42" s="20"/>
      <c r="R42" s="21">
        <f t="shared" si="38"/>
        <v>0</v>
      </c>
      <c r="S42" s="6"/>
      <c r="T42" s="21">
        <f t="shared" si="43"/>
        <v>0</v>
      </c>
      <c r="U42" s="6"/>
      <c r="V42" s="21">
        <f t="shared" si="39"/>
        <v>0</v>
      </c>
      <c r="W42" s="6"/>
      <c r="X42" s="7">
        <f t="shared" si="40"/>
        <v>0</v>
      </c>
      <c r="Y42" s="25">
        <f t="shared" si="41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32"/>
        <v>0</v>
      </c>
      <c r="G43" s="6"/>
      <c r="H43" s="7">
        <f t="shared" si="33"/>
        <v>0</v>
      </c>
      <c r="I43" s="13"/>
      <c r="J43" s="22">
        <f t="shared" si="34"/>
        <v>0</v>
      </c>
      <c r="K43" s="20"/>
      <c r="L43" s="22">
        <f t="shared" si="42"/>
        <v>0</v>
      </c>
      <c r="M43" s="13"/>
      <c r="N43" s="22">
        <f t="shared" si="36"/>
        <v>0</v>
      </c>
      <c r="O43" s="20"/>
      <c r="P43" s="21">
        <f t="shared" si="37"/>
        <v>0</v>
      </c>
      <c r="Q43" s="20"/>
      <c r="R43" s="21">
        <f t="shared" si="38"/>
        <v>0</v>
      </c>
      <c r="S43" s="6"/>
      <c r="T43" s="21">
        <f t="shared" si="43"/>
        <v>0</v>
      </c>
      <c r="U43" s="6"/>
      <c r="V43" s="21">
        <f t="shared" si="39"/>
        <v>0</v>
      </c>
      <c r="W43" s="6"/>
      <c r="X43" s="7">
        <f t="shared" si="40"/>
        <v>0</v>
      </c>
      <c r="Y43" s="25">
        <f t="shared" si="4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32"/>
        <v>0</v>
      </c>
      <c r="G44" s="6"/>
      <c r="H44" s="7">
        <f t="shared" si="33"/>
        <v>0</v>
      </c>
      <c r="I44" s="13"/>
      <c r="J44" s="22">
        <f t="shared" si="34"/>
        <v>0</v>
      </c>
      <c r="K44" s="20"/>
      <c r="L44" s="22">
        <f t="shared" si="42"/>
        <v>0</v>
      </c>
      <c r="M44" s="13"/>
      <c r="N44" s="22">
        <f t="shared" si="36"/>
        <v>0</v>
      </c>
      <c r="O44" s="20"/>
      <c r="P44" s="21">
        <f t="shared" si="37"/>
        <v>0</v>
      </c>
      <c r="Q44" s="20"/>
      <c r="R44" s="21">
        <f t="shared" si="38"/>
        <v>0</v>
      </c>
      <c r="S44" s="6"/>
      <c r="T44" s="21">
        <f t="shared" si="43"/>
        <v>0</v>
      </c>
      <c r="U44" s="6"/>
      <c r="V44" s="21">
        <f t="shared" si="39"/>
        <v>0</v>
      </c>
      <c r="W44" s="6"/>
      <c r="X44" s="7">
        <f t="shared" si="40"/>
        <v>0</v>
      </c>
      <c r="Y44" s="25">
        <f t="shared" si="4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32"/>
        <v>0</v>
      </c>
      <c r="G45" s="6"/>
      <c r="H45" s="7">
        <f t="shared" si="33"/>
        <v>0</v>
      </c>
      <c r="I45" s="20"/>
      <c r="J45" s="22">
        <f t="shared" si="34"/>
        <v>0</v>
      </c>
      <c r="K45" s="20"/>
      <c r="L45" s="22">
        <f t="shared" si="42"/>
        <v>0</v>
      </c>
      <c r="M45" s="13"/>
      <c r="N45" s="22">
        <f t="shared" si="36"/>
        <v>0</v>
      </c>
      <c r="O45" s="20"/>
      <c r="P45" s="21">
        <f t="shared" si="37"/>
        <v>0</v>
      </c>
      <c r="Q45" s="20"/>
      <c r="R45" s="21">
        <f t="shared" si="38"/>
        <v>0</v>
      </c>
      <c r="S45" s="6"/>
      <c r="T45" s="21">
        <f t="shared" si="43"/>
        <v>0</v>
      </c>
      <c r="U45" s="6"/>
      <c r="V45" s="21">
        <f t="shared" si="39"/>
        <v>0</v>
      </c>
      <c r="W45" s="6"/>
      <c r="X45" s="7">
        <f t="shared" si="40"/>
        <v>0</v>
      </c>
      <c r="Y45" s="25">
        <f t="shared" si="41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32"/>
        <v>0</v>
      </c>
      <c r="G46" s="6"/>
      <c r="H46" s="7">
        <f t="shared" si="33"/>
        <v>0</v>
      </c>
      <c r="I46" s="13"/>
      <c r="J46" s="22">
        <f t="shared" si="34"/>
        <v>0</v>
      </c>
      <c r="K46" s="20"/>
      <c r="L46" s="22">
        <f t="shared" si="42"/>
        <v>0</v>
      </c>
      <c r="M46" s="13"/>
      <c r="N46" s="22">
        <f t="shared" si="36"/>
        <v>0</v>
      </c>
      <c r="O46" s="20"/>
      <c r="P46" s="21">
        <f t="shared" si="37"/>
        <v>0</v>
      </c>
      <c r="Q46" s="20"/>
      <c r="R46" s="21">
        <f t="shared" si="38"/>
        <v>0</v>
      </c>
      <c r="S46" s="6"/>
      <c r="T46" s="21">
        <f t="shared" si="43"/>
        <v>0</v>
      </c>
      <c r="U46" s="6"/>
      <c r="V46" s="21">
        <f t="shared" si="39"/>
        <v>0</v>
      </c>
      <c r="W46" s="6"/>
      <c r="X46" s="7">
        <f t="shared" si="40"/>
        <v>0</v>
      </c>
      <c r="Y46" s="25">
        <f t="shared" si="41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32"/>
        <v>0</v>
      </c>
      <c r="G47" s="13"/>
      <c r="H47" s="7">
        <f t="shared" si="33"/>
        <v>0</v>
      </c>
      <c r="I47" s="13"/>
      <c r="J47" s="22">
        <f t="shared" si="34"/>
        <v>0</v>
      </c>
      <c r="K47" s="13"/>
      <c r="L47" s="22">
        <f t="shared" si="42"/>
        <v>0</v>
      </c>
      <c r="M47" s="13"/>
      <c r="N47" s="22">
        <f t="shared" si="36"/>
        <v>0</v>
      </c>
      <c r="O47" s="20"/>
      <c r="P47" s="21">
        <f t="shared" si="37"/>
        <v>0</v>
      </c>
      <c r="Q47" s="20"/>
      <c r="R47" s="21">
        <f t="shared" si="38"/>
        <v>0</v>
      </c>
      <c r="S47" s="6"/>
      <c r="T47" s="21">
        <f t="shared" si="43"/>
        <v>0</v>
      </c>
      <c r="U47" s="6"/>
      <c r="V47" s="21">
        <f t="shared" si="39"/>
        <v>0</v>
      </c>
      <c r="W47" s="6"/>
      <c r="X47" s="7">
        <f t="shared" si="40"/>
        <v>0</v>
      </c>
      <c r="Y47" s="25">
        <f t="shared" si="4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32"/>
        <v>0</v>
      </c>
      <c r="G48" s="13"/>
      <c r="H48" s="7">
        <f t="shared" si="33"/>
        <v>0</v>
      </c>
      <c r="I48" s="20"/>
      <c r="J48" s="22">
        <f t="shared" si="34"/>
        <v>0</v>
      </c>
      <c r="K48" s="20"/>
      <c r="L48" s="22">
        <f t="shared" si="42"/>
        <v>0</v>
      </c>
      <c r="M48" s="13"/>
      <c r="N48" s="22">
        <f t="shared" si="36"/>
        <v>0</v>
      </c>
      <c r="O48" s="20"/>
      <c r="P48" s="21">
        <f t="shared" si="37"/>
        <v>0</v>
      </c>
      <c r="Q48" s="20"/>
      <c r="R48" s="21">
        <f t="shared" si="38"/>
        <v>0</v>
      </c>
      <c r="S48" s="6"/>
      <c r="T48" s="21">
        <f t="shared" si="43"/>
        <v>0</v>
      </c>
      <c r="U48" s="6"/>
      <c r="V48" s="21">
        <f t="shared" si="39"/>
        <v>0</v>
      </c>
      <c r="W48" s="6"/>
      <c r="X48" s="7">
        <f t="shared" si="40"/>
        <v>0</v>
      </c>
      <c r="Y48" s="25">
        <f t="shared" si="41"/>
        <v>0</v>
      </c>
      <c r="Z48" s="20">
        <f t="shared" si="9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5">
    <sortCondition descending="1" ref="Y11:Y25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242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AA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242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366</v>
      </c>
      <c r="F6" s="58"/>
      <c r="G6" s="58" t="s">
        <v>375</v>
      </c>
      <c r="H6" s="58"/>
      <c r="I6" s="58" t="s">
        <v>590</v>
      </c>
      <c r="J6" s="58"/>
      <c r="K6" s="58" t="s">
        <v>638</v>
      </c>
      <c r="L6" s="58"/>
      <c r="M6" s="58" t="s">
        <v>650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45961</v>
      </c>
      <c r="F8" s="57"/>
      <c r="G8" s="57">
        <v>45962</v>
      </c>
      <c r="H8" s="57"/>
      <c r="I8" s="57">
        <v>45983</v>
      </c>
      <c r="J8" s="57"/>
      <c r="K8" s="57">
        <v>45997</v>
      </c>
      <c r="L8" s="57"/>
      <c r="M8" s="57">
        <v>46004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</v>
      </c>
      <c r="F9" s="58"/>
      <c r="G9" s="58">
        <v>35</v>
      </c>
      <c r="H9" s="58"/>
      <c r="I9" s="58">
        <v>2</v>
      </c>
      <c r="J9" s="58"/>
      <c r="K9" s="58">
        <v>37</v>
      </c>
      <c r="L9" s="58"/>
      <c r="M9" s="58">
        <v>3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 t="shared" ref="P11:P21" si="3">IF(O11=0,,($O$9-O11)*$O$7*100/$O$9)</f>
        <v>0</v>
      </c>
      <c r="Q11" s="22"/>
      <c r="R11" s="22">
        <f t="shared" ref="R11:R17" si="4">IF(Q11=0,,($Q$9-Q11)*$Q$7*100/$Q$9)</f>
        <v>0</v>
      </c>
      <c r="S11" s="22"/>
      <c r="T11" s="22">
        <f t="shared" ref="T11:T21" si="5">IF(S11=0,,($S$9-S11)*$S$7*100/$S$9)</f>
        <v>0</v>
      </c>
      <c r="U11" s="22"/>
      <c r="V11" s="22">
        <f t="shared" ref="V11:V21" si="6">IF(U11=0,,($U$9-U11)*$U$7*100/$U$9)</f>
        <v>0</v>
      </c>
      <c r="W11" s="22"/>
      <c r="X11" s="22">
        <f t="shared" ref="X11:X21" si="7">IF(W11=0,,($W$9-W11)*$W$7*100/$W$9)</f>
        <v>0</v>
      </c>
      <c r="Y11" s="22"/>
      <c r="Z11" s="22">
        <f t="shared" ref="Z11:Z21" si="8">IF(Y11=0,,($Y$9-Y11)*$Y$7*100/$Y$9)</f>
        <v>0</v>
      </c>
      <c r="AA11" s="24">
        <f t="shared" ref="AA11:AA21" si="9">SUM(F11+H11+J11+L11+N11+P11+R11+T11+X11+V11+Z11)</f>
        <v>613.899613899614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si="3"/>
        <v>0</v>
      </c>
      <c r="Q12" s="22"/>
      <c r="R12" s="22">
        <f t="shared" si="4"/>
        <v>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491.4414414414415</v>
      </c>
      <c r="AB12" s="22">
        <f t="shared" si="10"/>
        <v>2</v>
      </c>
    </row>
    <row r="13" spans="1:28" x14ac:dyDescent="0.2">
      <c r="A13" s="18">
        <v>3</v>
      </c>
      <c r="B13" s="13" t="s">
        <v>641</v>
      </c>
      <c r="C13" s="13" t="s">
        <v>642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324.32432432432432</v>
      </c>
      <c r="AB13" s="22">
        <f t="shared" si="10"/>
        <v>3</v>
      </c>
    </row>
    <row r="14" spans="1:28" x14ac:dyDescent="0.2">
      <c r="A14" s="18">
        <v>4</v>
      </c>
      <c r="B14" s="13" t="s">
        <v>639</v>
      </c>
      <c r="C14" s="13" t="s">
        <v>640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243.24324324324326</v>
      </c>
      <c r="AB14" s="22">
        <f t="shared" si="10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/>
      <c r="P15" s="22">
        <f t="shared" si="3"/>
        <v>0</v>
      </c>
      <c r="Q15" s="22"/>
      <c r="R15" s="22">
        <f t="shared" si="4"/>
        <v>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209.52380952380952</v>
      </c>
      <c r="AB15" s="13">
        <f t="shared" si="10"/>
        <v>5</v>
      </c>
    </row>
    <row r="16" spans="1:28" x14ac:dyDescent="0.2">
      <c r="A16" s="18">
        <v>6</v>
      </c>
      <c r="B16" s="13" t="s">
        <v>96</v>
      </c>
      <c r="C16" s="13" t="s">
        <v>651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3"/>
        <v>0</v>
      </c>
      <c r="Q16" s="13"/>
      <c r="R16" s="22">
        <f t="shared" si="4"/>
        <v>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34</v>
      </c>
      <c r="AB16" s="22">
        <f t="shared" si="10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3"/>
        <v>0</v>
      </c>
      <c r="Q17" s="13"/>
      <c r="R17" s="22">
        <f t="shared" si="4"/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0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3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3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3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3"/>
        <v>0</v>
      </c>
      <c r="Q21" s="22"/>
      <c r="R21" s="22">
        <f>IF(Q21=0,,($Q$9-Q21)*$Q$7*100/$Q$9)</f>
        <v>0</v>
      </c>
      <c r="S21" s="22"/>
      <c r="T21" s="22">
        <f t="shared" si="5"/>
        <v>0</v>
      </c>
      <c r="U21" s="22"/>
      <c r="V21" s="22">
        <f t="shared" si="6"/>
        <v>0</v>
      </c>
      <c r="W21" s="22"/>
      <c r="X21" s="22">
        <f t="shared" si="7"/>
        <v>0</v>
      </c>
      <c r="Y21" s="22"/>
      <c r="Z21" s="22">
        <f t="shared" si="8"/>
        <v>0</v>
      </c>
      <c r="AA21" s="24">
        <f t="shared" si="9"/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ref="P22:P25" si="17">IF(O22=0,,($O$9-O22)*$O$7*100/$O$9)</f>
        <v>0</v>
      </c>
      <c r="Q22" s="13"/>
      <c r="R22" s="22">
        <f t="shared" ref="R22:R27" si="18">IF(Q22=0,,($Q$9-Q22)*$Q$7*100/$Q$9)</f>
        <v>0</v>
      </c>
      <c r="S22" s="13"/>
      <c r="T22" s="22">
        <f t="shared" ref="T22:T30" si="19">IF(S22=0,,($S$9-S22)*$S$7*100/$S$9)</f>
        <v>0</v>
      </c>
      <c r="U22" s="13"/>
      <c r="V22" s="22">
        <f t="shared" ref="V22:V33" si="20">IF(U22=0,,($U$9-U22)*$U$7*100/$U$9)</f>
        <v>0</v>
      </c>
      <c r="W22" s="13"/>
      <c r="X22" s="22">
        <f t="shared" ref="X22:X33" si="21">IF(W22=0,,($W$9-W22)*$W$7*100/$W$9)</f>
        <v>0</v>
      </c>
      <c r="Y22" s="13"/>
      <c r="Z22" s="22">
        <f t="shared" ref="Z22:Z29" si="22">IF(Y22=0,,($Y$9-Y22)*$Y$7*100/$Y$9)</f>
        <v>0</v>
      </c>
      <c r="AA22" s="24">
        <f t="shared" ref="AA22:AA33" si="23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4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7"/>
        <v>0</v>
      </c>
      <c r="Q23" s="13"/>
      <c r="R23" s="22">
        <f t="shared" si="18"/>
        <v>0</v>
      </c>
      <c r="S23" s="13"/>
      <c r="T23" s="22">
        <f t="shared" si="19"/>
        <v>0</v>
      </c>
      <c r="U23" s="13"/>
      <c r="V23" s="22">
        <f t="shared" si="20"/>
        <v>0</v>
      </c>
      <c r="W23" s="13"/>
      <c r="X23" s="22">
        <f t="shared" si="21"/>
        <v>0</v>
      </c>
      <c r="Y23" s="13"/>
      <c r="Z23" s="22">
        <f t="shared" si="22"/>
        <v>0</v>
      </c>
      <c r="AA23" s="24">
        <f t="shared" si="23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4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7"/>
        <v>0</v>
      </c>
      <c r="Q24" s="6"/>
      <c r="R24" s="22">
        <f t="shared" si="18"/>
        <v>0</v>
      </c>
      <c r="S24" s="6"/>
      <c r="T24" s="22">
        <f t="shared" si="19"/>
        <v>0</v>
      </c>
      <c r="U24" s="6"/>
      <c r="V24" s="22">
        <f t="shared" si="20"/>
        <v>0</v>
      </c>
      <c r="W24" s="6"/>
      <c r="X24" s="22">
        <f t="shared" si="21"/>
        <v>0</v>
      </c>
      <c r="Y24" s="6"/>
      <c r="Z24" s="22">
        <f t="shared" si="22"/>
        <v>0</v>
      </c>
      <c r="AA24" s="24">
        <f t="shared" si="23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4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5">IF(M25=0,,($K$9-M25)*$K$7*100/$K$9)</f>
        <v>0</v>
      </c>
      <c r="O25" s="6"/>
      <c r="P25" s="22">
        <f t="shared" si="17"/>
        <v>0</v>
      </c>
      <c r="Q25" s="6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22">
        <f t="shared" si="22"/>
        <v>0</v>
      </c>
      <c r="AA25" s="24">
        <f t="shared" si="23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4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5"/>
        <v>0</v>
      </c>
      <c r="O26" s="6"/>
      <c r="P26" s="7">
        <f t="shared" ref="P26:P33" si="26">IF(O26=0,,($K$9-O26)*$K$7*100/$K$9)</f>
        <v>0</v>
      </c>
      <c r="Q26" s="6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22">
        <f t="shared" si="22"/>
        <v>0</v>
      </c>
      <c r="AA26" s="24">
        <f t="shared" si="23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4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5"/>
        <v>0</v>
      </c>
      <c r="O27" s="6"/>
      <c r="P27" s="7">
        <f t="shared" si="26"/>
        <v>0</v>
      </c>
      <c r="Q27" s="6"/>
      <c r="R27" s="22">
        <f t="shared" si="18"/>
        <v>0</v>
      </c>
      <c r="S27" s="6"/>
      <c r="T27" s="22">
        <f t="shared" si="19"/>
        <v>0</v>
      </c>
      <c r="U27" s="6"/>
      <c r="V27" s="22">
        <f t="shared" si="20"/>
        <v>0</v>
      </c>
      <c r="W27" s="6"/>
      <c r="X27" s="22">
        <f t="shared" si="21"/>
        <v>0</v>
      </c>
      <c r="Y27" s="6"/>
      <c r="Z27" s="22">
        <f t="shared" si="22"/>
        <v>0</v>
      </c>
      <c r="AA27" s="24">
        <f t="shared" si="23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4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5"/>
        <v>0</v>
      </c>
      <c r="O28" s="6"/>
      <c r="P28" s="7">
        <f t="shared" si="26"/>
        <v>0</v>
      </c>
      <c r="Q28" s="6"/>
      <c r="R28" s="7">
        <f t="shared" ref="R28:R33" si="27">IF(Q28=0,,($K$9-Q28)*$K$7*100/$K$9)</f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22">
        <f t="shared" si="22"/>
        <v>0</v>
      </c>
      <c r="AA28" s="24">
        <f t="shared" si="23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4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5"/>
        <v>0</v>
      </c>
      <c r="O29" s="6"/>
      <c r="P29" s="7">
        <f t="shared" si="26"/>
        <v>0</v>
      </c>
      <c r="Q29" s="6"/>
      <c r="R29" s="7">
        <f t="shared" si="27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22">
        <f t="shared" si="22"/>
        <v>0</v>
      </c>
      <c r="AA29" s="24">
        <f t="shared" si="23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4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5"/>
        <v>0</v>
      </c>
      <c r="O30" s="6"/>
      <c r="P30" s="7">
        <f t="shared" si="26"/>
        <v>0</v>
      </c>
      <c r="Q30" s="6"/>
      <c r="R30" s="7">
        <f t="shared" si="27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>IF(Y30=0,,($K$9-Y30)*$K$7*100/$K$9)</f>
        <v>0</v>
      </c>
      <c r="AA30" s="24">
        <f t="shared" si="23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4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7">
        <f t="shared" si="27"/>
        <v>0</v>
      </c>
      <c r="S31" s="6"/>
      <c r="T31" s="7">
        <f>IF(S31=0,,($K$9-S31)*$K$7*100/$K$9)</f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>IF(Y31=0,,($K$9-Y31)*$K$7*100/$K$9)</f>
        <v>0</v>
      </c>
      <c r="AA31" s="24">
        <f t="shared" si="23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4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si="27"/>
        <v>0</v>
      </c>
      <c r="S32" s="6"/>
      <c r="T32" s="7">
        <f>IF(S32=0,,($K$9-S32)*$K$7*100/$K$9)</f>
        <v>0</v>
      </c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>IF(Y32=0,,($K$9-Y32)*$K$7*100/$K$9)</f>
        <v>0</v>
      </c>
      <c r="AA32" s="24">
        <f t="shared" si="23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4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27"/>
        <v>0</v>
      </c>
      <c r="S33" s="6"/>
      <c r="T33" s="7">
        <f>IF(S33=0,,($K$9-S33)*$K$7*100/$K$9)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>IF(Y33=0,,($K$9-Y33)*$K$7*100/$K$9)</f>
        <v>0</v>
      </c>
      <c r="AA33" s="24">
        <f t="shared" si="23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J13" sqref="J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243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372</v>
      </c>
      <c r="F6" s="58"/>
      <c r="G6" s="58" t="s">
        <v>590</v>
      </c>
      <c r="H6" s="58"/>
      <c r="I6" s="58" t="s">
        <v>652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>
        <v>5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45962</v>
      </c>
      <c r="F8" s="57"/>
      <c r="G8" s="57">
        <v>45983</v>
      </c>
      <c r="H8" s="57"/>
      <c r="I8" s="57">
        <v>46004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53</v>
      </c>
      <c r="F9" s="58"/>
      <c r="G9" s="58">
        <v>1</v>
      </c>
      <c r="H9" s="58"/>
      <c r="I9" s="58">
        <v>3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/>
      <c r="L11" s="22">
        <f>IF(K11=0,,($K$9-K11)*$K$7*100/$K$9)</f>
        <v>0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397.48427672955972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627</v>
      </c>
      <c r="C12" s="13" t="s">
        <v>628</v>
      </c>
      <c r="D12" s="13" t="s">
        <v>619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653</v>
      </c>
      <c r="C13" s="13" t="s">
        <v>120</v>
      </c>
      <c r="D13" s="13" t="s">
        <v>654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663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655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46004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543</v>
      </c>
      <c r="C11" s="13" t="s">
        <v>195</v>
      </c>
      <c r="D11" s="13" t="s">
        <v>616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658</v>
      </c>
      <c r="C12" s="20" t="s">
        <v>659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660</v>
      </c>
      <c r="C14" s="13" t="s">
        <v>557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661</v>
      </c>
      <c r="C15" s="20" t="s">
        <v>637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662</v>
      </c>
      <c r="C16" s="13" t="s">
        <v>354</v>
      </c>
      <c r="D16" s="13" t="s">
        <v>616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9"/>
  <sheetViews>
    <sheetView zoomScale="90" zoomScaleNormal="90"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39" sqref="A39:C3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590</v>
      </c>
      <c r="F6" s="62"/>
      <c r="G6" s="62" t="s">
        <v>711</v>
      </c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55845</v>
      </c>
      <c r="F8" s="57"/>
      <c r="G8" s="57">
        <v>46005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11</v>
      </c>
      <c r="F9" s="58"/>
      <c r="G9" s="58">
        <v>22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591</v>
      </c>
      <c r="C11" s="13" t="s">
        <v>592</v>
      </c>
      <c r="D11" s="13" t="s">
        <v>153</v>
      </c>
      <c r="E11" s="35">
        <v>1</v>
      </c>
      <c r="F11" s="22">
        <f>IF(E11=0,,($E$9-E11)*$E$7*100/$E$9)</f>
        <v>181.81818181818181</v>
      </c>
      <c r="G11" s="35">
        <v>1</v>
      </c>
      <c r="H11" s="22">
        <f t="shared" ref="H11:H37" si="0">IF(G11=0,,($G$9-G11)*$G$7*100/$G$9)</f>
        <v>190.90909090909091</v>
      </c>
      <c r="I11" s="35"/>
      <c r="J11" s="22">
        <f t="shared" ref="J11:J23" si="1">IF(I11=0,,($I$9-I11)*$I$7*100/$I$9)</f>
        <v>0</v>
      </c>
      <c r="K11" s="35"/>
      <c r="L11" s="22">
        <f t="shared" ref="L11:L21" si="2">IF(K11=0,,($K$9-K11)*$K$7*100/$K$9)</f>
        <v>0</v>
      </c>
      <c r="M11" s="35"/>
      <c r="N11" s="22">
        <f t="shared" ref="N11:N30" si="3">IF(M11=0,,($M$9-M11)*$M$7*100/$M$9)</f>
        <v>0</v>
      </c>
      <c r="O11" s="35"/>
      <c r="P11" s="22">
        <f t="shared" ref="P11:P20" si="4">IF(O11=0,,($O$9-O11)*$O$7*100/$O$9)</f>
        <v>0</v>
      </c>
      <c r="Q11" s="35"/>
      <c r="R11" s="22">
        <f t="shared" ref="R11:R21" si="5">IF(Q11=0,,($Q$9-Q11)*$Q$7*100/$Q$9)</f>
        <v>0</v>
      </c>
      <c r="S11" s="35"/>
      <c r="T11" s="22">
        <f t="shared" ref="T11:T21" si="6">IF(S11=0,,($M$9-S11)*$M$7*100/$M$9)</f>
        <v>0</v>
      </c>
      <c r="U11" s="35"/>
      <c r="V11" s="22">
        <f t="shared" ref="V11:V21" si="7">IF(U11=0,,($M$9-U11)*$M$7*100/$M$9)</f>
        <v>0</v>
      </c>
      <c r="W11" s="35"/>
      <c r="X11" s="22">
        <f t="shared" ref="X11:X23" si="8">IF(W11=0,,($W$9-W11)*$W$7*100/$W$9)</f>
        <v>0</v>
      </c>
      <c r="Y11" s="35"/>
      <c r="Z11" s="22">
        <f t="shared" ref="Z11:Z21" si="9">IF(Y11=0,,($M$9-Y11)*$M$7*100/$M$9)</f>
        <v>0</v>
      </c>
      <c r="AA11" s="35"/>
      <c r="AB11" s="22">
        <f t="shared" ref="AB11:AB21" si="10">IF(AA11=0,,($M$9-AA11)*$M$7*100/$M$9)</f>
        <v>0</v>
      </c>
      <c r="AC11" s="24">
        <f t="shared" ref="AC11:AC38" si="11">SUM(F11,H11,L11,J11,N11,P11,R11,T11,V11,X11)</f>
        <v>372.72727272727275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597</v>
      </c>
      <c r="C12" s="20" t="s">
        <v>422</v>
      </c>
      <c r="D12" s="20" t="s">
        <v>103</v>
      </c>
      <c r="E12" s="20">
        <v>5</v>
      </c>
      <c r="F12" s="22">
        <f>IF(E12=0,,($E$9-E12)*$E$7*100/$E$9)</f>
        <v>109.09090909090909</v>
      </c>
      <c r="G12" s="20">
        <v>2</v>
      </c>
      <c r="H12" s="22">
        <f t="shared" si="0"/>
        <v>181.81818181818181</v>
      </c>
      <c r="I12" s="20"/>
      <c r="J12" s="22">
        <f t="shared" si="1"/>
        <v>0</v>
      </c>
      <c r="K12" s="20"/>
      <c r="L12" s="21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13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290.90909090909088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594</v>
      </c>
      <c r="C13" s="13" t="s">
        <v>595</v>
      </c>
      <c r="D13" s="13" t="s">
        <v>423</v>
      </c>
      <c r="E13" s="22">
        <v>3</v>
      </c>
      <c r="F13" s="22">
        <f>IF(E13=0,,($E$9-E13)*$E$7*100/$E$9)</f>
        <v>145.45454545454547</v>
      </c>
      <c r="G13" s="22">
        <v>16</v>
      </c>
      <c r="H13" s="22">
        <f t="shared" si="0"/>
        <v>54.545454545454547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200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712</v>
      </c>
      <c r="C14" s="13" t="s">
        <v>713</v>
      </c>
      <c r="D14" s="13" t="s">
        <v>45</v>
      </c>
      <c r="E14" s="22"/>
      <c r="F14" s="22">
        <v>0</v>
      </c>
      <c r="G14" s="22">
        <v>3</v>
      </c>
      <c r="H14" s="22">
        <f t="shared" si="0"/>
        <v>172.72727272727272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172.72727272727272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714</v>
      </c>
      <c r="C15" s="20" t="s">
        <v>312</v>
      </c>
      <c r="D15" s="20" t="s">
        <v>45</v>
      </c>
      <c r="E15" s="6"/>
      <c r="F15" s="22">
        <f t="shared" ref="F15:F32" si="14">IF(E15=0,,($E$9-E15)*$E$7*100/$E$9)</f>
        <v>0</v>
      </c>
      <c r="G15" s="20">
        <v>3</v>
      </c>
      <c r="H15" s="22">
        <f t="shared" si="0"/>
        <v>172.72727272727272</v>
      </c>
      <c r="I15" s="20"/>
      <c r="J15" s="22">
        <f t="shared" si="1"/>
        <v>0</v>
      </c>
      <c r="K15" s="6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172.72727272727272</v>
      </c>
      <c r="AD15" s="22">
        <v>5</v>
      </c>
      <c r="AE15" s="23"/>
    </row>
    <row r="16" spans="1:31" x14ac:dyDescent="0.2">
      <c r="A16" s="18">
        <v>6</v>
      </c>
      <c r="B16" s="20" t="s">
        <v>593</v>
      </c>
      <c r="C16" s="20" t="s">
        <v>397</v>
      </c>
      <c r="D16" s="20" t="s">
        <v>191</v>
      </c>
      <c r="E16" s="20">
        <v>2</v>
      </c>
      <c r="F16" s="22">
        <f t="shared" si="14"/>
        <v>163.63636363636363</v>
      </c>
      <c r="G16" s="20"/>
      <c r="H16" s="22">
        <f t="shared" si="0"/>
        <v>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6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163.63636363636363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599</v>
      </c>
      <c r="C17" s="20" t="s">
        <v>600</v>
      </c>
      <c r="D17" s="20" t="s">
        <v>494</v>
      </c>
      <c r="E17" s="20">
        <v>8</v>
      </c>
      <c r="F17" s="22">
        <f t="shared" si="14"/>
        <v>54.545454545454547</v>
      </c>
      <c r="G17" s="20">
        <v>10</v>
      </c>
      <c r="H17" s="22">
        <f t="shared" si="0"/>
        <v>109.09090909090909</v>
      </c>
      <c r="I17" s="20"/>
      <c r="J17" s="22">
        <f t="shared" si="1"/>
        <v>0</v>
      </c>
      <c r="K17" s="6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27"/>
      <c r="R17" s="22">
        <f t="shared" si="5"/>
        <v>0</v>
      </c>
      <c r="S17" s="27"/>
      <c r="T17" s="26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163.63636363636363</v>
      </c>
      <c r="AD17" s="22">
        <f t="shared" si="12"/>
        <v>7</v>
      </c>
      <c r="AE17" s="23"/>
    </row>
    <row r="18" spans="1:31" x14ac:dyDescent="0.2">
      <c r="A18" s="18">
        <v>8</v>
      </c>
      <c r="B18" s="20" t="s">
        <v>715</v>
      </c>
      <c r="C18" s="20" t="s">
        <v>254</v>
      </c>
      <c r="D18" s="20" t="s">
        <v>103</v>
      </c>
      <c r="E18" s="6"/>
      <c r="F18" s="22">
        <f t="shared" si="14"/>
        <v>0</v>
      </c>
      <c r="G18" s="20">
        <v>5</v>
      </c>
      <c r="H18" s="22">
        <f t="shared" si="0"/>
        <v>154.54545454545453</v>
      </c>
      <c r="I18" s="20"/>
      <c r="J18" s="22">
        <f t="shared" si="1"/>
        <v>0</v>
      </c>
      <c r="K18" s="20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154.54545454545453</v>
      </c>
      <c r="AD18" s="22">
        <f t="shared" si="12"/>
        <v>8</v>
      </c>
      <c r="AE18" s="23"/>
    </row>
    <row r="19" spans="1:31" x14ac:dyDescent="0.2">
      <c r="A19" s="18">
        <v>9</v>
      </c>
      <c r="B19" s="13" t="s">
        <v>596</v>
      </c>
      <c r="C19" s="13" t="s">
        <v>76</v>
      </c>
      <c r="D19" s="13" t="s">
        <v>191</v>
      </c>
      <c r="E19" s="22">
        <v>3</v>
      </c>
      <c r="F19" s="22">
        <f t="shared" si="14"/>
        <v>145.45454545454547</v>
      </c>
      <c r="G19" s="22"/>
      <c r="H19" s="22">
        <f t="shared" si="0"/>
        <v>0</v>
      </c>
      <c r="I19" s="22"/>
      <c r="J19" s="22">
        <f t="shared" si="1"/>
        <v>0</v>
      </c>
      <c r="K19" s="22"/>
      <c r="L19" s="22">
        <f t="shared" si="2"/>
        <v>0</v>
      </c>
      <c r="M19" s="22"/>
      <c r="N19" s="22">
        <f t="shared" si="3"/>
        <v>0</v>
      </c>
      <c r="O19" s="22"/>
      <c r="P19" s="22">
        <f t="shared" si="4"/>
        <v>0</v>
      </c>
      <c r="Q19" s="22"/>
      <c r="R19" s="22">
        <f t="shared" si="5"/>
        <v>0</v>
      </c>
      <c r="S19" s="22"/>
      <c r="T19" s="22">
        <f t="shared" si="6"/>
        <v>0</v>
      </c>
      <c r="U19" s="22"/>
      <c r="V19" s="22">
        <f t="shared" si="7"/>
        <v>0</v>
      </c>
      <c r="W19" s="22"/>
      <c r="X19" s="22">
        <f t="shared" si="8"/>
        <v>0</v>
      </c>
      <c r="Y19" s="22"/>
      <c r="Z19" s="22">
        <f t="shared" si="9"/>
        <v>0</v>
      </c>
      <c r="AA19" s="22"/>
      <c r="AB19" s="22">
        <f t="shared" si="10"/>
        <v>0</v>
      </c>
      <c r="AC19" s="24">
        <f t="shared" si="11"/>
        <v>145.45454545454547</v>
      </c>
      <c r="AD19" s="13">
        <f t="shared" si="12"/>
        <v>9</v>
      </c>
    </row>
    <row r="20" spans="1:31" x14ac:dyDescent="0.2">
      <c r="A20" s="18">
        <v>10</v>
      </c>
      <c r="B20" s="20" t="s">
        <v>213</v>
      </c>
      <c r="C20" s="20" t="s">
        <v>214</v>
      </c>
      <c r="D20" s="20" t="s">
        <v>103</v>
      </c>
      <c r="E20" s="6"/>
      <c r="F20" s="22">
        <f t="shared" si="14"/>
        <v>0</v>
      </c>
      <c r="G20" s="20">
        <v>6</v>
      </c>
      <c r="H20" s="22">
        <f t="shared" si="0"/>
        <v>145.45454545454547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27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145.45454545454547</v>
      </c>
      <c r="AD20" s="20">
        <f t="shared" si="12"/>
        <v>10</v>
      </c>
    </row>
    <row r="21" spans="1:31" x14ac:dyDescent="0.2">
      <c r="A21" s="18">
        <v>11</v>
      </c>
      <c r="B21" s="20" t="s">
        <v>716</v>
      </c>
      <c r="C21" s="20" t="s">
        <v>717</v>
      </c>
      <c r="D21" s="20" t="s">
        <v>103</v>
      </c>
      <c r="E21" s="6"/>
      <c r="F21" s="22">
        <f t="shared" si="14"/>
        <v>0</v>
      </c>
      <c r="G21" s="20">
        <v>7</v>
      </c>
      <c r="H21" s="22">
        <f t="shared" si="0"/>
        <v>136.36363636363637</v>
      </c>
      <c r="I21" s="6"/>
      <c r="J21" s="22">
        <f t="shared" si="1"/>
        <v>0</v>
      </c>
      <c r="K21" s="6"/>
      <c r="L21" s="21">
        <f t="shared" si="2"/>
        <v>0</v>
      </c>
      <c r="M21" s="6"/>
      <c r="N21" s="22">
        <f t="shared" si="3"/>
        <v>0</v>
      </c>
      <c r="O21" s="6"/>
      <c r="P21" s="21">
        <f>IF(O21=0,,($M$9-O21)*$M$7*100/$M$9)</f>
        <v>0</v>
      </c>
      <c r="Q21" s="6"/>
      <c r="R21" s="22">
        <f t="shared" si="5"/>
        <v>0</v>
      </c>
      <c r="S21" s="6"/>
      <c r="T21" s="7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136.36363636363637</v>
      </c>
      <c r="AD21" s="20">
        <v>11</v>
      </c>
    </row>
    <row r="22" spans="1:31" x14ac:dyDescent="0.2">
      <c r="A22" s="18">
        <v>12</v>
      </c>
      <c r="B22" s="20" t="s">
        <v>718</v>
      </c>
      <c r="C22" s="20" t="s">
        <v>719</v>
      </c>
      <c r="D22" s="20" t="s">
        <v>45</v>
      </c>
      <c r="E22" s="6"/>
      <c r="F22" s="22">
        <f t="shared" si="14"/>
        <v>0</v>
      </c>
      <c r="G22" s="20">
        <v>8</v>
      </c>
      <c r="H22" s="22">
        <f t="shared" si="0"/>
        <v>127.27272727272727</v>
      </c>
      <c r="I22" s="6"/>
      <c r="J22" s="22">
        <f t="shared" si="1"/>
        <v>0</v>
      </c>
      <c r="K22" s="6"/>
      <c r="L22" s="21">
        <v>0</v>
      </c>
      <c r="M22" s="6"/>
      <c r="N22" s="22">
        <f t="shared" si="3"/>
        <v>0</v>
      </c>
      <c r="O22" s="6"/>
      <c r="P22" s="21"/>
      <c r="Q22" s="6"/>
      <c r="R22" s="22">
        <v>0</v>
      </c>
      <c r="S22" s="6"/>
      <c r="T22" s="7"/>
      <c r="U22" s="6"/>
      <c r="V22" s="21"/>
      <c r="W22" s="20"/>
      <c r="X22" s="22">
        <f t="shared" si="8"/>
        <v>0</v>
      </c>
      <c r="Y22" s="20"/>
      <c r="Z22" s="21"/>
      <c r="AA22" s="20"/>
      <c r="AB22" s="21"/>
      <c r="AC22" s="24">
        <f t="shared" si="11"/>
        <v>127.27272727272727</v>
      </c>
      <c r="AD22" s="20">
        <v>12</v>
      </c>
    </row>
    <row r="23" spans="1:31" x14ac:dyDescent="0.2">
      <c r="A23" s="13">
        <v>13</v>
      </c>
      <c r="B23" s="20" t="s">
        <v>215</v>
      </c>
      <c r="C23" s="20" t="s">
        <v>216</v>
      </c>
      <c r="D23" s="20" t="s">
        <v>99</v>
      </c>
      <c r="E23" s="6"/>
      <c r="F23" s="22">
        <f t="shared" si="14"/>
        <v>0</v>
      </c>
      <c r="G23" s="20">
        <v>9</v>
      </c>
      <c r="H23" s="22">
        <f t="shared" si="0"/>
        <v>118.18181818181819</v>
      </c>
      <c r="I23" s="6"/>
      <c r="J23" s="22">
        <f t="shared" si="1"/>
        <v>0</v>
      </c>
      <c r="K23" s="20"/>
      <c r="L23" s="21">
        <f>IF(K23=0,,($K$9-K23)*$K$7*100/$K$9)</f>
        <v>0</v>
      </c>
      <c r="M23" s="6"/>
      <c r="N23" s="22">
        <f t="shared" si="3"/>
        <v>0</v>
      </c>
      <c r="O23" s="27"/>
      <c r="P23" s="22">
        <f>IF(O23=0,,($O$9-O23)*$O$7*100/$O$9)</f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6"/>
      <c r="V23" s="21">
        <f>IF(U23=0,,($M$9-U23)*$M$7*100/$M$9)</f>
        <v>0</v>
      </c>
      <c r="W23" s="20"/>
      <c r="X23" s="22">
        <f t="shared" si="8"/>
        <v>0</v>
      </c>
      <c r="Y23" s="20"/>
      <c r="Z23" s="21">
        <f t="shared" ref="Z23:Z32" si="15">IF(Y23=0,,($M$9-Y23)*$M$7*100/$M$9)</f>
        <v>0</v>
      </c>
      <c r="AA23" s="20"/>
      <c r="AB23" s="21">
        <f t="shared" ref="AB23:AB32" si="16">IF(AA23=0,,($M$9-AA23)*$M$7*100/$M$9)</f>
        <v>0</v>
      </c>
      <c r="AC23" s="24">
        <f t="shared" si="11"/>
        <v>118.18181818181819</v>
      </c>
      <c r="AD23" s="20">
        <v>13</v>
      </c>
    </row>
    <row r="24" spans="1:31" x14ac:dyDescent="0.2">
      <c r="A24" s="18">
        <v>14</v>
      </c>
      <c r="B24" s="20" t="s">
        <v>720</v>
      </c>
      <c r="C24" s="20" t="s">
        <v>581</v>
      </c>
      <c r="D24" s="20" t="s">
        <v>103</v>
      </c>
      <c r="E24" s="6"/>
      <c r="F24" s="22">
        <f t="shared" si="14"/>
        <v>0</v>
      </c>
      <c r="G24" s="20">
        <v>11</v>
      </c>
      <c r="H24" s="22">
        <f t="shared" si="0"/>
        <v>100</v>
      </c>
      <c r="I24" s="6"/>
      <c r="J24" s="22"/>
      <c r="K24" s="6"/>
      <c r="L24" s="21"/>
      <c r="M24" s="6"/>
      <c r="N24" s="22">
        <f t="shared" si="3"/>
        <v>0</v>
      </c>
      <c r="O24" s="27"/>
      <c r="P24" s="22"/>
      <c r="Q24" s="27"/>
      <c r="R24" s="22"/>
      <c r="S24" s="27"/>
      <c r="T24" s="26"/>
      <c r="U24" s="6"/>
      <c r="V24" s="21"/>
      <c r="W24" s="20"/>
      <c r="X24" s="22"/>
      <c r="Y24" s="20"/>
      <c r="Z24" s="21">
        <f t="shared" si="15"/>
        <v>0</v>
      </c>
      <c r="AA24" s="20"/>
      <c r="AB24" s="21">
        <f t="shared" si="16"/>
        <v>0</v>
      </c>
      <c r="AC24" s="24">
        <f t="shared" si="11"/>
        <v>100</v>
      </c>
      <c r="AD24" s="20">
        <v>14</v>
      </c>
    </row>
    <row r="25" spans="1:31" x14ac:dyDescent="0.2">
      <c r="A25" s="18">
        <v>15</v>
      </c>
      <c r="B25" s="13" t="s">
        <v>598</v>
      </c>
      <c r="C25" s="13" t="s">
        <v>312</v>
      </c>
      <c r="D25" s="13" t="s">
        <v>103</v>
      </c>
      <c r="E25" s="22">
        <v>6</v>
      </c>
      <c r="F25" s="22">
        <f t="shared" si="14"/>
        <v>90.909090909090907</v>
      </c>
      <c r="G25" s="22"/>
      <c r="H25" s="22">
        <f t="shared" si="0"/>
        <v>0</v>
      </c>
      <c r="I25" s="22"/>
      <c r="J25" s="22">
        <f t="shared" ref="J25:J32" si="17">IF(I25=0,,($I$9-I25)*$I$7*100/$I$9)</f>
        <v>0</v>
      </c>
      <c r="K25" s="22"/>
      <c r="L25" s="22">
        <f>IF(K25=0,,($K$9-K25)*$K$7*100/$K$9)</f>
        <v>0</v>
      </c>
      <c r="M25" s="22"/>
      <c r="N25" s="22">
        <f t="shared" si="3"/>
        <v>0</v>
      </c>
      <c r="O25" s="22"/>
      <c r="P25" s="22">
        <f>IF(O25=0,,($O$9-O25)*$O$7*100/$O$9)</f>
        <v>0</v>
      </c>
      <c r="Q25" s="22"/>
      <c r="R25" s="22">
        <f t="shared" ref="R25:R32" si="18">IF(Q25=0,,($Q$9-Q25)*$Q$7*100/$Q$9)</f>
        <v>0</v>
      </c>
      <c r="S25" s="22"/>
      <c r="T25" s="22">
        <f t="shared" ref="T25:T32" si="19">IF(S25=0,,($M$9-S25)*$M$7*100/$M$9)</f>
        <v>0</v>
      </c>
      <c r="U25" s="22"/>
      <c r="V25" s="22">
        <f t="shared" ref="V25:V32" si="20">IF(U25=0,,($M$9-U25)*$M$7*100/$M$9)</f>
        <v>0</v>
      </c>
      <c r="W25" s="22"/>
      <c r="X25" s="22">
        <f t="shared" ref="X25:X32" si="21">IF(W25=0,,($W$9-W25)*$W$7*100/$W$9)</f>
        <v>0</v>
      </c>
      <c r="Y25" s="22"/>
      <c r="Z25" s="22">
        <f t="shared" si="15"/>
        <v>0</v>
      </c>
      <c r="AA25" s="22"/>
      <c r="AB25" s="22">
        <f t="shared" si="16"/>
        <v>0</v>
      </c>
      <c r="AC25" s="24">
        <f t="shared" si="11"/>
        <v>90.909090909090907</v>
      </c>
      <c r="AD25" s="20">
        <v>15</v>
      </c>
    </row>
    <row r="26" spans="1:31" x14ac:dyDescent="0.2">
      <c r="A26" s="18">
        <v>16</v>
      </c>
      <c r="B26" s="13" t="s">
        <v>721</v>
      </c>
      <c r="C26" s="13" t="s">
        <v>722</v>
      </c>
      <c r="D26" s="13" t="s">
        <v>126</v>
      </c>
      <c r="E26" s="13"/>
      <c r="F26" s="22">
        <f t="shared" si="14"/>
        <v>0</v>
      </c>
      <c r="G26" s="13">
        <v>12</v>
      </c>
      <c r="H26" s="22">
        <f t="shared" si="0"/>
        <v>90.909090909090907</v>
      </c>
      <c r="I26" s="13"/>
      <c r="J26" s="22">
        <f t="shared" si="17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13"/>
      <c r="P26" s="22">
        <f>IF(O26=0,,($O$9-O26)*$O$7*100/$O$9)</f>
        <v>0</v>
      </c>
      <c r="Q26" s="13"/>
      <c r="R26" s="22">
        <f t="shared" si="18"/>
        <v>0</v>
      </c>
      <c r="S26" s="13"/>
      <c r="T26" s="22">
        <f t="shared" si="19"/>
        <v>0</v>
      </c>
      <c r="U26" s="13"/>
      <c r="V26" s="22">
        <f t="shared" si="20"/>
        <v>0</v>
      </c>
      <c r="W26" s="13"/>
      <c r="X26" s="22">
        <f t="shared" si="21"/>
        <v>0</v>
      </c>
      <c r="Y26" s="13"/>
      <c r="Z26" s="22">
        <f t="shared" si="15"/>
        <v>0</v>
      </c>
      <c r="AA26" s="13"/>
      <c r="AB26" s="22">
        <f t="shared" si="16"/>
        <v>0</v>
      </c>
      <c r="AC26" s="24">
        <f t="shared" si="11"/>
        <v>90.909090909090907</v>
      </c>
      <c r="AD26" s="20">
        <v>16</v>
      </c>
    </row>
    <row r="27" spans="1:31" x14ac:dyDescent="0.2">
      <c r="A27" s="18">
        <v>17</v>
      </c>
      <c r="B27" s="20" t="s">
        <v>723</v>
      </c>
      <c r="C27" s="20" t="s">
        <v>724</v>
      </c>
      <c r="D27" s="20" t="s">
        <v>103</v>
      </c>
      <c r="E27" s="6"/>
      <c r="F27" s="22">
        <f t="shared" si="14"/>
        <v>0</v>
      </c>
      <c r="G27" s="20">
        <v>13</v>
      </c>
      <c r="H27" s="22">
        <f t="shared" si="0"/>
        <v>81.818181818181813</v>
      </c>
      <c r="I27" s="6"/>
      <c r="J27" s="22">
        <f t="shared" si="17"/>
        <v>0</v>
      </c>
      <c r="K27" s="6"/>
      <c r="L27" s="7">
        <v>0</v>
      </c>
      <c r="M27" s="6"/>
      <c r="N27" s="22">
        <f t="shared" si="3"/>
        <v>0</v>
      </c>
      <c r="O27" s="6"/>
      <c r="P27" s="21">
        <f>IF(O27=0,,($M$9-O27)*$M$7*100/$M$9)</f>
        <v>0</v>
      </c>
      <c r="Q27" s="6"/>
      <c r="R27" s="22">
        <f t="shared" si="18"/>
        <v>0</v>
      </c>
      <c r="S27" s="6"/>
      <c r="T27" s="7">
        <f t="shared" si="19"/>
        <v>0</v>
      </c>
      <c r="U27" s="6"/>
      <c r="V27" s="21">
        <f t="shared" si="20"/>
        <v>0</v>
      </c>
      <c r="W27" s="20"/>
      <c r="X27" s="22">
        <f t="shared" si="21"/>
        <v>0</v>
      </c>
      <c r="Y27" s="20"/>
      <c r="Z27" s="21">
        <f t="shared" si="15"/>
        <v>0</v>
      </c>
      <c r="AA27" s="20"/>
      <c r="AB27" s="21">
        <f t="shared" si="16"/>
        <v>0</v>
      </c>
      <c r="AC27" s="24">
        <f t="shared" si="11"/>
        <v>81.818181818181813</v>
      </c>
      <c r="AD27" s="20">
        <v>17</v>
      </c>
    </row>
    <row r="28" spans="1:31" x14ac:dyDescent="0.2">
      <c r="A28" s="18">
        <v>18</v>
      </c>
      <c r="B28" s="13" t="s">
        <v>253</v>
      </c>
      <c r="C28" s="13" t="s">
        <v>254</v>
      </c>
      <c r="D28" s="13" t="s">
        <v>159</v>
      </c>
      <c r="E28" s="22">
        <v>7</v>
      </c>
      <c r="F28" s="22">
        <f t="shared" si="14"/>
        <v>72.727272727272734</v>
      </c>
      <c r="G28" s="22"/>
      <c r="H28" s="22">
        <f t="shared" si="0"/>
        <v>0</v>
      </c>
      <c r="I28" s="22"/>
      <c r="J28" s="22">
        <f t="shared" si="17"/>
        <v>0</v>
      </c>
      <c r="K28" s="22"/>
      <c r="L28" s="22">
        <f>IF(K28=0,,($K$9-K28)*$K$7*100/$K$9)</f>
        <v>0</v>
      </c>
      <c r="M28" s="22"/>
      <c r="N28" s="22">
        <f t="shared" si="3"/>
        <v>0</v>
      </c>
      <c r="O28" s="22"/>
      <c r="P28" s="22">
        <f>IF(O28=0,,($O$9-O28)*$O$7*100/$O$9)</f>
        <v>0</v>
      </c>
      <c r="Q28" s="22"/>
      <c r="R28" s="22">
        <f t="shared" si="18"/>
        <v>0</v>
      </c>
      <c r="S28" s="22"/>
      <c r="T28" s="22">
        <f t="shared" si="19"/>
        <v>0</v>
      </c>
      <c r="U28" s="22"/>
      <c r="V28" s="22">
        <f t="shared" si="20"/>
        <v>0</v>
      </c>
      <c r="W28" s="22"/>
      <c r="X28" s="22">
        <f t="shared" si="21"/>
        <v>0</v>
      </c>
      <c r="Y28" s="22"/>
      <c r="Z28" s="22">
        <f t="shared" si="15"/>
        <v>0</v>
      </c>
      <c r="AA28" s="22"/>
      <c r="AB28" s="22">
        <f t="shared" si="16"/>
        <v>0</v>
      </c>
      <c r="AC28" s="24">
        <f t="shared" si="11"/>
        <v>72.727272727272734</v>
      </c>
      <c r="AD28" s="20">
        <v>18</v>
      </c>
    </row>
    <row r="29" spans="1:31" x14ac:dyDescent="0.2">
      <c r="A29" s="18">
        <v>19</v>
      </c>
      <c r="B29" s="20" t="s">
        <v>601</v>
      </c>
      <c r="C29" s="20" t="s">
        <v>546</v>
      </c>
      <c r="D29" s="20" t="s">
        <v>191</v>
      </c>
      <c r="E29" s="20">
        <v>9</v>
      </c>
      <c r="F29" s="22">
        <f t="shared" si="14"/>
        <v>36.363636363636367</v>
      </c>
      <c r="G29" s="20">
        <v>18</v>
      </c>
      <c r="H29" s="22">
        <f t="shared" si="0"/>
        <v>36.363636363636367</v>
      </c>
      <c r="I29" s="20"/>
      <c r="J29" s="22">
        <f t="shared" si="17"/>
        <v>0</v>
      </c>
      <c r="K29" s="20"/>
      <c r="L29" s="21">
        <f>IF(K29=0,,($K$9-K29)*$K$7*100/$K$9)</f>
        <v>0</v>
      </c>
      <c r="M29" s="6"/>
      <c r="N29" s="22">
        <f t="shared" si="3"/>
        <v>0</v>
      </c>
      <c r="O29" s="13"/>
      <c r="P29" s="22">
        <f>IF(O29=0,,($O$9-O29)*$O$7*100/$O$9)</f>
        <v>0</v>
      </c>
      <c r="Q29" s="27"/>
      <c r="R29" s="22">
        <f t="shared" si="18"/>
        <v>0</v>
      </c>
      <c r="S29" s="27"/>
      <c r="T29" s="26">
        <f t="shared" si="19"/>
        <v>0</v>
      </c>
      <c r="U29" s="6"/>
      <c r="V29" s="21">
        <f t="shared" si="20"/>
        <v>0</v>
      </c>
      <c r="W29" s="20"/>
      <c r="X29" s="22">
        <f t="shared" si="21"/>
        <v>0</v>
      </c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72.727272727272734</v>
      </c>
      <c r="AD29" s="20">
        <v>19</v>
      </c>
    </row>
    <row r="30" spans="1:31" x14ac:dyDescent="0.2">
      <c r="A30" s="19">
        <v>20</v>
      </c>
      <c r="B30" s="20" t="s">
        <v>725</v>
      </c>
      <c r="C30" s="20" t="s">
        <v>726</v>
      </c>
      <c r="D30" s="20" t="s">
        <v>103</v>
      </c>
      <c r="E30" s="6"/>
      <c r="F30" s="22">
        <f t="shared" si="14"/>
        <v>0</v>
      </c>
      <c r="G30" s="20">
        <v>14</v>
      </c>
      <c r="H30" s="22">
        <f t="shared" si="0"/>
        <v>72.727272727272734</v>
      </c>
      <c r="I30" s="6"/>
      <c r="J30" s="22">
        <f t="shared" si="17"/>
        <v>0</v>
      </c>
      <c r="K30" s="6"/>
      <c r="L30" s="21">
        <f>IF(K30=0,,($K$9-K30)*$K$7*100/$K$9)</f>
        <v>0</v>
      </c>
      <c r="M30" s="6"/>
      <c r="N30" s="22">
        <f t="shared" si="3"/>
        <v>0</v>
      </c>
      <c r="O30" s="6"/>
      <c r="P30" s="21">
        <f>IF(O30=0,,($M$9-O30)*$M$7*100/$M$9)</f>
        <v>0</v>
      </c>
      <c r="Q30" s="6"/>
      <c r="R30" s="22">
        <f t="shared" si="18"/>
        <v>0</v>
      </c>
      <c r="S30" s="6"/>
      <c r="T30" s="7">
        <f t="shared" si="19"/>
        <v>0</v>
      </c>
      <c r="U30" s="6"/>
      <c r="V30" s="21">
        <f t="shared" si="20"/>
        <v>0</v>
      </c>
      <c r="W30" s="20"/>
      <c r="X30" s="22">
        <f t="shared" si="21"/>
        <v>0</v>
      </c>
      <c r="Y30" s="20"/>
      <c r="Z30" s="21">
        <f t="shared" si="15"/>
        <v>0</v>
      </c>
      <c r="AA30" s="20"/>
      <c r="AB30" s="21">
        <f t="shared" si="16"/>
        <v>0</v>
      </c>
      <c r="AC30" s="24">
        <f t="shared" si="11"/>
        <v>72.727272727272734</v>
      </c>
      <c r="AD30" s="20">
        <v>20</v>
      </c>
    </row>
    <row r="31" spans="1:31" x14ac:dyDescent="0.2">
      <c r="A31" s="19">
        <v>21</v>
      </c>
      <c r="B31" s="20" t="s">
        <v>727</v>
      </c>
      <c r="C31" s="20" t="s">
        <v>427</v>
      </c>
      <c r="D31" s="22" t="s">
        <v>103</v>
      </c>
      <c r="E31" s="13"/>
      <c r="F31" s="22">
        <f t="shared" si="14"/>
        <v>0</v>
      </c>
      <c r="G31" s="13">
        <v>15</v>
      </c>
      <c r="H31" s="22">
        <f t="shared" si="0"/>
        <v>63.636363636363633</v>
      </c>
      <c r="I31" s="13"/>
      <c r="J31" s="22">
        <f t="shared" si="17"/>
        <v>0</v>
      </c>
      <c r="K31" s="13"/>
      <c r="L31" s="22">
        <f>IF(K31=0,,($K$9-K31)*$K$7*100/$K$9)</f>
        <v>0</v>
      </c>
      <c r="M31" s="13"/>
      <c r="N31" s="22">
        <f>17/2</f>
        <v>8.5</v>
      </c>
      <c r="O31" s="13"/>
      <c r="P31" s="22">
        <f>IF(O31=0,,($O$9-O31)*$O$7*100/$O$9)</f>
        <v>0</v>
      </c>
      <c r="Q31" s="13"/>
      <c r="R31" s="22">
        <f t="shared" si="18"/>
        <v>0</v>
      </c>
      <c r="S31" s="13"/>
      <c r="T31" s="22">
        <f t="shared" si="19"/>
        <v>0</v>
      </c>
      <c r="U31" s="13"/>
      <c r="V31" s="22">
        <f t="shared" si="20"/>
        <v>0</v>
      </c>
      <c r="W31" s="13"/>
      <c r="X31" s="22">
        <f t="shared" si="21"/>
        <v>0</v>
      </c>
      <c r="Y31" s="13"/>
      <c r="Z31" s="22">
        <f t="shared" si="15"/>
        <v>0</v>
      </c>
      <c r="AA31" s="13"/>
      <c r="AB31" s="22">
        <f t="shared" si="16"/>
        <v>0</v>
      </c>
      <c r="AC31" s="24">
        <f t="shared" si="11"/>
        <v>72.136363636363626</v>
      </c>
      <c r="AD31" s="20">
        <v>21</v>
      </c>
    </row>
    <row r="32" spans="1:31" x14ac:dyDescent="0.2">
      <c r="A32" s="19">
        <v>22</v>
      </c>
      <c r="B32" s="20" t="s">
        <v>111</v>
      </c>
      <c r="C32" s="20" t="s">
        <v>728</v>
      </c>
      <c r="D32" s="20" t="s">
        <v>126</v>
      </c>
      <c r="E32" s="6"/>
      <c r="F32" s="22">
        <f t="shared" si="14"/>
        <v>0</v>
      </c>
      <c r="G32" s="20">
        <v>17</v>
      </c>
      <c r="H32" s="22">
        <f t="shared" si="0"/>
        <v>45.454545454545453</v>
      </c>
      <c r="I32" s="20"/>
      <c r="J32" s="22">
        <f t="shared" si="17"/>
        <v>0</v>
      </c>
      <c r="K32" s="6"/>
      <c r="L32" s="7">
        <f>IF(K32=0,,($K$9-K32)*$K$7*100/$K$9)</f>
        <v>0</v>
      </c>
      <c r="M32" s="6"/>
      <c r="N32" s="22">
        <f>17/2</f>
        <v>8.5</v>
      </c>
      <c r="O32" s="27"/>
      <c r="P32" s="22">
        <f>IF(O32=0,,($O$9-O32)*$O$7*100/$O$9)</f>
        <v>0</v>
      </c>
      <c r="Q32" s="27"/>
      <c r="R32" s="22">
        <f t="shared" si="18"/>
        <v>0</v>
      </c>
      <c r="S32" s="27"/>
      <c r="T32" s="26">
        <f t="shared" si="19"/>
        <v>0</v>
      </c>
      <c r="U32" s="6"/>
      <c r="V32" s="21">
        <f t="shared" si="20"/>
        <v>0</v>
      </c>
      <c r="W32" s="20"/>
      <c r="X32" s="22">
        <f t="shared" si="21"/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53.954545454545453</v>
      </c>
      <c r="AD32" s="20">
        <v>22</v>
      </c>
    </row>
    <row r="33" spans="1:30" x14ac:dyDescent="0.2">
      <c r="A33" s="19">
        <v>23</v>
      </c>
      <c r="B33" s="20" t="s">
        <v>729</v>
      </c>
      <c r="C33" s="20" t="s">
        <v>581</v>
      </c>
      <c r="D33" s="22" t="s">
        <v>103</v>
      </c>
      <c r="E33" s="13"/>
      <c r="F33" s="22"/>
      <c r="G33" s="13">
        <v>19</v>
      </c>
      <c r="H33" s="22">
        <f t="shared" si="0"/>
        <v>27.272727272727273</v>
      </c>
      <c r="I33" s="13"/>
      <c r="J33" s="22"/>
      <c r="K33" s="13"/>
      <c r="L33" s="22"/>
      <c r="M33" s="13"/>
      <c r="N33" s="22"/>
      <c r="O33" s="13"/>
      <c r="P33" s="22"/>
      <c r="Q33" s="13"/>
      <c r="R33" s="22"/>
      <c r="S33" s="13"/>
      <c r="T33" s="22"/>
      <c r="U33" s="13"/>
      <c r="V33" s="22"/>
      <c r="W33" s="13"/>
      <c r="X33" s="22"/>
      <c r="Y33" s="13"/>
      <c r="Z33" s="22"/>
      <c r="AA33" s="13"/>
      <c r="AB33" s="22"/>
      <c r="AC33" s="24">
        <f t="shared" si="11"/>
        <v>27.272727272727273</v>
      </c>
      <c r="AD33" s="20">
        <v>23</v>
      </c>
    </row>
    <row r="34" spans="1:30" x14ac:dyDescent="0.2">
      <c r="A34" s="19">
        <v>24</v>
      </c>
      <c r="B34" s="20" t="s">
        <v>602</v>
      </c>
      <c r="C34" s="20" t="s">
        <v>83</v>
      </c>
      <c r="D34" s="20" t="s">
        <v>159</v>
      </c>
      <c r="E34" s="20">
        <v>10</v>
      </c>
      <c r="F34" s="22">
        <f>IF(E34=0,,($E$9-E34)*$E$7*100/$E$9)</f>
        <v>18.181818181818183</v>
      </c>
      <c r="G34" s="20"/>
      <c r="H34" s="22">
        <f t="shared" si="0"/>
        <v>0</v>
      </c>
      <c r="I34" s="20"/>
      <c r="J34" s="22">
        <f>IF(I34=0,,($I$9-I34)*$I$7*100/$I$9)</f>
        <v>0</v>
      </c>
      <c r="K34" s="6"/>
      <c r="L34" s="21">
        <f>IF(K34=0,,($K$9-K34)*$K$7*100/$K$9)</f>
        <v>0</v>
      </c>
      <c r="M34" s="6"/>
      <c r="N34" s="22">
        <f>IF(M34=0,,($M$9-M34)*$M$7*100/$M$9)</f>
        <v>0</v>
      </c>
      <c r="O34" s="27"/>
      <c r="P34" s="22">
        <f>IF(O34=0,,($O$9-O34)*$O$7*100/$O$9)</f>
        <v>0</v>
      </c>
      <c r="Q34" s="13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>IF(Y34=0,,($M$9-Y34)*$M$7*100/$M$9)</f>
        <v>0</v>
      </c>
      <c r="AA34" s="20"/>
      <c r="AB34" s="21">
        <f>IF(AA34=0,,($M$9-AA34)*$M$7*100/$M$9)</f>
        <v>0</v>
      </c>
      <c r="AC34" s="24">
        <f t="shared" si="11"/>
        <v>18.181818181818183</v>
      </c>
      <c r="AD34" s="20">
        <v>24</v>
      </c>
    </row>
    <row r="35" spans="1:30" x14ac:dyDescent="0.2">
      <c r="A35" s="19">
        <v>25</v>
      </c>
      <c r="B35" s="20" t="s">
        <v>730</v>
      </c>
      <c r="C35" s="20" t="s">
        <v>731</v>
      </c>
      <c r="D35" s="22" t="s">
        <v>103</v>
      </c>
      <c r="E35" s="13"/>
      <c r="F35" s="22"/>
      <c r="G35" s="13">
        <v>20</v>
      </c>
      <c r="H35" s="22">
        <f t="shared" si="0"/>
        <v>18.181818181818183</v>
      </c>
      <c r="I35" s="13"/>
      <c r="J35" s="22"/>
      <c r="K35" s="13"/>
      <c r="L35" s="22"/>
      <c r="M35" s="13"/>
      <c r="N35" s="22"/>
      <c r="O35" s="13"/>
      <c r="P35" s="22"/>
      <c r="Q35" s="13"/>
      <c r="R35" s="22"/>
      <c r="S35" s="13"/>
      <c r="T35" s="22"/>
      <c r="U35" s="13"/>
      <c r="V35" s="22"/>
      <c r="W35" s="13"/>
      <c r="X35" s="22"/>
      <c r="Y35" s="13"/>
      <c r="Z35" s="22"/>
      <c r="AA35" s="13"/>
      <c r="AB35" s="22"/>
      <c r="AC35" s="24">
        <f t="shared" si="11"/>
        <v>18.181818181818183</v>
      </c>
      <c r="AD35" s="20">
        <v>25</v>
      </c>
    </row>
    <row r="36" spans="1:30" x14ac:dyDescent="0.2">
      <c r="A36" s="19">
        <v>26</v>
      </c>
      <c r="B36" s="20" t="s">
        <v>732</v>
      </c>
      <c r="C36" s="20" t="s">
        <v>733</v>
      </c>
      <c r="D36" s="22" t="s">
        <v>103</v>
      </c>
      <c r="E36" s="13"/>
      <c r="F36" s="22"/>
      <c r="G36" s="13">
        <v>21</v>
      </c>
      <c r="H36" s="22">
        <f t="shared" si="0"/>
        <v>9.0909090909090917</v>
      </c>
      <c r="I36" s="13"/>
      <c r="J36" s="22"/>
      <c r="K36" s="13"/>
      <c r="L36" s="22"/>
      <c r="M36" s="13"/>
      <c r="N36" s="22"/>
      <c r="O36" s="13"/>
      <c r="P36" s="22"/>
      <c r="Q36" s="13"/>
      <c r="R36" s="22"/>
      <c r="S36" s="13"/>
      <c r="T36" s="22"/>
      <c r="U36" s="13"/>
      <c r="V36" s="22"/>
      <c r="W36" s="13"/>
      <c r="X36" s="22"/>
      <c r="Y36" s="13"/>
      <c r="Z36" s="22"/>
      <c r="AA36" s="13"/>
      <c r="AB36" s="22"/>
      <c r="AC36" s="24">
        <f t="shared" si="11"/>
        <v>9.0909090909090917</v>
      </c>
      <c r="AD36" s="20">
        <v>26</v>
      </c>
    </row>
    <row r="37" spans="1:30" x14ac:dyDescent="0.2">
      <c r="A37" s="19">
        <v>27</v>
      </c>
      <c r="B37" s="20" t="s">
        <v>603</v>
      </c>
      <c r="C37" s="20" t="s">
        <v>272</v>
      </c>
      <c r="D37" s="20" t="s">
        <v>191</v>
      </c>
      <c r="E37" s="20">
        <v>11</v>
      </c>
      <c r="F37" s="22">
        <v>9</v>
      </c>
      <c r="G37" s="20"/>
      <c r="H37" s="22">
        <f t="shared" si="0"/>
        <v>0</v>
      </c>
      <c r="I37" s="6"/>
      <c r="J37" s="22">
        <f>IF(I37=0,,($I$9-I37)*$I$7*100/$I$9)</f>
        <v>0</v>
      </c>
      <c r="K37" s="20"/>
      <c r="L37" s="21">
        <f>IF(K37=0,,($K$9-K37)*$K$7*100/$K$9)</f>
        <v>0</v>
      </c>
      <c r="M37" s="6"/>
      <c r="N37" s="22">
        <f>IF(M37=0,,($M$9-M37)*$M$7*100/$M$9)</f>
        <v>0</v>
      </c>
      <c r="O37" s="27"/>
      <c r="P37" s="22">
        <f>IF(O37=0,,($O$9-O37)*$O$7*100/$O$9)</f>
        <v>0</v>
      </c>
      <c r="Q37" s="27"/>
      <c r="R37" s="22">
        <f>IF(Q37=0,,($Q$9-Q37)*$Q$7*100/$Q$9)</f>
        <v>0</v>
      </c>
      <c r="S37" s="27"/>
      <c r="T37" s="26">
        <f>IF(S37=0,,($M$9-S37)*$M$7*100/$M$9)</f>
        <v>0</v>
      </c>
      <c r="U37" s="6"/>
      <c r="V37" s="21">
        <f>IF(U37=0,,($M$9-U37)*$M$7*100/$M$9)</f>
        <v>0</v>
      </c>
      <c r="W37" s="20"/>
      <c r="X37" s="22">
        <f>IF(W37=0,,($W$9-W37)*$W$7*100/$W$9)</f>
        <v>0</v>
      </c>
      <c r="Y37" s="20"/>
      <c r="Z37" s="21">
        <f>IF(Y37=0,,($M$9-Y37)*$M$7*100/$M$9)</f>
        <v>0</v>
      </c>
      <c r="AA37" s="20"/>
      <c r="AB37" s="21">
        <f>IF(AA37=0,,($M$9-AA37)*$M$7*100/$M$9)</f>
        <v>0</v>
      </c>
      <c r="AC37" s="24">
        <f t="shared" si="11"/>
        <v>9</v>
      </c>
      <c r="AD37" s="20">
        <v>27</v>
      </c>
    </row>
    <row r="38" spans="1:30" x14ac:dyDescent="0.2">
      <c r="A38" s="19">
        <v>28</v>
      </c>
      <c r="B38" s="36" t="s">
        <v>734</v>
      </c>
      <c r="C38" s="36" t="s">
        <v>735</v>
      </c>
      <c r="D38" s="22" t="s">
        <v>103</v>
      </c>
      <c r="E38" s="13"/>
      <c r="F38" s="22"/>
      <c r="G38" s="13">
        <v>22</v>
      </c>
      <c r="H38" s="22">
        <v>5</v>
      </c>
      <c r="I38" s="13"/>
      <c r="J38" s="22"/>
      <c r="K38" s="13"/>
      <c r="L38" s="22"/>
      <c r="M38" s="13"/>
      <c r="N38" s="22"/>
      <c r="O38" s="13"/>
      <c r="P38" s="22"/>
      <c r="Q38" s="13"/>
      <c r="R38" s="22"/>
      <c r="S38" s="13"/>
      <c r="T38" s="22"/>
      <c r="U38" s="13"/>
      <c r="V38" s="22"/>
      <c r="W38" s="13"/>
      <c r="X38" s="22"/>
      <c r="Y38" s="13"/>
      <c r="Z38" s="22"/>
      <c r="AA38" s="13"/>
      <c r="AB38" s="22"/>
      <c r="AC38" s="24">
        <f t="shared" si="11"/>
        <v>5</v>
      </c>
      <c r="AD38" s="20">
        <v>28</v>
      </c>
    </row>
    <row r="39" spans="1:30" x14ac:dyDescent="0.2">
      <c r="A39" s="55" t="s">
        <v>11</v>
      </c>
      <c r="B39" s="55"/>
      <c r="C39" s="56"/>
      <c r="E39">
        <f>COUNTA(E11:E38)</f>
        <v>11</v>
      </c>
      <c r="G39" s="49">
        <f>COUNTA(G11:G38)</f>
        <v>22</v>
      </c>
      <c r="I39">
        <f>COUNTA(I11:I38)</f>
        <v>0</v>
      </c>
      <c r="K39">
        <f>COUNTA(K11:K38)</f>
        <v>0</v>
      </c>
      <c r="M39">
        <f>COUNTA(M11:M38)</f>
        <v>0</v>
      </c>
      <c r="AD39" s="28"/>
    </row>
  </sheetData>
  <sortState xmlns:xlrd2="http://schemas.microsoft.com/office/spreadsheetml/2017/richdata2" ref="B11:AC38">
    <sortCondition descending="1" ref="AC11:AC38"/>
  </sortState>
  <mergeCells count="50">
    <mergeCell ref="AA9:AB9"/>
    <mergeCell ref="A39:C3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2025-12-14T15:39:56Z</dcterms:modified>
</cp:coreProperties>
</file>