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0C007617-E783-4447-AC57-01A01126BCA3}" xr6:coauthVersionLast="47" xr6:coauthVersionMax="47" xr10:uidLastSave="{00000000-0000-0000-0000-000000000000}"/>
  <bookViews>
    <workbookView xWindow="0" yWindow="680" windowWidth="30240" windowHeight="17280" tabRatio="929" firstSheet="1" activeTab="13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45" l="1"/>
  <c r="O53" i="45" s="1"/>
  <c r="O52" i="44"/>
  <c r="O51" i="44"/>
  <c r="O50" i="44"/>
  <c r="O49" i="44"/>
  <c r="O48" i="44"/>
  <c r="O47" i="44"/>
  <c r="O46" i="44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6" i="35"/>
  <c r="H15" i="35"/>
  <c r="H14" i="35"/>
  <c r="H12" i="35"/>
  <c r="H11" i="35"/>
  <c r="H18" i="35"/>
  <c r="H17" i="35"/>
  <c r="H13" i="35"/>
  <c r="H14" i="46"/>
  <c r="H12" i="46"/>
  <c r="H23" i="44"/>
  <c r="H22" i="44"/>
  <c r="J28" i="47"/>
  <c r="P52" i="45"/>
  <c r="Q52" i="45"/>
  <c r="J55" i="45"/>
  <c r="J50" i="45"/>
  <c r="H55" i="45"/>
  <c r="H50" i="45"/>
  <c r="F55" i="45"/>
  <c r="O55" i="45" s="1"/>
  <c r="F50" i="45"/>
  <c r="O50" i="45" s="1"/>
  <c r="F49" i="45"/>
  <c r="J31" i="43"/>
  <c r="J59" i="29"/>
  <c r="J58" i="29"/>
  <c r="J57" i="29"/>
  <c r="J56" i="29"/>
  <c r="J55" i="29"/>
  <c r="J54" i="29"/>
  <c r="J53" i="29"/>
  <c r="J52" i="29"/>
  <c r="J51" i="29"/>
  <c r="J48" i="29"/>
  <c r="J45" i="29"/>
  <c r="J33" i="29"/>
  <c r="J46" i="29"/>
  <c r="J27" i="29"/>
  <c r="J40" i="29"/>
  <c r="J37" i="29"/>
  <c r="J35" i="29"/>
  <c r="J34" i="29"/>
  <c r="J24" i="29"/>
  <c r="J50" i="29"/>
  <c r="J49" i="29"/>
  <c r="J43" i="29"/>
  <c r="J47" i="29"/>
  <c r="J44" i="29"/>
  <c r="J42" i="29"/>
  <c r="J38" i="29"/>
  <c r="J41" i="29"/>
  <c r="J30" i="29"/>
  <c r="J28" i="29"/>
  <c r="J39" i="29"/>
  <c r="J31" i="29"/>
  <c r="J25" i="29"/>
  <c r="J36" i="29"/>
  <c r="J26" i="29"/>
  <c r="J29" i="29"/>
  <c r="J32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6" i="35"/>
  <c r="F15" i="35"/>
  <c r="F14" i="35"/>
  <c r="F12" i="35"/>
  <c r="F18" i="35"/>
  <c r="F11" i="35"/>
  <c r="F17" i="35"/>
  <c r="F13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50" i="29"/>
  <c r="H24" i="43"/>
  <c r="H30" i="45"/>
  <c r="H54" i="45"/>
  <c r="H31" i="45"/>
  <c r="H14" i="45"/>
  <c r="H16" i="45"/>
  <c r="H11" i="45"/>
  <c r="H18" i="47"/>
  <c r="H19" i="47"/>
  <c r="H16" i="47"/>
  <c r="H26" i="47"/>
  <c r="H20" i="47"/>
  <c r="H15" i="47"/>
  <c r="H17" i="47"/>
  <c r="H14" i="47"/>
  <c r="H12" i="47"/>
  <c r="H13" i="47"/>
  <c r="H11" i="47"/>
  <c r="F40" i="44"/>
  <c r="F27" i="44"/>
  <c r="F14" i="46"/>
  <c r="F26" i="47"/>
  <c r="F36" i="45"/>
  <c r="F30" i="43"/>
  <c r="F49" i="29"/>
  <c r="F28" i="48"/>
  <c r="F33" i="25"/>
  <c r="F55" i="25"/>
  <c r="F24" i="42"/>
  <c r="F12" i="41"/>
  <c r="F36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6" i="35"/>
  <c r="P11" i="35"/>
  <c r="P17" i="35"/>
  <c r="P18" i="35"/>
  <c r="P12" i="35"/>
  <c r="P14" i="35"/>
  <c r="P13" i="35"/>
  <c r="R14" i="35"/>
  <c r="R15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3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3" i="43"/>
  <c r="R18" i="43"/>
  <c r="R22" i="43"/>
  <c r="R30" i="43"/>
  <c r="R12" i="43"/>
  <c r="R15" i="43"/>
  <c r="R20" i="43"/>
  <c r="R13" i="43"/>
  <c r="R21" i="43"/>
  <c r="R17" i="43"/>
  <c r="R26" i="43"/>
  <c r="R25" i="43"/>
  <c r="R24" i="43"/>
  <c r="R27" i="43"/>
  <c r="R31" i="43"/>
  <c r="R19" i="43"/>
  <c r="R29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4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6" i="29"/>
  <c r="R46" i="29"/>
  <c r="P46" i="29"/>
  <c r="N46" i="29"/>
  <c r="L46" i="29"/>
  <c r="H46" i="29"/>
  <c r="F46" i="29"/>
  <c r="W56" i="29"/>
  <c r="V41" i="29"/>
  <c r="T24" i="29"/>
  <c r="R24" i="29"/>
  <c r="P24" i="29"/>
  <c r="N24" i="29"/>
  <c r="L24" i="29"/>
  <c r="H24" i="29"/>
  <c r="F24" i="29"/>
  <c r="R11" i="29"/>
  <c r="R23" i="29"/>
  <c r="R12" i="29"/>
  <c r="R16" i="29"/>
  <c r="R14" i="29"/>
  <c r="R32" i="29"/>
  <c r="R13" i="29"/>
  <c r="R36" i="29"/>
  <c r="R30" i="29"/>
  <c r="R29" i="29"/>
  <c r="R39" i="29"/>
  <c r="R21" i="29"/>
  <c r="R22" i="29"/>
  <c r="R47" i="29"/>
  <c r="R25" i="29"/>
  <c r="R42" i="29"/>
  <c r="R28" i="29"/>
  <c r="R49" i="29"/>
  <c r="R18" i="29"/>
  <c r="R38" i="29"/>
  <c r="R20" i="29"/>
  <c r="R19" i="29"/>
  <c r="R31" i="29"/>
  <c r="R44" i="29"/>
  <c r="R43" i="29"/>
  <c r="R50" i="29"/>
  <c r="R17" i="29"/>
  <c r="R34" i="29"/>
  <c r="R26" i="29"/>
  <c r="R35" i="29"/>
  <c r="R37" i="29"/>
  <c r="R40" i="29"/>
  <c r="R27" i="29"/>
  <c r="R33" i="29"/>
  <c r="R45" i="29"/>
  <c r="R48" i="29"/>
  <c r="R51" i="29"/>
  <c r="R53" i="29"/>
  <c r="R54" i="29"/>
  <c r="R57" i="29"/>
  <c r="R55" i="29"/>
  <c r="R59" i="29"/>
  <c r="R58" i="29"/>
  <c r="R41" i="29"/>
  <c r="R15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4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40" i="29"/>
  <c r="P21" i="29"/>
  <c r="U46" i="29" l="1"/>
  <c r="V20" i="48"/>
  <c r="V53" i="48"/>
  <c r="V43" i="48"/>
  <c r="V23" i="48"/>
  <c r="V32" i="48"/>
  <c r="V42" i="48"/>
  <c r="V18" i="48"/>
  <c r="V52" i="48"/>
  <c r="U52" i="29"/>
  <c r="U56" i="29"/>
  <c r="U24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8" i="35"/>
  <c r="N17" i="35"/>
  <c r="N11" i="35"/>
  <c r="N12" i="35"/>
  <c r="N15" i="35"/>
  <c r="N14" i="35"/>
  <c r="N19" i="35"/>
  <c r="N16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3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3" i="30"/>
  <c r="X24" i="30"/>
  <c r="X12" i="30"/>
  <c r="X26" i="30"/>
  <c r="X36" i="30"/>
  <c r="X38" i="30"/>
  <c r="X35" i="30"/>
  <c r="X19" i="30"/>
  <c r="X29" i="30"/>
  <c r="X40" i="30"/>
  <c r="X32" i="30"/>
  <c r="X20" i="30"/>
  <c r="X15" i="30"/>
  <c r="X42" i="30"/>
  <c r="X41" i="30"/>
  <c r="X34" i="30"/>
  <c r="X18" i="30"/>
  <c r="X31" i="30"/>
  <c r="X39" i="30"/>
  <c r="X28" i="30"/>
  <c r="X21" i="30"/>
  <c r="X27" i="30"/>
  <c r="X16" i="30"/>
  <c r="X43" i="30"/>
  <c r="X14" i="30"/>
  <c r="X11" i="30"/>
  <c r="X44" i="30"/>
  <c r="X25" i="30"/>
  <c r="X33" i="30"/>
  <c r="X17" i="30"/>
  <c r="X30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23" i="30"/>
  <c r="R24" i="30"/>
  <c r="R12" i="30"/>
  <c r="R26" i="30"/>
  <c r="R36" i="30"/>
  <c r="R19" i="30"/>
  <c r="R29" i="30"/>
  <c r="R40" i="30"/>
  <c r="R32" i="30"/>
  <c r="R20" i="30"/>
  <c r="R15" i="30"/>
  <c r="R22" i="30"/>
  <c r="R34" i="30"/>
  <c r="R18" i="30"/>
  <c r="R31" i="30"/>
  <c r="R39" i="30"/>
  <c r="R28" i="30"/>
  <c r="R21" i="30"/>
  <c r="R27" i="30"/>
  <c r="R16" i="30"/>
  <c r="R14" i="30"/>
  <c r="R11" i="30"/>
  <c r="R25" i="30"/>
  <c r="R33" i="30"/>
  <c r="R17" i="30"/>
  <c r="R30" i="30"/>
  <c r="R37" i="30"/>
  <c r="R35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3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9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7" i="30"/>
  <c r="P15" i="30"/>
  <c r="P29" i="30"/>
  <c r="P20" i="30"/>
  <c r="P16" i="30"/>
  <c r="P36" i="30"/>
  <c r="P34" i="30"/>
  <c r="P32" i="30"/>
  <c r="P26" i="30"/>
  <c r="P13" i="30"/>
  <c r="P24" i="30"/>
  <c r="P22" i="30"/>
  <c r="P21" i="30"/>
  <c r="P27" i="30"/>
  <c r="P30" i="30"/>
  <c r="P33" i="30"/>
  <c r="P23" i="30"/>
  <c r="P39" i="30"/>
  <c r="P25" i="30"/>
  <c r="P40" i="30"/>
  <c r="P31" i="30"/>
  <c r="P45" i="30"/>
  <c r="P28" i="30"/>
  <c r="P35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6" i="30"/>
  <c r="N20" i="30"/>
  <c r="N45" i="30"/>
  <c r="N23" i="30"/>
  <c r="N24" i="30"/>
  <c r="N12" i="30"/>
  <c r="N26" i="30"/>
  <c r="N36" i="30"/>
  <c r="N19" i="30"/>
  <c r="N29" i="30"/>
  <c r="N40" i="30"/>
  <c r="N32" i="30"/>
  <c r="N15" i="30"/>
  <c r="N22" i="30"/>
  <c r="N34" i="30"/>
  <c r="N18" i="30"/>
  <c r="N31" i="30"/>
  <c r="N39" i="30"/>
  <c r="N28" i="30"/>
  <c r="N21" i="30"/>
  <c r="N27" i="30"/>
  <c r="N16" i="30"/>
  <c r="N14" i="30"/>
  <c r="N25" i="30"/>
  <c r="N33" i="30"/>
  <c r="N17" i="30"/>
  <c r="N30" i="30"/>
  <c r="N37" i="30"/>
  <c r="N35" i="30"/>
  <c r="N38" i="30"/>
  <c r="N41" i="30"/>
  <c r="N43" i="30"/>
  <c r="N44" i="30"/>
  <c r="N42" i="30"/>
  <c r="N13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6" i="30"/>
  <c r="J17" i="30"/>
  <c r="J13" i="30"/>
  <c r="J34" i="30"/>
  <c r="J36" i="30"/>
  <c r="J29" i="30"/>
  <c r="J26" i="30"/>
  <c r="J15" i="30"/>
  <c r="J24" i="30"/>
  <c r="J21" i="30"/>
  <c r="J30" i="30"/>
  <c r="J37" i="30"/>
  <c r="J32" i="30"/>
  <c r="J33" i="30"/>
  <c r="J39" i="30"/>
  <c r="J40" i="30"/>
  <c r="J22" i="30"/>
  <c r="J27" i="30"/>
  <c r="J45" i="30"/>
  <c r="J23" i="30"/>
  <c r="J25" i="30"/>
  <c r="J31" i="30"/>
  <c r="J35" i="30"/>
  <c r="J38" i="30"/>
  <c r="J41" i="30"/>
  <c r="J43" i="30"/>
  <c r="J44" i="30"/>
  <c r="J42" i="30"/>
  <c r="J14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3" i="29"/>
  <c r="H12" i="29"/>
  <c r="H15" i="29"/>
  <c r="H14" i="29"/>
  <c r="H16" i="29"/>
  <c r="H13" i="29"/>
  <c r="H32" i="29"/>
  <c r="H22" i="29"/>
  <c r="H18" i="29"/>
  <c r="H28" i="29"/>
  <c r="H36" i="29"/>
  <c r="H21" i="29"/>
  <c r="H30" i="29"/>
  <c r="H20" i="29"/>
  <c r="H42" i="29"/>
  <c r="H47" i="29"/>
  <c r="H29" i="29"/>
  <c r="H38" i="29"/>
  <c r="H34" i="29"/>
  <c r="H35" i="29"/>
  <c r="H19" i="29"/>
  <c r="H37" i="29"/>
  <c r="H59" i="29"/>
  <c r="H25" i="29"/>
  <c r="H49" i="29"/>
  <c r="H39" i="29"/>
  <c r="H17" i="29"/>
  <c r="H27" i="29"/>
  <c r="H45" i="29"/>
  <c r="H31" i="29"/>
  <c r="H43" i="29"/>
  <c r="H48" i="29"/>
  <c r="H26" i="29"/>
  <c r="H53" i="29"/>
  <c r="H44" i="29"/>
  <c r="H40" i="29"/>
  <c r="H33" i="29"/>
  <c r="H51" i="29"/>
  <c r="H41" i="29"/>
  <c r="H11" i="29"/>
  <c r="G60" i="29"/>
  <c r="H14" i="43"/>
  <c r="H16" i="43"/>
  <c r="H17" i="43"/>
  <c r="H30" i="43"/>
  <c r="H18" i="43"/>
  <c r="H15" i="43"/>
  <c r="H25" i="43"/>
  <c r="H19" i="43"/>
  <c r="H23" i="43"/>
  <c r="H21" i="43"/>
  <c r="H13" i="43"/>
  <c r="H22" i="43"/>
  <c r="H26" i="43"/>
  <c r="H12" i="43"/>
  <c r="H20" i="43"/>
  <c r="H27" i="43"/>
  <c r="H31" i="43"/>
  <c r="H29" i="43"/>
  <c r="H32" i="43"/>
  <c r="H33" i="43"/>
  <c r="H28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4" i="45"/>
  <c r="F19" i="45"/>
  <c r="F26" i="45"/>
  <c r="F52" i="45"/>
  <c r="F24" i="45"/>
  <c r="F42" i="45"/>
  <c r="F23" i="45"/>
  <c r="F35" i="45"/>
  <c r="F25" i="45"/>
  <c r="F30" i="45"/>
  <c r="F33" i="45"/>
  <c r="F22" i="45"/>
  <c r="F32" i="45"/>
  <c r="F39" i="45"/>
  <c r="F41" i="45"/>
  <c r="F44" i="45"/>
  <c r="F45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21" i="47"/>
  <c r="L21" i="47"/>
  <c r="J21" i="47"/>
  <c r="H21" i="47"/>
  <c r="F21" i="47"/>
  <c r="Q26" i="47"/>
  <c r="A26" i="47" s="1"/>
  <c r="N28" i="47"/>
  <c r="L28" i="47"/>
  <c r="H28" i="47"/>
  <c r="F28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6" i="47"/>
  <c r="L16" i="47"/>
  <c r="J16" i="47"/>
  <c r="F16" i="47"/>
  <c r="Q23" i="47"/>
  <c r="A23" i="47" s="1"/>
  <c r="N23" i="47"/>
  <c r="L23" i="47"/>
  <c r="J23" i="47"/>
  <c r="H23" i="47"/>
  <c r="F23" i="47"/>
  <c r="Q21" i="47"/>
  <c r="A21" i="47" s="1"/>
  <c r="N18" i="47"/>
  <c r="L18" i="47"/>
  <c r="J18" i="47"/>
  <c r="F18" i="47"/>
  <c r="Q15" i="47"/>
  <c r="A15" i="47" s="1"/>
  <c r="N17" i="47"/>
  <c r="L17" i="47"/>
  <c r="J17" i="47"/>
  <c r="F17" i="47"/>
  <c r="Q13" i="47"/>
  <c r="A13" i="47" s="1"/>
  <c r="N12" i="47"/>
  <c r="L12" i="47"/>
  <c r="J12" i="47"/>
  <c r="F12" i="47"/>
  <c r="Q17" i="47"/>
  <c r="A17" i="47" s="1"/>
  <c r="L20" i="47"/>
  <c r="J20" i="47"/>
  <c r="F20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6" i="47"/>
  <c r="L26" i="47"/>
  <c r="J26" i="47"/>
  <c r="Q16" i="47"/>
  <c r="A16" i="47" s="1"/>
  <c r="N15" i="47"/>
  <c r="L15" i="47"/>
  <c r="J15" i="47"/>
  <c r="F15" i="47"/>
  <c r="Q12" i="47"/>
  <c r="A12" i="47" s="1"/>
  <c r="N13" i="47"/>
  <c r="L13" i="47"/>
  <c r="J13" i="47"/>
  <c r="F13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6" i="46"/>
  <c r="L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Q55" i="45"/>
  <c r="A55" i="45" s="1"/>
  <c r="P55" i="45"/>
  <c r="N49" i="45"/>
  <c r="L49" i="45"/>
  <c r="J49" i="45"/>
  <c r="H49" i="45"/>
  <c r="Q51" i="45"/>
  <c r="A51" i="45" s="1"/>
  <c r="P51" i="45"/>
  <c r="N48" i="45"/>
  <c r="L48" i="45"/>
  <c r="O48" i="45" s="1"/>
  <c r="J48" i="45"/>
  <c r="H48" i="45"/>
  <c r="Q50" i="45"/>
  <c r="A50" i="45" s="1"/>
  <c r="P50" i="45"/>
  <c r="N45" i="45"/>
  <c r="L45" i="45"/>
  <c r="J45" i="45"/>
  <c r="H45" i="45"/>
  <c r="Q49" i="45"/>
  <c r="A49" i="45" s="1"/>
  <c r="P49" i="45"/>
  <c r="L44" i="45"/>
  <c r="J44" i="45"/>
  <c r="H44" i="45"/>
  <c r="Q48" i="45"/>
  <c r="A48" i="45" s="1"/>
  <c r="P48" i="45"/>
  <c r="N41" i="45"/>
  <c r="L41" i="45"/>
  <c r="O41" i="45" s="1"/>
  <c r="J41" i="45"/>
  <c r="H41" i="45"/>
  <c r="Q47" i="45"/>
  <c r="A47" i="45" s="1"/>
  <c r="P47" i="45"/>
  <c r="N39" i="45"/>
  <c r="L39" i="45"/>
  <c r="J39" i="45"/>
  <c r="H39" i="45"/>
  <c r="Q36" i="45"/>
  <c r="A36" i="45" s="1"/>
  <c r="P36" i="45"/>
  <c r="N32" i="45"/>
  <c r="L32" i="45"/>
  <c r="J32" i="45"/>
  <c r="H32" i="45"/>
  <c r="Q38" i="45"/>
  <c r="A38" i="45" s="1"/>
  <c r="P38" i="45"/>
  <c r="N22" i="45"/>
  <c r="L22" i="45"/>
  <c r="J22" i="45"/>
  <c r="H22" i="45"/>
  <c r="Q45" i="45"/>
  <c r="A45" i="45" s="1"/>
  <c r="P45" i="45"/>
  <c r="N33" i="45"/>
  <c r="L33" i="45"/>
  <c r="J33" i="45"/>
  <c r="H33" i="45"/>
  <c r="Q43" i="45"/>
  <c r="A43" i="45" s="1"/>
  <c r="P43" i="45"/>
  <c r="N30" i="45"/>
  <c r="L30" i="45"/>
  <c r="O30" i="45" s="1"/>
  <c r="J30" i="45"/>
  <c r="Q46" i="45"/>
  <c r="P33" i="45"/>
  <c r="N25" i="45"/>
  <c r="L25" i="45"/>
  <c r="J25" i="45"/>
  <c r="H25" i="45"/>
  <c r="Q44" i="45"/>
  <c r="P37" i="45"/>
  <c r="N35" i="45"/>
  <c r="L35" i="45"/>
  <c r="J35" i="45"/>
  <c r="H35" i="45"/>
  <c r="Q42" i="45"/>
  <c r="P44" i="45"/>
  <c r="N23" i="45"/>
  <c r="L23" i="45"/>
  <c r="J23" i="45"/>
  <c r="H23" i="45"/>
  <c r="Q20" i="45"/>
  <c r="P20" i="45"/>
  <c r="N42" i="45"/>
  <c r="L42" i="45"/>
  <c r="O42" i="45" s="1"/>
  <c r="J42" i="45"/>
  <c r="H42" i="45"/>
  <c r="Q33" i="45"/>
  <c r="P46" i="45"/>
  <c r="N24" i="45"/>
  <c r="L24" i="45"/>
  <c r="J24" i="45"/>
  <c r="Q28" i="45"/>
  <c r="P24" i="45"/>
  <c r="N52" i="45"/>
  <c r="L52" i="45"/>
  <c r="J52" i="45"/>
  <c r="H52" i="45"/>
  <c r="Q26" i="45"/>
  <c r="P32" i="45"/>
  <c r="N26" i="45"/>
  <c r="J26" i="45"/>
  <c r="H26" i="45"/>
  <c r="Q37" i="45"/>
  <c r="P35" i="45"/>
  <c r="N28" i="45"/>
  <c r="L28" i="45"/>
  <c r="J28" i="45"/>
  <c r="H28" i="45"/>
  <c r="Q27" i="45"/>
  <c r="P31" i="45"/>
  <c r="N19" i="45"/>
  <c r="L19" i="45"/>
  <c r="J19" i="45"/>
  <c r="H19" i="45"/>
  <c r="Q41" i="45"/>
  <c r="P42" i="45"/>
  <c r="N54" i="45"/>
  <c r="L54" i="45"/>
  <c r="J54" i="45"/>
  <c r="Q40" i="45"/>
  <c r="P39" i="45"/>
  <c r="N29" i="45"/>
  <c r="L29" i="45"/>
  <c r="J29" i="45"/>
  <c r="H29" i="45"/>
  <c r="F29" i="45"/>
  <c r="Q25" i="45"/>
  <c r="P29" i="45"/>
  <c r="N27" i="45"/>
  <c r="L27" i="45"/>
  <c r="J27" i="45"/>
  <c r="H27" i="45"/>
  <c r="F27" i="45"/>
  <c r="Q39" i="45"/>
  <c r="P27" i="45"/>
  <c r="N31" i="45"/>
  <c r="L31" i="45"/>
  <c r="J31" i="45"/>
  <c r="F31" i="45"/>
  <c r="Q31" i="45"/>
  <c r="P40" i="45"/>
  <c r="L40" i="45"/>
  <c r="J40" i="45"/>
  <c r="H40" i="45"/>
  <c r="F40" i="45"/>
  <c r="Q35" i="45"/>
  <c r="P41" i="45"/>
  <c r="N51" i="45"/>
  <c r="L51" i="45"/>
  <c r="J51" i="45"/>
  <c r="H51" i="45"/>
  <c r="F51" i="45"/>
  <c r="Q34" i="45"/>
  <c r="P22" i="45"/>
  <c r="N46" i="45"/>
  <c r="L46" i="45"/>
  <c r="J46" i="45"/>
  <c r="H46" i="45"/>
  <c r="F46" i="45"/>
  <c r="Q30" i="45"/>
  <c r="P34" i="45"/>
  <c r="N37" i="45"/>
  <c r="L37" i="45"/>
  <c r="J37" i="45"/>
  <c r="H37" i="45"/>
  <c r="F37" i="45"/>
  <c r="Q19" i="45"/>
  <c r="P16" i="45"/>
  <c r="N13" i="45"/>
  <c r="L13" i="45"/>
  <c r="J13" i="45"/>
  <c r="H13" i="45"/>
  <c r="F13" i="45"/>
  <c r="Q32" i="45"/>
  <c r="P23" i="45"/>
  <c r="N47" i="45"/>
  <c r="L47" i="45"/>
  <c r="J47" i="45"/>
  <c r="H47" i="45"/>
  <c r="F47" i="45"/>
  <c r="Q23" i="45"/>
  <c r="P28" i="45"/>
  <c r="N15" i="45"/>
  <c r="L15" i="45"/>
  <c r="O15" i="45" s="1"/>
  <c r="J15" i="45"/>
  <c r="H15" i="45"/>
  <c r="F15" i="45"/>
  <c r="Q22" i="45"/>
  <c r="A26" i="45" s="1"/>
  <c r="P26" i="45"/>
  <c r="L14" i="45"/>
  <c r="J14" i="45"/>
  <c r="F14" i="45"/>
  <c r="Q29" i="45"/>
  <c r="P25" i="45"/>
  <c r="N36" i="45"/>
  <c r="L36" i="45"/>
  <c r="J36" i="45"/>
  <c r="H36" i="45"/>
  <c r="Q12" i="45"/>
  <c r="P12" i="45"/>
  <c r="N16" i="45"/>
  <c r="L16" i="45"/>
  <c r="O16" i="45" s="1"/>
  <c r="J16" i="45"/>
  <c r="F16" i="45"/>
  <c r="Q21" i="45"/>
  <c r="P30" i="45"/>
  <c r="N20" i="45"/>
  <c r="J20" i="45"/>
  <c r="H20" i="45"/>
  <c r="F20" i="45"/>
  <c r="O20" i="45" s="1"/>
  <c r="Q16" i="45"/>
  <c r="P19" i="45"/>
  <c r="N38" i="45"/>
  <c r="L38" i="45"/>
  <c r="O38" i="45" s="1"/>
  <c r="J38" i="45"/>
  <c r="H38" i="45"/>
  <c r="F38" i="45"/>
  <c r="Q15" i="45"/>
  <c r="P17" i="45"/>
  <c r="N34" i="45"/>
  <c r="L34" i="45"/>
  <c r="O34" i="45" s="1"/>
  <c r="J34" i="45"/>
  <c r="H34" i="45"/>
  <c r="F34" i="45"/>
  <c r="Q17" i="45"/>
  <c r="P15" i="45"/>
  <c r="N21" i="45"/>
  <c r="L21" i="45"/>
  <c r="J21" i="45"/>
  <c r="H21" i="45"/>
  <c r="F21" i="45"/>
  <c r="Q24" i="45"/>
  <c r="P18" i="45"/>
  <c r="N18" i="45"/>
  <c r="L18" i="45"/>
  <c r="J18" i="45"/>
  <c r="H18" i="45"/>
  <c r="F18" i="45"/>
  <c r="Q13" i="45"/>
  <c r="P13" i="45"/>
  <c r="N12" i="45"/>
  <c r="L12" i="45"/>
  <c r="O12" i="45" s="1"/>
  <c r="J12" i="45"/>
  <c r="H12" i="45"/>
  <c r="F12" i="45"/>
  <c r="Q14" i="45"/>
  <c r="A14" i="45" s="1"/>
  <c r="P14" i="45"/>
  <c r="N17" i="45"/>
  <c r="L17" i="45"/>
  <c r="J17" i="45"/>
  <c r="H17" i="45"/>
  <c r="F17" i="45"/>
  <c r="Q11" i="45"/>
  <c r="P11" i="45"/>
  <c r="N11" i="45"/>
  <c r="L11" i="45"/>
  <c r="J11" i="45"/>
  <c r="F11" i="45"/>
  <c r="Q18" i="45"/>
  <c r="P21" i="45"/>
  <c r="N43" i="45"/>
  <c r="J43" i="45"/>
  <c r="H43" i="45"/>
  <c r="F43" i="45"/>
  <c r="G3" i="45"/>
  <c r="R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O45" i="44" s="1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H41" i="44"/>
  <c r="F41" i="44"/>
  <c r="Q40" i="44"/>
  <c r="A40" i="44" s="1"/>
  <c r="N39" i="44"/>
  <c r="L39" i="44"/>
  <c r="J39" i="44"/>
  <c r="H39" i="44"/>
  <c r="F39" i="44"/>
  <c r="Q39" i="44"/>
  <c r="A39" i="44" s="1"/>
  <c r="N34" i="44"/>
  <c r="L34" i="44"/>
  <c r="J34" i="44"/>
  <c r="H34" i="44"/>
  <c r="F34" i="44"/>
  <c r="O34" i="44" s="1"/>
  <c r="Q31" i="44"/>
  <c r="A31" i="44" s="1"/>
  <c r="N40" i="44"/>
  <c r="L40" i="44"/>
  <c r="J40" i="44"/>
  <c r="H40" i="44"/>
  <c r="Q35" i="44"/>
  <c r="A35" i="44" s="1"/>
  <c r="N35" i="44"/>
  <c r="L35" i="44"/>
  <c r="J35" i="44"/>
  <c r="H35" i="44"/>
  <c r="F35" i="44"/>
  <c r="Q28" i="44"/>
  <c r="A28" i="44" s="1"/>
  <c r="N38" i="44"/>
  <c r="J38" i="44"/>
  <c r="H38" i="44"/>
  <c r="F38" i="44"/>
  <c r="O38" i="44" s="1"/>
  <c r="Q22" i="44"/>
  <c r="A22" i="44" s="1"/>
  <c r="N26" i="44"/>
  <c r="L26" i="44"/>
  <c r="J26" i="44"/>
  <c r="H26" i="44"/>
  <c r="F26" i="44"/>
  <c r="Q29" i="44"/>
  <c r="A29" i="44" s="1"/>
  <c r="N27" i="44"/>
  <c r="L27" i="44"/>
  <c r="J27" i="44"/>
  <c r="H27" i="44"/>
  <c r="O27" i="44" s="1"/>
  <c r="Q38" i="44"/>
  <c r="N29" i="44"/>
  <c r="L29" i="44"/>
  <c r="J29" i="44"/>
  <c r="H29" i="44"/>
  <c r="F29" i="44"/>
  <c r="Q37" i="44"/>
  <c r="N22" i="44"/>
  <c r="L22" i="44"/>
  <c r="J22" i="44"/>
  <c r="F22" i="44"/>
  <c r="Q36" i="44"/>
  <c r="N31" i="44"/>
  <c r="L31" i="44"/>
  <c r="J31" i="44"/>
  <c r="H31" i="44"/>
  <c r="F31" i="44"/>
  <c r="Q32" i="44"/>
  <c r="N37" i="44"/>
  <c r="L37" i="44"/>
  <c r="J37" i="44"/>
  <c r="H37" i="44"/>
  <c r="F37" i="44"/>
  <c r="O37" i="44" s="1"/>
  <c r="Q34" i="44"/>
  <c r="N17" i="44"/>
  <c r="L17" i="44"/>
  <c r="J17" i="44"/>
  <c r="H17" i="44"/>
  <c r="F17" i="44"/>
  <c r="O17" i="44" s="1"/>
  <c r="Q18" i="44"/>
  <c r="N30" i="44"/>
  <c r="L30" i="44"/>
  <c r="J30" i="44"/>
  <c r="H30" i="44"/>
  <c r="F30" i="44"/>
  <c r="Q27" i="44"/>
  <c r="N21" i="44"/>
  <c r="L21" i="44"/>
  <c r="J21" i="44"/>
  <c r="H21" i="44"/>
  <c r="F21" i="44"/>
  <c r="O21" i="44" s="1"/>
  <c r="Q19" i="44"/>
  <c r="N28" i="44"/>
  <c r="L28" i="44"/>
  <c r="J28" i="44"/>
  <c r="H28" i="44"/>
  <c r="F28" i="44"/>
  <c r="Q33" i="44"/>
  <c r="N20" i="44"/>
  <c r="L20" i="44"/>
  <c r="J20" i="44"/>
  <c r="H20" i="44"/>
  <c r="F20" i="44"/>
  <c r="O20" i="44" s="1"/>
  <c r="Q23" i="44"/>
  <c r="N33" i="44"/>
  <c r="L33" i="44"/>
  <c r="J33" i="44"/>
  <c r="H33" i="44"/>
  <c r="F33" i="44"/>
  <c r="Q25" i="44"/>
  <c r="N19" i="44"/>
  <c r="L19" i="44"/>
  <c r="J19" i="44"/>
  <c r="H19" i="44"/>
  <c r="Q20" i="44"/>
  <c r="N36" i="44"/>
  <c r="L36" i="44"/>
  <c r="J36" i="44"/>
  <c r="H36" i="44"/>
  <c r="F36" i="44"/>
  <c r="O36" i="44" s="1"/>
  <c r="Q16" i="44"/>
  <c r="N23" i="44"/>
  <c r="J23" i="44"/>
  <c r="F23" i="44"/>
  <c r="Q17" i="44"/>
  <c r="N18" i="44"/>
  <c r="L18" i="44"/>
  <c r="J18" i="44"/>
  <c r="H18" i="44"/>
  <c r="F18" i="44"/>
  <c r="O18" i="44" s="1"/>
  <c r="Q13" i="44"/>
  <c r="N11" i="44"/>
  <c r="L11" i="44"/>
  <c r="J11" i="44"/>
  <c r="H11" i="44"/>
  <c r="F11" i="44"/>
  <c r="Q21" i="44"/>
  <c r="N12" i="44"/>
  <c r="L12" i="44"/>
  <c r="J12" i="44"/>
  <c r="H12" i="44"/>
  <c r="F12" i="44"/>
  <c r="Q15" i="44"/>
  <c r="N32" i="44"/>
  <c r="L32" i="44"/>
  <c r="J32" i="44"/>
  <c r="H32" i="44"/>
  <c r="F32" i="44"/>
  <c r="O32" i="44" s="1"/>
  <c r="Q26" i="44"/>
  <c r="N24" i="44"/>
  <c r="L24" i="44"/>
  <c r="J24" i="44"/>
  <c r="H24" i="44"/>
  <c r="F24" i="44"/>
  <c r="Q14" i="44"/>
  <c r="N25" i="44"/>
  <c r="L25" i="44"/>
  <c r="J25" i="44"/>
  <c r="H25" i="44"/>
  <c r="F25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4" i="44"/>
  <c r="L14" i="44"/>
  <c r="J14" i="44"/>
  <c r="H14" i="44"/>
  <c r="F14" i="44"/>
  <c r="O14" i="44" s="1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U52" i="43" s="1"/>
  <c r="J52" i="43"/>
  <c r="F52" i="43"/>
  <c r="W51" i="43"/>
  <c r="A51" i="43" s="1"/>
  <c r="T51" i="43"/>
  <c r="P51" i="43"/>
  <c r="N51" i="43"/>
  <c r="L51" i="43"/>
  <c r="U51" i="43" s="1"/>
  <c r="J51" i="43"/>
  <c r="F51" i="43"/>
  <c r="W50" i="43"/>
  <c r="A50" i="43" s="1"/>
  <c r="T50" i="43"/>
  <c r="P50" i="43"/>
  <c r="N50" i="43"/>
  <c r="L50" i="43"/>
  <c r="U50" i="43" s="1"/>
  <c r="J50" i="43"/>
  <c r="F50" i="43"/>
  <c r="W49" i="43"/>
  <c r="A49" i="43" s="1"/>
  <c r="T49" i="43"/>
  <c r="N49" i="43"/>
  <c r="L49" i="43"/>
  <c r="U49" i="43" s="1"/>
  <c r="J49" i="43"/>
  <c r="F49" i="43"/>
  <c r="W48" i="43"/>
  <c r="A48" i="43" s="1"/>
  <c r="T48" i="43"/>
  <c r="P48" i="43"/>
  <c r="N48" i="43"/>
  <c r="L48" i="43"/>
  <c r="U48" i="43" s="1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U46" i="43" s="1"/>
  <c r="J46" i="43"/>
  <c r="F46" i="43"/>
  <c r="W45" i="43"/>
  <c r="A45" i="43" s="1"/>
  <c r="T45" i="43"/>
  <c r="P45" i="43"/>
  <c r="N45" i="43"/>
  <c r="L45" i="43"/>
  <c r="U45" i="43" s="1"/>
  <c r="J45" i="43"/>
  <c r="F45" i="43"/>
  <c r="W44" i="43"/>
  <c r="A44" i="43" s="1"/>
  <c r="T44" i="43"/>
  <c r="P44" i="43"/>
  <c r="N44" i="43"/>
  <c r="L44" i="43"/>
  <c r="U44" i="43" s="1"/>
  <c r="J44" i="43"/>
  <c r="F44" i="43"/>
  <c r="W43" i="43"/>
  <c r="A43" i="43" s="1"/>
  <c r="T43" i="43"/>
  <c r="P43" i="43"/>
  <c r="N43" i="43"/>
  <c r="L43" i="43"/>
  <c r="U43" i="43" s="1"/>
  <c r="J43" i="43"/>
  <c r="F43" i="43"/>
  <c r="W42" i="43"/>
  <c r="A42" i="43" s="1"/>
  <c r="T42" i="43"/>
  <c r="P42" i="43"/>
  <c r="N42" i="43"/>
  <c r="L42" i="43"/>
  <c r="U42" i="43" s="1"/>
  <c r="J42" i="43"/>
  <c r="F42" i="43"/>
  <c r="W41" i="43"/>
  <c r="A41" i="43" s="1"/>
  <c r="T41" i="43"/>
  <c r="P41" i="43"/>
  <c r="N41" i="43"/>
  <c r="L41" i="43"/>
  <c r="U41" i="43" s="1"/>
  <c r="J41" i="43"/>
  <c r="F41" i="43"/>
  <c r="W40" i="43"/>
  <c r="A40" i="43" s="1"/>
  <c r="T40" i="43"/>
  <c r="P40" i="43"/>
  <c r="N40" i="43"/>
  <c r="L40" i="43"/>
  <c r="U40" i="43" s="1"/>
  <c r="J40" i="43"/>
  <c r="F40" i="43"/>
  <c r="W39" i="43"/>
  <c r="A39" i="43" s="1"/>
  <c r="T39" i="43"/>
  <c r="P39" i="43"/>
  <c r="N39" i="43"/>
  <c r="L39" i="43"/>
  <c r="U39" i="43" s="1"/>
  <c r="J39" i="43"/>
  <c r="F39" i="43"/>
  <c r="W38" i="43"/>
  <c r="A38" i="43" s="1"/>
  <c r="T38" i="43"/>
  <c r="P38" i="43"/>
  <c r="N38" i="43"/>
  <c r="L38" i="43"/>
  <c r="U38" i="43" s="1"/>
  <c r="J38" i="43"/>
  <c r="F38" i="43"/>
  <c r="W37" i="43"/>
  <c r="A37" i="43" s="1"/>
  <c r="T37" i="43"/>
  <c r="P37" i="43"/>
  <c r="N37" i="43"/>
  <c r="L37" i="43"/>
  <c r="U37" i="43" s="1"/>
  <c r="J37" i="43"/>
  <c r="F37" i="43"/>
  <c r="W36" i="43"/>
  <c r="A36" i="43" s="1"/>
  <c r="T36" i="43"/>
  <c r="P36" i="43"/>
  <c r="L36" i="43"/>
  <c r="U36" i="43" s="1"/>
  <c r="J36" i="43"/>
  <c r="F36" i="43"/>
  <c r="W35" i="43"/>
  <c r="A35" i="43" s="1"/>
  <c r="T35" i="43"/>
  <c r="P35" i="43"/>
  <c r="N35" i="43"/>
  <c r="L35" i="43"/>
  <c r="U35" i="43" s="1"/>
  <c r="J35" i="43"/>
  <c r="F35" i="43"/>
  <c r="W34" i="43"/>
  <c r="A34" i="43" s="1"/>
  <c r="T34" i="43"/>
  <c r="P34" i="43"/>
  <c r="N34" i="43"/>
  <c r="L34" i="43"/>
  <c r="U34" i="43" s="1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J32" i="43"/>
  <c r="F32" i="43"/>
  <c r="W31" i="43"/>
  <c r="A31" i="43" s="1"/>
  <c r="T29" i="43"/>
  <c r="P29" i="43"/>
  <c r="N29" i="43"/>
  <c r="L29" i="43"/>
  <c r="J29" i="43"/>
  <c r="F29" i="43"/>
  <c r="W30" i="43"/>
  <c r="T31" i="43"/>
  <c r="P31" i="43"/>
  <c r="N31" i="43"/>
  <c r="L31" i="43"/>
  <c r="F31" i="43"/>
  <c r="W29" i="43"/>
  <c r="T27" i="43"/>
  <c r="U27" i="43" s="1"/>
  <c r="P27" i="43"/>
  <c r="N27" i="43"/>
  <c r="L27" i="43"/>
  <c r="J27" i="43"/>
  <c r="F27" i="43"/>
  <c r="W27" i="43"/>
  <c r="T20" i="43"/>
  <c r="P20" i="43"/>
  <c r="N20" i="43"/>
  <c r="L20" i="43"/>
  <c r="J20" i="43"/>
  <c r="F20" i="43"/>
  <c r="W22" i="43"/>
  <c r="T12" i="43"/>
  <c r="P12" i="43"/>
  <c r="N12" i="43"/>
  <c r="L12" i="43"/>
  <c r="J12" i="43"/>
  <c r="F12" i="43"/>
  <c r="W21" i="43"/>
  <c r="T26" i="43"/>
  <c r="U26" i="43" s="1"/>
  <c r="P26" i="43"/>
  <c r="N26" i="43"/>
  <c r="L26" i="43"/>
  <c r="J26" i="43"/>
  <c r="F26" i="43"/>
  <c r="W26" i="43"/>
  <c r="T22" i="43"/>
  <c r="P22" i="43"/>
  <c r="N22" i="43"/>
  <c r="L22" i="43"/>
  <c r="J22" i="43"/>
  <c r="F22" i="43"/>
  <c r="W15" i="43"/>
  <c r="T13" i="43"/>
  <c r="P13" i="43"/>
  <c r="N13" i="43"/>
  <c r="L13" i="43"/>
  <c r="J13" i="43"/>
  <c r="F13" i="43"/>
  <c r="W16" i="43"/>
  <c r="T24" i="43"/>
  <c r="P24" i="43"/>
  <c r="N24" i="43"/>
  <c r="L24" i="43"/>
  <c r="J24" i="43"/>
  <c r="F24" i="43"/>
  <c r="W18" i="43"/>
  <c r="T21" i="43"/>
  <c r="P21" i="43"/>
  <c r="N21" i="43"/>
  <c r="L21" i="43"/>
  <c r="J21" i="43"/>
  <c r="F21" i="43"/>
  <c r="W19" i="43"/>
  <c r="T23" i="43"/>
  <c r="P23" i="43"/>
  <c r="N23" i="43"/>
  <c r="L23" i="43"/>
  <c r="J23" i="43"/>
  <c r="F23" i="43"/>
  <c r="W20" i="43"/>
  <c r="T19" i="43"/>
  <c r="P19" i="43"/>
  <c r="N19" i="43"/>
  <c r="L19" i="43"/>
  <c r="J19" i="43"/>
  <c r="W11" i="43"/>
  <c r="T25" i="43"/>
  <c r="P25" i="43"/>
  <c r="N25" i="43"/>
  <c r="L25" i="43"/>
  <c r="J25" i="43"/>
  <c r="F25" i="43"/>
  <c r="W13" i="43"/>
  <c r="T15" i="43"/>
  <c r="P15" i="43"/>
  <c r="N15" i="43"/>
  <c r="L15" i="43"/>
  <c r="J15" i="43"/>
  <c r="F15" i="43"/>
  <c r="W17" i="43"/>
  <c r="T18" i="43"/>
  <c r="P18" i="43"/>
  <c r="N18" i="43"/>
  <c r="L18" i="43"/>
  <c r="J18" i="43"/>
  <c r="F18" i="43"/>
  <c r="W25" i="43"/>
  <c r="T30" i="43"/>
  <c r="P30" i="43"/>
  <c r="N30" i="43"/>
  <c r="L30" i="43"/>
  <c r="J30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4" i="43"/>
  <c r="N14" i="43"/>
  <c r="L14" i="43"/>
  <c r="J14" i="43"/>
  <c r="F14" i="43"/>
  <c r="W24" i="43"/>
  <c r="T11" i="43"/>
  <c r="P11" i="43"/>
  <c r="N11" i="43"/>
  <c r="L11" i="43"/>
  <c r="J11" i="43"/>
  <c r="F11" i="43"/>
  <c r="G3" i="43"/>
  <c r="G2" i="43"/>
  <c r="G3" i="29"/>
  <c r="J23" i="29"/>
  <c r="J12" i="29"/>
  <c r="J15" i="29"/>
  <c r="J14" i="29"/>
  <c r="J16" i="29"/>
  <c r="J13" i="29"/>
  <c r="J22" i="29"/>
  <c r="J18" i="29"/>
  <c r="J21" i="29"/>
  <c r="J20" i="29"/>
  <c r="J19" i="29"/>
  <c r="J17" i="29"/>
  <c r="L23" i="29"/>
  <c r="L12" i="29"/>
  <c r="L15" i="29"/>
  <c r="L14" i="29"/>
  <c r="L16" i="29"/>
  <c r="L13" i="29"/>
  <c r="L32" i="29"/>
  <c r="L22" i="29"/>
  <c r="L18" i="29"/>
  <c r="L28" i="29"/>
  <c r="L36" i="29"/>
  <c r="L21" i="29"/>
  <c r="L30" i="29"/>
  <c r="L20" i="29"/>
  <c r="L42" i="29"/>
  <c r="L47" i="29"/>
  <c r="L29" i="29"/>
  <c r="L38" i="29"/>
  <c r="L34" i="29"/>
  <c r="L35" i="29"/>
  <c r="L19" i="29"/>
  <c r="L37" i="29"/>
  <c r="L59" i="29"/>
  <c r="L25" i="29"/>
  <c r="L49" i="29"/>
  <c r="L39" i="29"/>
  <c r="L17" i="29"/>
  <c r="L27" i="29"/>
  <c r="L45" i="29"/>
  <c r="L58" i="29"/>
  <c r="U58" i="29" s="1"/>
  <c r="L43" i="29"/>
  <c r="L48" i="29"/>
  <c r="L26" i="29"/>
  <c r="L53" i="29"/>
  <c r="L44" i="29"/>
  <c r="L40" i="29"/>
  <c r="L33" i="29"/>
  <c r="L51" i="29"/>
  <c r="L41" i="29"/>
  <c r="F14" i="30"/>
  <c r="F19" i="30"/>
  <c r="F18" i="30"/>
  <c r="F34" i="30"/>
  <c r="F21" i="30"/>
  <c r="F20" i="30"/>
  <c r="F29" i="30"/>
  <c r="F24" i="30"/>
  <c r="F15" i="30"/>
  <c r="F16" i="30"/>
  <c r="F13" i="30"/>
  <c r="F30" i="30"/>
  <c r="F32" i="30"/>
  <c r="F33" i="30"/>
  <c r="F39" i="30"/>
  <c r="F40" i="30"/>
  <c r="F22" i="30"/>
  <c r="F27" i="30"/>
  <c r="F45" i="30"/>
  <c r="F37" i="30"/>
  <c r="F26" i="30"/>
  <c r="F17" i="30"/>
  <c r="F11" i="30"/>
  <c r="F28" i="30"/>
  <c r="F23" i="30"/>
  <c r="F25" i="30"/>
  <c r="F31" i="30"/>
  <c r="F35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4" i="30"/>
  <c r="Z21" i="30"/>
  <c r="Z20" i="30"/>
  <c r="Z29" i="30"/>
  <c r="Z24" i="30"/>
  <c r="Z15" i="30"/>
  <c r="Z16" i="30"/>
  <c r="Z36" i="30"/>
  <c r="Z13" i="30"/>
  <c r="Z30" i="30"/>
  <c r="Z32" i="30"/>
  <c r="Z33" i="30"/>
  <c r="Z39" i="30"/>
  <c r="Z40" i="30"/>
  <c r="Z22" i="30"/>
  <c r="Z27" i="30"/>
  <c r="Z45" i="30"/>
  <c r="Z26" i="30"/>
  <c r="Z17" i="30"/>
  <c r="Z11" i="30"/>
  <c r="Z28" i="30"/>
  <c r="Z23" i="30"/>
  <c r="Z25" i="30"/>
  <c r="Z31" i="30"/>
  <c r="Z35" i="30"/>
  <c r="Z38" i="30"/>
  <c r="Z41" i="30"/>
  <c r="Z43" i="30"/>
  <c r="Z44" i="30"/>
  <c r="Z42" i="30"/>
  <c r="T21" i="30"/>
  <c r="T20" i="30"/>
  <c r="T29" i="30"/>
  <c r="T24" i="30"/>
  <c r="T15" i="30"/>
  <c r="T16" i="30"/>
  <c r="T36" i="30"/>
  <c r="T30" i="30"/>
  <c r="T32" i="30"/>
  <c r="T33" i="30"/>
  <c r="T39" i="30"/>
  <c r="T40" i="30"/>
  <c r="T22" i="30"/>
  <c r="T27" i="30"/>
  <c r="T45" i="30"/>
  <c r="T37" i="30"/>
  <c r="T26" i="30"/>
  <c r="T17" i="30"/>
  <c r="T11" i="30"/>
  <c r="T28" i="30"/>
  <c r="T23" i="30"/>
  <c r="T25" i="30"/>
  <c r="T31" i="30"/>
  <c r="T35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1" i="35"/>
  <c r="L16" i="35"/>
  <c r="L17" i="35"/>
  <c r="L20" i="35"/>
  <c r="L19" i="35"/>
  <c r="L14" i="35"/>
  <c r="L15" i="35"/>
  <c r="L12" i="35"/>
  <c r="L18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3" i="30"/>
  <c r="H45" i="30"/>
  <c r="H28" i="30"/>
  <c r="H23" i="30"/>
  <c r="H25" i="30"/>
  <c r="H31" i="30"/>
  <c r="H35" i="30"/>
  <c r="H38" i="30"/>
  <c r="H41" i="30"/>
  <c r="H43" i="30"/>
  <c r="H44" i="30"/>
  <c r="H42" i="30"/>
  <c r="O37" i="45" l="1"/>
  <c r="O29" i="45"/>
  <c r="O32" i="45"/>
  <c r="O40" i="45"/>
  <c r="O19" i="45"/>
  <c r="O35" i="45"/>
  <c r="O14" i="45"/>
  <c r="O13" i="45"/>
  <c r="O27" i="45"/>
  <c r="O24" i="45"/>
  <c r="O45" i="45"/>
  <c r="O51" i="45"/>
  <c r="O22" i="45"/>
  <c r="O17" i="45"/>
  <c r="O21" i="45"/>
  <c r="O54" i="45"/>
  <c r="O23" i="45"/>
  <c r="O49" i="45"/>
  <c r="O47" i="45"/>
  <c r="O31" i="45"/>
  <c r="O39" i="45"/>
  <c r="O43" i="45"/>
  <c r="O11" i="45"/>
  <c r="O36" i="45"/>
  <c r="O46" i="45"/>
  <c r="O28" i="45"/>
  <c r="O25" i="45"/>
  <c r="O26" i="45"/>
  <c r="O18" i="45"/>
  <c r="O52" i="45"/>
  <c r="O33" i="45"/>
  <c r="O44" i="45"/>
  <c r="O18" i="46"/>
  <c r="O17" i="46"/>
  <c r="O16" i="46"/>
  <c r="O15" i="46"/>
  <c r="O15" i="44"/>
  <c r="O12" i="44"/>
  <c r="O22" i="44"/>
  <c r="O41" i="44"/>
  <c r="O25" i="44"/>
  <c r="O43" i="44"/>
  <c r="O33" i="44"/>
  <c r="O40" i="44"/>
  <c r="O28" i="44"/>
  <c r="O31" i="44"/>
  <c r="O39" i="44"/>
  <c r="O16" i="44"/>
  <c r="O11" i="44"/>
  <c r="O29" i="44"/>
  <c r="O42" i="44"/>
  <c r="O30" i="44"/>
  <c r="O26" i="44"/>
  <c r="O13" i="44"/>
  <c r="O24" i="44"/>
  <c r="O23" i="44"/>
  <c r="O19" i="44"/>
  <c r="O35" i="44"/>
  <c r="O44" i="44"/>
  <c r="U24" i="43"/>
  <c r="U33" i="43"/>
  <c r="U25" i="43"/>
  <c r="U14" i="43"/>
  <c r="U21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4" i="46"/>
  <c r="O13" i="46"/>
  <c r="O12" i="46"/>
  <c r="U16" i="43"/>
  <c r="U18" i="43"/>
  <c r="U19" i="43"/>
  <c r="U30" i="43"/>
  <c r="U11" i="43"/>
  <c r="U17" i="43"/>
  <c r="U15" i="43"/>
  <c r="U23" i="43"/>
  <c r="U28" i="43"/>
  <c r="U22" i="43"/>
  <c r="U13" i="43"/>
  <c r="U20" i="43"/>
  <c r="U29" i="43"/>
  <c r="U12" i="43"/>
  <c r="U31" i="43"/>
  <c r="U57" i="29"/>
  <c r="U59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8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4" i="47"/>
  <c r="O20" i="47"/>
  <c r="O25" i="47"/>
  <c r="O21" i="47"/>
  <c r="O16" i="47"/>
  <c r="O11" i="47"/>
  <c r="O13" i="47"/>
  <c r="O26" i="47"/>
  <c r="O22" i="47"/>
  <c r="O19" i="47"/>
  <c r="O28" i="47"/>
  <c r="O27" i="47"/>
  <c r="O17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5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7" i="30"/>
  <c r="AC27" i="30" s="1"/>
  <c r="V27" i="30"/>
  <c r="L27" i="30"/>
  <c r="H27" i="30"/>
  <c r="AE28" i="30"/>
  <c r="AB40" i="30"/>
  <c r="V40" i="30"/>
  <c r="L40" i="30"/>
  <c r="H40" i="30"/>
  <c r="AC40" i="30" s="1"/>
  <c r="AE31" i="30"/>
  <c r="AB30" i="30"/>
  <c r="V30" i="30"/>
  <c r="L30" i="30"/>
  <c r="H30" i="30"/>
  <c r="AC30" i="30" s="1"/>
  <c r="AE19" i="30"/>
  <c r="AB36" i="30"/>
  <c r="V36" i="30"/>
  <c r="L36" i="30"/>
  <c r="H36" i="30"/>
  <c r="AC36" i="30" s="1"/>
  <c r="AE24" i="30"/>
  <c r="AB31" i="30"/>
  <c r="AC31" i="30" s="1"/>
  <c r="V31" i="30"/>
  <c r="L31" i="30"/>
  <c r="AE40" i="30"/>
  <c r="AB25" i="30"/>
  <c r="V25" i="30"/>
  <c r="L25" i="30"/>
  <c r="AC25" i="30" s="1"/>
  <c r="AE26" i="30"/>
  <c r="AB23" i="30"/>
  <c r="V23" i="30"/>
  <c r="L23" i="30"/>
  <c r="AC23" i="30" s="1"/>
  <c r="AE20" i="30"/>
  <c r="AB28" i="30"/>
  <c r="V28" i="30"/>
  <c r="L28" i="30"/>
  <c r="AC28" i="30" s="1"/>
  <c r="AE22" i="30"/>
  <c r="AB45" i="30"/>
  <c r="V45" i="30"/>
  <c r="L45" i="30"/>
  <c r="AC45" i="30" s="1"/>
  <c r="AE34" i="30"/>
  <c r="AB33" i="30"/>
  <c r="AC33" i="30" s="1"/>
  <c r="V33" i="30"/>
  <c r="L33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3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S43" i="25" l="1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J32" i="35"/>
  <c r="J31" i="35"/>
  <c r="J30" i="35"/>
  <c r="J29" i="35"/>
  <c r="J28" i="35"/>
  <c r="S28" i="35"/>
  <c r="J27" i="35"/>
  <c r="J26" i="35"/>
  <c r="J25" i="35"/>
  <c r="J24" i="35"/>
  <c r="S24" i="35"/>
  <c r="J23" i="35"/>
  <c r="J22" i="35"/>
  <c r="R18" i="35"/>
  <c r="J18" i="35"/>
  <c r="R12" i="35"/>
  <c r="J12" i="35"/>
  <c r="J15" i="35"/>
  <c r="J14" i="35"/>
  <c r="T19" i="35"/>
  <c r="A19" i="35" s="1"/>
  <c r="J19" i="35"/>
  <c r="T20" i="35"/>
  <c r="A20" i="35" s="1"/>
  <c r="J20" i="35"/>
  <c r="T13" i="35"/>
  <c r="A13" i="35" s="1"/>
  <c r="R17" i="35"/>
  <c r="J17" i="35"/>
  <c r="T18" i="35"/>
  <c r="A18" i="35" s="1"/>
  <c r="S16" i="35"/>
  <c r="T11" i="35"/>
  <c r="A11" i="35" s="1"/>
  <c r="R11" i="35"/>
  <c r="J11" i="35"/>
  <c r="S11" i="35"/>
  <c r="T21" i="35"/>
  <c r="A21" i="35" s="1"/>
  <c r="J21" i="35"/>
  <c r="T12" i="35"/>
  <c r="A12" i="35" s="1"/>
  <c r="J13" i="35"/>
  <c r="S13" i="35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4" i="30"/>
  <c r="V21" i="30"/>
  <c r="V29" i="30"/>
  <c r="V16" i="30"/>
  <c r="V13" i="30"/>
  <c r="V32" i="30"/>
  <c r="V22" i="30"/>
  <c r="V24" i="30"/>
  <c r="V39" i="30"/>
  <c r="V15" i="30"/>
  <c r="V17" i="30"/>
  <c r="V11" i="30"/>
  <c r="V37" i="30"/>
  <c r="V35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2" i="29"/>
  <c r="T23" i="29"/>
  <c r="T36" i="29"/>
  <c r="T15" i="29"/>
  <c r="T32" i="29"/>
  <c r="T22" i="29"/>
  <c r="T14" i="29"/>
  <c r="T13" i="29"/>
  <c r="T27" i="29"/>
  <c r="T30" i="29"/>
  <c r="T58" i="29"/>
  <c r="T18" i="29"/>
  <c r="P11" i="29"/>
  <c r="P12" i="29"/>
  <c r="P23" i="29"/>
  <c r="P36" i="29"/>
  <c r="P15" i="29"/>
  <c r="P32" i="29"/>
  <c r="P22" i="29"/>
  <c r="P14" i="29"/>
  <c r="P13" i="29"/>
  <c r="P27" i="29"/>
  <c r="P30" i="29"/>
  <c r="P58" i="29"/>
  <c r="P18" i="29"/>
  <c r="N11" i="29"/>
  <c r="N12" i="29"/>
  <c r="N23" i="29"/>
  <c r="N36" i="29"/>
  <c r="N15" i="29"/>
  <c r="N32" i="29"/>
  <c r="N22" i="29"/>
  <c r="N14" i="29"/>
  <c r="N13" i="29"/>
  <c r="N27" i="29"/>
  <c r="N30" i="29"/>
  <c r="N58" i="29"/>
  <c r="L11" i="29"/>
  <c r="J11" i="29"/>
  <c r="F11" i="29"/>
  <c r="F12" i="29"/>
  <c r="F23" i="29"/>
  <c r="F36" i="29"/>
  <c r="F15" i="29"/>
  <c r="F32" i="29"/>
  <c r="F22" i="29"/>
  <c r="F14" i="29"/>
  <c r="F13" i="29"/>
  <c r="F27" i="29"/>
  <c r="F30" i="29"/>
  <c r="E60" i="29"/>
  <c r="F48" i="29"/>
  <c r="F28" i="29"/>
  <c r="F34" i="29"/>
  <c r="F35" i="29"/>
  <c r="F17" i="29"/>
  <c r="F25" i="29"/>
  <c r="F42" i="29"/>
  <c r="F33" i="29"/>
  <c r="F29" i="29"/>
  <c r="F20" i="29"/>
  <c r="F31" i="29"/>
  <c r="F45" i="29"/>
  <c r="F44" i="29"/>
  <c r="F41" i="29"/>
  <c r="F21" i="29"/>
  <c r="F47" i="29"/>
  <c r="F37" i="29"/>
  <c r="F16" i="29"/>
  <c r="F19" i="29"/>
  <c r="F26" i="29"/>
  <c r="F38" i="29"/>
  <c r="F39" i="29"/>
  <c r="F51" i="29"/>
  <c r="F40" i="29"/>
  <c r="F43" i="29"/>
  <c r="F53" i="29"/>
  <c r="N48" i="29"/>
  <c r="N28" i="29"/>
  <c r="N34" i="29"/>
  <c r="N35" i="29"/>
  <c r="N17" i="29"/>
  <c r="N25" i="29"/>
  <c r="N42" i="29"/>
  <c r="N33" i="29"/>
  <c r="N59" i="29"/>
  <c r="N29" i="29"/>
  <c r="N20" i="29"/>
  <c r="N31" i="29"/>
  <c r="N45" i="29"/>
  <c r="N44" i="29"/>
  <c r="N41" i="29"/>
  <c r="N21" i="29"/>
  <c r="N47" i="29"/>
  <c r="N37" i="29"/>
  <c r="N16" i="29"/>
  <c r="N19" i="29"/>
  <c r="N26" i="29"/>
  <c r="N38" i="29"/>
  <c r="N39" i="29"/>
  <c r="N51" i="29"/>
  <c r="N40" i="29"/>
  <c r="N43" i="29"/>
  <c r="N50" i="29"/>
  <c r="N53" i="29"/>
  <c r="N18" i="29"/>
  <c r="P48" i="29"/>
  <c r="P28" i="29"/>
  <c r="P34" i="29"/>
  <c r="P35" i="29"/>
  <c r="P17" i="29"/>
  <c r="P25" i="29"/>
  <c r="P49" i="29"/>
  <c r="U49" i="29" s="1"/>
  <c r="P42" i="29"/>
  <c r="P33" i="29"/>
  <c r="P59" i="29"/>
  <c r="P29" i="29"/>
  <c r="P20" i="29"/>
  <c r="P31" i="29"/>
  <c r="P45" i="29"/>
  <c r="P44" i="29"/>
  <c r="P41" i="29"/>
  <c r="P47" i="29"/>
  <c r="P37" i="29"/>
  <c r="P16" i="29"/>
  <c r="P19" i="29"/>
  <c r="P26" i="29"/>
  <c r="P38" i="29"/>
  <c r="P39" i="29"/>
  <c r="P51" i="29"/>
  <c r="P43" i="29"/>
  <c r="P50" i="29"/>
  <c r="P53" i="29"/>
  <c r="T48" i="29"/>
  <c r="T28" i="29"/>
  <c r="T34" i="29"/>
  <c r="T35" i="29"/>
  <c r="T17" i="29"/>
  <c r="T25" i="29"/>
  <c r="T49" i="29"/>
  <c r="T42" i="29"/>
  <c r="T33" i="29"/>
  <c r="T59" i="29"/>
  <c r="T29" i="29"/>
  <c r="T20" i="29"/>
  <c r="T31" i="29"/>
  <c r="T45" i="29"/>
  <c r="T44" i="29"/>
  <c r="T41" i="29"/>
  <c r="T21" i="29"/>
  <c r="T47" i="29"/>
  <c r="T37" i="29"/>
  <c r="T16" i="29"/>
  <c r="T19" i="29"/>
  <c r="T26" i="29"/>
  <c r="T38" i="29"/>
  <c r="T39" i="29"/>
  <c r="T51" i="29"/>
  <c r="T40" i="29"/>
  <c r="T43" i="29"/>
  <c r="T50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2" i="30"/>
  <c r="AB22" i="30"/>
  <c r="AB24" i="30"/>
  <c r="AB39" i="30"/>
  <c r="AB15" i="30"/>
  <c r="AB26" i="30"/>
  <c r="AB17" i="30"/>
  <c r="AB11" i="30"/>
  <c r="AB37" i="30"/>
  <c r="AB35" i="30"/>
  <c r="AB38" i="30"/>
  <c r="AB41" i="30"/>
  <c r="AB43" i="30"/>
  <c r="AB44" i="30"/>
  <c r="AB42" i="30"/>
  <c r="AB19" i="30"/>
  <c r="AB13" i="30"/>
  <c r="Z14" i="30"/>
  <c r="Z18" i="30"/>
  <c r="Z19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7" i="30"/>
  <c r="H17" i="30"/>
  <c r="AE17" i="30"/>
  <c r="L15" i="30"/>
  <c r="H15" i="30"/>
  <c r="AE36" i="30"/>
  <c r="A36" i="30" s="1"/>
  <c r="L35" i="30"/>
  <c r="AC35" i="30" s="1"/>
  <c r="AE13" i="30"/>
  <c r="A28" i="30" s="1"/>
  <c r="L22" i="30"/>
  <c r="H22" i="30"/>
  <c r="AE30" i="30"/>
  <c r="L39" i="30"/>
  <c r="H39" i="30"/>
  <c r="AE38" i="30"/>
  <c r="A38" i="30" s="1"/>
  <c r="L38" i="30"/>
  <c r="AC38" i="30" s="1"/>
  <c r="T14" i="30"/>
  <c r="T18" i="30"/>
  <c r="T19" i="30"/>
  <c r="T34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4" i="30"/>
  <c r="L21" i="30"/>
  <c r="L20" i="30"/>
  <c r="L34" i="30"/>
  <c r="L18" i="30"/>
  <c r="L13" i="30"/>
  <c r="L32" i="30"/>
  <c r="L29" i="30"/>
  <c r="L16" i="30"/>
  <c r="L24" i="30"/>
  <c r="L26" i="30"/>
  <c r="L44" i="30"/>
  <c r="L11" i="30"/>
  <c r="L19" i="30"/>
  <c r="H14" i="30"/>
  <c r="H21" i="30"/>
  <c r="AC21" i="30" s="1"/>
  <c r="H20" i="30"/>
  <c r="H34" i="30"/>
  <c r="H18" i="30"/>
  <c r="H13" i="30"/>
  <c r="H32" i="30"/>
  <c r="H29" i="30"/>
  <c r="H16" i="30"/>
  <c r="H26" i="30"/>
  <c r="AC26" i="30" s="1"/>
  <c r="H11" i="30"/>
  <c r="AC11" i="30" s="1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U19" i="29" l="1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19" i="30"/>
  <c r="AC17" i="30"/>
  <c r="AC43" i="30"/>
  <c r="AC44" i="30"/>
  <c r="AC42" i="30"/>
  <c r="AC24" i="30"/>
  <c r="AC15" i="30"/>
  <c r="AC39" i="30"/>
  <c r="AC32" i="30"/>
  <c r="AC13" i="30"/>
  <c r="AC18" i="30"/>
  <c r="AC22" i="30"/>
  <c r="U36" i="29"/>
  <c r="U33" i="29"/>
  <c r="U23" i="29"/>
  <c r="U42" i="29"/>
  <c r="U12" i="29"/>
  <c r="U45" i="29"/>
  <c r="U48" i="29"/>
  <c r="A11" i="25"/>
  <c r="W16" i="31"/>
  <c r="W11" i="31"/>
  <c r="W21" i="31"/>
  <c r="W13" i="31"/>
  <c r="W14" i="31"/>
  <c r="W25" i="31"/>
  <c r="N18" i="34"/>
  <c r="N28" i="34"/>
  <c r="N14" i="34"/>
  <c r="S23" i="35"/>
  <c r="S33" i="35"/>
  <c r="S25" i="35"/>
  <c r="U47" i="29"/>
  <c r="U26" i="29"/>
  <c r="U29" i="29"/>
  <c r="U15" i="29"/>
  <c r="U50" i="29"/>
  <c r="U41" i="29"/>
  <c r="U25" i="29"/>
  <c r="U27" i="29"/>
  <c r="U43" i="29"/>
  <c r="U44" i="29"/>
  <c r="U17" i="29"/>
  <c r="U13" i="29"/>
  <c r="U18" i="29"/>
  <c r="U30" i="29"/>
  <c r="U21" i="29"/>
  <c r="U35" i="29"/>
  <c r="U14" i="29"/>
  <c r="U11" i="29"/>
  <c r="U40" i="29"/>
  <c r="U39" i="29"/>
  <c r="U31" i="29"/>
  <c r="U34" i="29"/>
  <c r="U22" i="29"/>
  <c r="U16" i="29"/>
  <c r="U37" i="29"/>
  <c r="U38" i="29"/>
  <c r="U20" i="29"/>
  <c r="U28" i="29"/>
  <c r="U32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8" i="35"/>
  <c r="S19" i="35"/>
  <c r="S20" i="35"/>
  <c r="S12" i="35"/>
  <c r="S14" i="35"/>
  <c r="S17" i="35"/>
  <c r="S21" i="35"/>
  <c r="S15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6" i="30"/>
  <c r="AC16" i="30" s="1"/>
  <c r="AB20" i="30"/>
  <c r="AC20" i="30" s="1"/>
  <c r="AB29" i="30"/>
  <c r="AC29" i="30" s="1"/>
  <c r="AB34" i="30"/>
  <c r="AC34" i="30" s="1"/>
  <c r="AB12" i="30"/>
  <c r="AC12" i="30" s="1"/>
  <c r="AB18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<sst xmlns="http://schemas.openxmlformats.org/spreadsheetml/2006/main" count="1858" uniqueCount="595">
  <si>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</si>
  <si>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</si>
  <si>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</si>
  <si>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</si>
  <si>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</si>
  <si>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</si>
  <si>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</si>
  <si>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</si>
  <si>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</si>
  <si>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</si>
  <si>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</si>
  <si>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</si>
  <si>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</si>
  <si>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</si>
  <si>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</si>
  <si>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</si>
  <si>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</si>
  <si>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</si>
  <si>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</si>
  <si>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</si>
  <si>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</si>
  <si>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</si>
  <si>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</si>
  <si>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</si>
  <si>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</si>
  <si>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</si>
  <si>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</si>
  <si>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</si>
  <si>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</si>
  <si>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</si>
  <si>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</si>
  <si>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</si>
  <si>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</si>
  <si>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</si>
  <si>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</si>
  <si>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</si>
  <si>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</si>
  <si>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</si>
  <si>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</si>
  <si>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</si>
  <si>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</si>
  <si>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</si>
  <si>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</si>
  <si>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</si>
  <si>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</si>
  <si>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</si>
  <si>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</si>
  <si>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</si>
  <si>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</si>
  <si>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</si>
  <si>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</si>
  <si>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</si>
  <si>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</si>
  <si>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</si>
  <si>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</si>
  <si>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</si>
  <si>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</si>
  <si>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</si>
  <si>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</si>
  <si>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</si>
  <si>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</si>
  <si>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</si>
  <si>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</si>
  <si>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</si>
  <si>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</si>
  <si>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</si>
  <si>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</si>
  <si>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</si>
  <si>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</si>
  <si>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</si>
  <si>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</si>
  <si>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</si>
  <si>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</si>
  <si>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</si>
  <si>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</si>
  <si>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</si>
  <si>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</si>
  <si>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</si>
  <si>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</si>
  <si>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</si>
  <si>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</si>
  <si>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</si>
  <si>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</si>
  <si>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</si>
  <si>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</si>
  <si>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</si>
  <si>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</si>
  <si>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</si>
  <si>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</si>
  <si>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</si>
  <si>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</si>
  <si>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</si>
  <si>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</si>
  <si>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</si>
  <si>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</si>
  <si>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</si>
  <si>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</si>
  <si>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</si>
  <si>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</si>
  <si>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</si>
  <si>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</si>
  <si>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</si>
  <si>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</si>
  <si>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</si>
  <si>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</si>
  <si>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</si>
  <si>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</si>
  <si>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</si>
  <si>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</si>
  <si>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</si>
  <si>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</si>
  <si>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</si>
  <si>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</si>
  <si>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</si>
  <si>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</si>
  <si>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</si>
  <si>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</si>
  <si>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</si>
  <si>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</si>
  <si>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</si>
  <si>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</si>
  <si>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</si>
  <si>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</si>
  <si>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</si>
  <si>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</si>
  <si>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</si>
  <si>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</si>
  <si>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</si>
  <si>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</si>
  <si>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</si>
  <si>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</si>
  <si>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</si>
  <si>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</si>
  <si>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</si>
  <si>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</si>
  <si>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</si>
  <si>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</si>
  <si>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</si>
  <si>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</si>
  <si>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</si>
  <si>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</si>
  <si>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</si>
  <si>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</si>
  <si>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</si>
  <si>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</si>
  <si>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</si>
  <si>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</si>
  <si>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</si>
  <si>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</si>
  <si>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</si>
  <si>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</si>
  <si>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</si>
  <si>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</si>
  <si>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</si>
  <si>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</si>
  <si>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</si>
  <si>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</si>
  <si>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</si>
  <si>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</si>
  <si>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</si>
  <si>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</si>
  <si>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</si>
  <si>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</si>
  <si>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</si>
  <si>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</si>
  <si>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</si>
  <si>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</si>
  <si>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</si>
  <si>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</si>
  <si>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</si>
  <si>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</si>
  <si>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</si>
  <si>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</si>
  <si>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</si>
  <si>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</si>
  <si>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</si>
  <si>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</si>
  <si>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</si>
  <si>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</si>
  <si>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</si>
  <si>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</si>
  <si>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</si>
  <si>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</si>
  <si>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</si>
  <si>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</si>
  <si>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</si>
  <si>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</si>
  <si>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</si>
  <si>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</si>
  <si>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</si>
  <si>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</si>
  <si>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</si>
  <si>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</si>
  <si>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</si>
  <si>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</si>
  <si>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</si>
  <si>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</si>
  <si>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</si>
  <si>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</si>
  <si>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</si>
  <si>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</si>
  <si>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</si>
  <si>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</si>
  <si>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</si>
  <si>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</si>
  <si>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</si>
  <si>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</si>
  <si>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</si>
  <si>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</si>
  <si>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</si>
  <si>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</si>
  <si>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</si>
  <si>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</si>
  <si>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</si>
  <si>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</si>
  <si>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</si>
  <si>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</si>
  <si>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</si>
  <si>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</si>
  <si>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</si>
  <si>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</si>
  <si>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</si>
  <si>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</si>
  <si>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</si>
  <si>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</si>
  <si>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</si>
  <si>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</si>
  <si>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</si>
  <si>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</si>
  <si>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</si>
  <si>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</si>
  <si>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</si>
  <si>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</si>
  <si>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</si>
  <si>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</si>
  <si>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</si>
  <si>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</si>
  <si>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</si>
  <si>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</si>
  <si>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</si>
  <si>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</si>
  <si>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</si>
  <si>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</si>
  <si>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</si>
  <si>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</si>
  <si>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</si>
  <si>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</si>
  <si>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</si>
  <si>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</si>
  <si>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</si>
  <si>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</si>
  <si>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</si>
  <si>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</si>
  <si>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</si>
  <si>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</si>
  <si>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</si>
  <si>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</si>
  <si>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</si>
  <si>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</si>
  <si>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</si>
  <si>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</si>
  <si>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</si>
  <si>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</si>
  <si>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</si>
  <si>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</si>
  <si>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</si>
  <si>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</si>
  <si>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</si>
  <si>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</si>
  <si>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</si>
  <si>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</si>
  <si>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</si>
  <si>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</si>
  <si>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</si>
  <si>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</si>
  <si>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</si>
  <si>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</si>
  <si>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</si>
  <si>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</si>
  <si>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</si>
  <si>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</si>
  <si>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</si>
  <si>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</si>
  <si>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</si>
  <si>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</si>
  <si>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</si>
  <si>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</si>
  <si>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</si>
  <si>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</si>
  <si>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</si>
  <si>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</si>
  <si>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</si>
  <si>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</si>
  <si>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</si>
  <si>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</si>
  <si>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</si>
  <si>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</si>
  <si>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</si>
  <si>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</si>
  <si>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</si>
  <si>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</si>
  <si>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</si>
  <si>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</si>
  <si>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</si>
  <si>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</si>
  <si>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</si>
  <si>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</si>
  <si>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</si>
  <si>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</si>
  <si>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</si>
  <si>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</si>
  <si>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</si>
  <si>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</si>
  <si>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</si>
  <si>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</si>
  <si>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</si>
  <si>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</si>
  <si>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</si>
  <si>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</si>
  <si>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</si>
  <si>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</si>
  <si>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</si>
  <si>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</si>
  <si>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</si>
  <si>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</si>
  <si>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</si>
  <si>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</si>
  <si>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</si>
  <si>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</si>
  <si>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</si>
  <si>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</si>
  <si>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</si>
  <si>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</si>
  <si>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</si>
  <si>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</si>
  <si>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</si>
  <si>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</si>
  <si>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</si>
  <si>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</si>
  <si>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</si>
  <si>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</si>
  <si>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</si>
  <si>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</si>
  <si>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</si>
  <si>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</si>
  <si>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</si>
  <si>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</si>
  <si>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</si>
  <si>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</si>
  <si>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</si>
  <si>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</si>
  <si>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</si>
  <si>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</si>
  <si>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</si>
  <si>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</si>
  <si>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</si>
  <si>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</si>
  <si>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</si>
  <si>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</si>
  <si>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</si>
  <si>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</si>
  <si>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</si>
  <si>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</si>
  <si>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</si>
  <si>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</si>
  <si>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</si>
  <si>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</si>
  <si>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</si>
  <si>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</si>
  <si>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</si>
  <si>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</si>
  <si>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</si>
  <si>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</si>
  <si>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</si>
  <si>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</si>
  <si>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</si>
  <si>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</si>
  <si>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</si>
  <si>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</si>
  <si>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</si>
  <si>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</si>
  <si>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</si>
  <si>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</si>
  <si>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</si>
  <si>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</si>
  <si>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</si>
  <si>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</si>
  <si>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</si>
  <si>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</si>
  <si>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</si>
  <si>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</si>
  <si>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</si>
  <si>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</si>
  <si>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</si>
  <si>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</si>
  <si>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</si>
  <si>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</si>
  <si>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</si>
  <si>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</si>
  <si>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</si>
  <si>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</si>
  <si>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</si>
  <si>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</si>
  <si>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</si>
  <si>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</si>
  <si>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</si>
  <si>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</si>
  <si>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</si>
  <si>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</si>
  <si>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</si>
  <si>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</si>
  <si>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</si>
  <si>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</si>
  <si>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</si>
  <si>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</si>
  <si>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</si>
  <si>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</si>
  <si>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</si>
  <si>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</si>
  <si>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</si>
  <si>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</si>
  <si>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</si>
  <si>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</si>
  <si>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</si>
  <si>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</si>
  <si>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</si>
  <si>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</si>
  <si>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</si>
  <si>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</si>
  <si>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</si>
  <si>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</si>
  <si>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</si>
  <si>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</si>
  <si>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</si>
  <si>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</si>
  <si>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</si>
  <si>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</si>
  <si>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</si>
  <si>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</si>
  <si>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</si>
  <si>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</si>
  <si>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</si>
  <si>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</si>
  <si>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</si>
  <si>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</si>
  <si>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</si>
  <si>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</si>
  <si>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</si>
  <si>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</si>
  <si>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</si>
  <si>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</si>
  <si>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</si>
  <si>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</si>
  <si>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</si>
  <si>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</si>
  <si>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</si>
  <si>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</si>
  <si>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</si>
  <si>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</si>
  <si>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TAILLEPIED</t>
  </si>
  <si>
    <t>DAVIDPETIT</t>
  </si>
  <si>
    <t>Bastien</t>
  </si>
  <si>
    <t>GODARD</t>
  </si>
  <si>
    <t>Charlie</t>
  </si>
  <si>
    <t>LEGRAND</t>
  </si>
  <si>
    <t>Hermann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</si>
  <si>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</si>
  <si>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</si>
  <si>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</si>
  <si>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</si>
  <si>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</si>
  <si>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</si>
  <si>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</si>
  <si>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</si>
  <si>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</si>
  <si>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</si>
  <si>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</si>
  <si>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</si>
  <si>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</si>
  <si>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</si>
  <si>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</si>
  <si>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</si>
  <si>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</si>
  <si>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TARDIF</t>
  </si>
  <si>
    <t>Athanase</t>
  </si>
  <si>
    <t>GRANGIEN</t>
  </si>
  <si>
    <t>LEMAIRE</t>
  </si>
  <si>
    <t>Luke</t>
  </si>
  <si>
    <t>BRIZARD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</si>
  <si>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</si>
  <si>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</si>
  <si>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</si>
  <si>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</si>
  <si>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</si>
  <si>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</si>
  <si>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</si>
  <si>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</si>
  <si>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</si>
  <si>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</si>
  <si>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</si>
  <si>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</si>
  <si>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</si>
  <si>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</si>
  <si>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</si>
  <si>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</si>
  <si>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</si>
  <si>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</si>
  <si>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</si>
  <si>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</si>
  <si>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BERTRAND</t>
  </si>
  <si>
    <t>Hanaé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</si>
  <si>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</si>
  <si>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</si>
  <si>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</si>
  <si>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</si>
  <si>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</si>
  <si>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</si>
  <si>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</si>
  <si>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</si>
  <si>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</si>
  <si>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</si>
  <si>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</si>
  <si>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</si>
  <si>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</si>
  <si>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</si>
  <si>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</si>
  <si>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</si>
  <si>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</si>
  <si>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</si>
  <si>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</si>
  <si>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</si>
  <si>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</si>
  <si>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</si>
  <si>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</si>
  <si>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</si>
  <si>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</si>
  <si>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</si>
  <si>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</si>
  <si>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</si>
  <si>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</si>
  <si>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</si>
  <si>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</si>
  <si>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</si>
  <si>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</si>
  <si>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</si>
  <si>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</si>
  <si>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</si>
  <si>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</si>
  <si>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</si>
  <si>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</si>
  <si>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</si>
  <si>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</si>
  <si>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</si>
  <si>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</si>
  <si>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</si>
  <si>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</si>
  <si>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</si>
  <si>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</si>
  <si>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</si>
  <si>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</si>
  <si>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</si>
  <si>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</si>
  <si>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</si>
  <si>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</si>
  <si>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</si>
  <si>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</si>
  <si>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</si>
  <si>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</si>
  <si>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</si>
  <si>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</si>
  <si>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</si>
  <si>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</si>
  <si>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</si>
  <si>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</si>
  <si>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</si>
  <si>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</si>
  <si>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PAUGAM PIEL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</si>
  <si>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</si>
  <si>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</si>
  <si>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</si>
  <si>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</si>
  <si>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</si>
  <si>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</si>
  <si>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</si>
  <si>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</si>
  <si>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</si>
  <si>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</si>
  <si>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</si>
  <si>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</si>
  <si>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</si>
  <si>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</si>
  <si>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</si>
  <si>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HUPEL</t>
  </si>
  <si>
    <t>BOMPY</t>
  </si>
  <si>
    <t>Léoplod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</si>
</sst>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2">
      <c r="E7" s="1" t="s">
        <v>10</v>
      </c>
      <c r="F7" s="35">
        <v>2</v>
      </c>
      <c r="G7" s="36"/>
      <c r="H7" s="35">
        <v>2</v>
      </c>
      <c r="I7" s="36"/>
      <c r="J7" s="35">
        <v>3</v>
      </c>
      <c r="K7" s="36"/>
      <c r="L7" s="35">
        <v>2</v>
      </c>
      <c r="M7" s="36"/>
      <c r="N7" s="35">
        <v>5</v>
      </c>
      <c r="O7" s="36"/>
    </row>
    <row r="8" spans="1:17" x14ac:dyDescent="0.2">
      <c r="E8" s="1" t="s">
        <v>1</v>
      </c>
      <c r="F8" s="33">
        <v>45641</v>
      </c>
      <c r="G8" s="33"/>
      <c r="H8" s="33">
        <v>45682</v>
      </c>
      <c r="I8" s="33"/>
      <c r="J8" s="33">
        <v>45725</v>
      </c>
      <c r="K8" s="33"/>
      <c r="L8" s="33">
        <v>45774</v>
      </c>
      <c r="M8" s="33"/>
      <c r="N8" s="33">
        <v>45780</v>
      </c>
      <c r="O8" s="33"/>
    </row>
    <row r="9" spans="1:17" x14ac:dyDescent="0.2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1" t="s">
        <v>17</v>
      </c>
      <c r="B34" s="31"/>
      <c r="C34" s="31"/>
      <c r="D34" s="32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38" t="s">
        <v>26</v>
      </c>
      <c r="F2" s="38"/>
      <c r="G2" s="11">
        <f>COUNTA(B11:B54)</f>
        <v>31</v>
      </c>
    </row>
    <row r="3" spans="1:22" x14ac:dyDescent="0.2">
      <c r="E3" s="38" t="s">
        <v>28</v>
      </c>
      <c r="F3" s="38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4" t="s">
        <v>255</v>
      </c>
      <c r="F6" s="34"/>
      <c r="G6" s="34" t="s">
        <v>442</v>
      </c>
      <c r="H6" s="34"/>
      <c r="I6" s="34" t="s">
        <v>546</v>
      </c>
      <c r="J6" s="34"/>
      <c r="K6" s="34" t="s">
        <v>567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4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3">
        <v>45935</v>
      </c>
      <c r="F8" s="33"/>
      <c r="G8" s="33">
        <v>45984</v>
      </c>
      <c r="H8" s="33"/>
      <c r="I8" s="33">
        <v>45991</v>
      </c>
      <c r="J8" s="33"/>
      <c r="K8" s="33">
        <v>46040</v>
      </c>
      <c r="L8" s="33"/>
      <c r="M8" s="33"/>
      <c r="N8" s="33"/>
      <c r="O8" s="33"/>
      <c r="P8" s="33"/>
      <c r="Q8" s="33"/>
      <c r="R8" s="33"/>
      <c r="T8" s="11"/>
    </row>
    <row r="9" spans="1:22" x14ac:dyDescent="0.2">
      <c r="D9" s="1" t="s">
        <v>2</v>
      </c>
      <c r="E9" s="35">
        <v>17</v>
      </c>
      <c r="F9" s="36"/>
      <c r="G9" s="35">
        <v>20</v>
      </c>
      <c r="H9" s="36"/>
      <c r="I9" s="35">
        <v>26</v>
      </c>
      <c r="J9" s="36"/>
      <c r="K9" s="35">
        <v>131</v>
      </c>
      <c r="L9" s="36"/>
      <c r="M9" s="35"/>
      <c r="N9" s="36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471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547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2">
      <c r="A34" s="5">
        <f t="shared" si="0"/>
        <v>24</v>
      </c>
      <c r="B34" s="21" t="s">
        <v>548</v>
      </c>
      <c r="C34" s="21" t="s">
        <v>549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2">
      <c r="A35" s="5">
        <f t="shared" si="0"/>
        <v>25</v>
      </c>
      <c r="B35" s="21" t="s">
        <v>550</v>
      </c>
      <c r="C35" s="21" t="s">
        <v>551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2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2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2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2">
      <c r="A40" s="5">
        <f t="shared" si="15"/>
        <v>30</v>
      </c>
      <c r="B40" s="21" t="s">
        <v>552</v>
      </c>
      <c r="C40" s="21" t="s">
        <v>553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2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31" t="s">
        <v>153</v>
      </c>
      <c r="B55" s="31"/>
      <c r="C55" s="32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9" t="s">
        <v>30</v>
      </c>
      <c r="B56" s="39"/>
      <c r="C56" s="39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P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38" t="s">
        <v>27</v>
      </c>
      <c r="F2" s="38"/>
      <c r="G2" s="11">
        <f>COUNTA(B11:B59)</f>
        <v>40</v>
      </c>
    </row>
    <row r="3" spans="1:24" x14ac:dyDescent="0.2">
      <c r="B3" s="2"/>
      <c r="E3" s="38" t="s">
        <v>28</v>
      </c>
      <c r="F3" s="38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 t="s">
        <v>569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44">
        <v>2</v>
      </c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2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>
        <v>46054</v>
      </c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2">
      <c r="D9" s="1" t="s">
        <v>2</v>
      </c>
      <c r="E9" s="34">
        <v>20</v>
      </c>
      <c r="F9" s="34"/>
      <c r="G9" s="35">
        <v>21</v>
      </c>
      <c r="H9" s="36"/>
      <c r="I9" s="35">
        <v>29</v>
      </c>
      <c r="J9" s="36"/>
      <c r="K9" s="35">
        <v>24</v>
      </c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8" si="1">IF(E11=0,,($E$9-E11)*$E$7*100/$E$9)</f>
        <v>190</v>
      </c>
      <c r="G11" s="20">
        <v>1</v>
      </c>
      <c r="H11" s="19">
        <f t="shared" ref="H11:H49" si="2">IF(G11=0,,($G$9-G11)*$G$7*100/$G$9)</f>
        <v>190.47619047619048</v>
      </c>
      <c r="I11" s="20">
        <v>1</v>
      </c>
      <c r="J11" s="19">
        <f t="shared" ref="J11:J54" si="3">IF(I11=0,,($I$9-I11)*$I$7*100/$I$9)</f>
        <v>193.10344827586206</v>
      </c>
      <c r="K11" s="20">
        <v>5</v>
      </c>
      <c r="L11" s="19">
        <f t="shared" ref="L11:L30" si="4">IF(K11=0,,($K$9-K11)*$K$7*100/$K$9)</f>
        <v>158.33333333333334</v>
      </c>
      <c r="M11" s="20"/>
      <c r="N11" s="19">
        <f t="shared" ref="N11:N54" si="5">IF(M11=0,,($M$9-M11)*$M$7*100/$M$9)</f>
        <v>0</v>
      </c>
      <c r="O11" s="20"/>
      <c r="P11" s="19">
        <f t="shared" ref="P11:P54" si="6">IF(O11=0,,($O$9-O11)*$O$7*100/$O$9)</f>
        <v>0</v>
      </c>
      <c r="Q11" s="20"/>
      <c r="R11" s="19">
        <f t="shared" ref="R11:R54" si="7">IF(Q11=0,,($Q$9-Q11)*$Q$7*100/$Q$9)</f>
        <v>0</v>
      </c>
      <c r="S11" s="20"/>
      <c r="T11" s="19">
        <f t="shared" ref="T11:T54" si="8">IF(S11=0,,($S$9-S11)*$S$7*100/$S$9)</f>
        <v>0</v>
      </c>
      <c r="U11" s="8">
        <f t="shared" ref="U11:U54" si="9">R11+P11+T11+F11+H11+J11+L11+N11</f>
        <v>731.91297208538595</v>
      </c>
      <c r="V11" s="6">
        <f t="shared" ref="V11:V42" si="10">COUNTA(E11,I11,K11,M11,O11,S11,Q11,G11)</f>
        <v>4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>
        <v>7</v>
      </c>
      <c r="L12" s="19">
        <f t="shared" si="4"/>
        <v>141.66666666666666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643.35796387520531</v>
      </c>
      <c r="V12" s="6">
        <f t="shared" si="10"/>
        <v>4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111</v>
      </c>
      <c r="C13" s="6" t="s">
        <v>112</v>
      </c>
      <c r="D13" s="6" t="s">
        <v>40</v>
      </c>
      <c r="E13" s="6">
        <v>6</v>
      </c>
      <c r="F13" s="19">
        <f t="shared" si="1"/>
        <v>140</v>
      </c>
      <c r="G13" s="20">
        <v>2</v>
      </c>
      <c r="H13" s="19">
        <f t="shared" si="2"/>
        <v>180.95238095238096</v>
      </c>
      <c r="I13" s="20">
        <v>5</v>
      </c>
      <c r="J13" s="19">
        <f t="shared" si="3"/>
        <v>165.51724137931035</v>
      </c>
      <c r="K13" s="20">
        <v>6</v>
      </c>
      <c r="L13" s="19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636.46962233169131</v>
      </c>
      <c r="V13" s="6">
        <f t="shared" si="10"/>
        <v>4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81</v>
      </c>
      <c r="C14" s="6" t="s">
        <v>82</v>
      </c>
      <c r="D14" s="6" t="s">
        <v>40</v>
      </c>
      <c r="E14" s="6">
        <v>5</v>
      </c>
      <c r="F14" s="19">
        <f t="shared" si="1"/>
        <v>150</v>
      </c>
      <c r="G14" s="20">
        <v>8</v>
      </c>
      <c r="H14" s="19">
        <f t="shared" si="2"/>
        <v>123.80952380952381</v>
      </c>
      <c r="I14" s="20">
        <v>3</v>
      </c>
      <c r="J14" s="19">
        <f t="shared" si="3"/>
        <v>179.31034482758622</v>
      </c>
      <c r="K14" s="20">
        <v>3</v>
      </c>
      <c r="L14" s="19">
        <f t="shared" si="4"/>
        <v>175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628.11986863711002</v>
      </c>
      <c r="V14" s="6">
        <f t="shared" si="10"/>
        <v>4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92</v>
      </c>
      <c r="C15" s="6" t="s">
        <v>93</v>
      </c>
      <c r="D15" s="6" t="s">
        <v>56</v>
      </c>
      <c r="E15" s="6">
        <v>2</v>
      </c>
      <c r="F15" s="19">
        <f t="shared" si="1"/>
        <v>180</v>
      </c>
      <c r="G15" s="20">
        <v>7</v>
      </c>
      <c r="H15" s="19">
        <f t="shared" si="2"/>
        <v>133.33333333333334</v>
      </c>
      <c r="I15" s="20">
        <v>2</v>
      </c>
      <c r="J15" s="19">
        <f t="shared" si="3"/>
        <v>186.20689655172413</v>
      </c>
      <c r="K15" s="20">
        <v>12</v>
      </c>
      <c r="L15" s="19">
        <f t="shared" si="4"/>
        <v>100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599.54022988505744</v>
      </c>
      <c r="V15" s="6">
        <f t="shared" si="10"/>
        <v>4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>
        <v>10</v>
      </c>
      <c r="L16" s="19">
        <f t="shared" si="4"/>
        <v>116.66666666666667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556.71592775041051</v>
      </c>
      <c r="V16" s="6">
        <f t="shared" si="10"/>
        <v>4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510.58292282430216</v>
      </c>
      <c r="V17" s="6">
        <f t="shared" si="10"/>
        <v>4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 t="shared" si="1"/>
        <v>0</v>
      </c>
      <c r="G18" s="20">
        <v>3</v>
      </c>
      <c r="H18" s="19">
        <f t="shared" si="2"/>
        <v>171.42857142857142</v>
      </c>
      <c r="I18" s="20">
        <v>8</v>
      </c>
      <c r="J18" s="19">
        <f t="shared" si="3"/>
        <v>144.82758620689654</v>
      </c>
      <c r="K18" s="20">
        <v>1</v>
      </c>
      <c r="L18" s="19">
        <f t="shared" si="4"/>
        <v>191.66666666666666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507.92282430213459</v>
      </c>
      <c r="V18" s="6">
        <f t="shared" si="10"/>
        <v>3</v>
      </c>
      <c r="W18" s="6">
        <f t="shared" si="11"/>
        <v>8</v>
      </c>
      <c r="X18" s="13">
        <f t="shared" si="12"/>
        <v>0.75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419.12972085385877</v>
      </c>
      <c r="V19" s="6">
        <f t="shared" si="10"/>
        <v>3</v>
      </c>
      <c r="W19" s="6">
        <f t="shared" si="11"/>
        <v>9</v>
      </c>
      <c r="X19" s="13">
        <f t="shared" si="12"/>
        <v>0.75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402.91461412151062</v>
      </c>
      <c r="V20" s="6">
        <f t="shared" si="10"/>
        <v>3</v>
      </c>
      <c r="W20" s="6">
        <f t="shared" si="11"/>
        <v>10</v>
      </c>
      <c r="X20" s="13">
        <f t="shared" si="12"/>
        <v>0.75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328.69458128078816</v>
      </c>
      <c r="V21" s="6">
        <f t="shared" si="10"/>
        <v>4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290.81280788177344</v>
      </c>
      <c r="V22" s="6">
        <f t="shared" si="10"/>
        <v>4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85</v>
      </c>
      <c r="C23" s="6" t="s">
        <v>86</v>
      </c>
      <c r="D23" s="6" t="s">
        <v>51</v>
      </c>
      <c r="E23" s="6">
        <v>3</v>
      </c>
      <c r="F23" s="19">
        <f t="shared" si="1"/>
        <v>170</v>
      </c>
      <c r="G23" s="20">
        <v>9</v>
      </c>
      <c r="H23" s="19">
        <f t="shared" si="2"/>
        <v>114.28571428571429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284.28571428571428</v>
      </c>
      <c r="V23" s="6">
        <f t="shared" si="10"/>
        <v>2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375</v>
      </c>
      <c r="C24" s="6" t="s">
        <v>458</v>
      </c>
      <c r="D24" s="6" t="s">
        <v>40</v>
      </c>
      <c r="E24" s="6"/>
      <c r="F24" s="7">
        <f t="shared" si="1"/>
        <v>0</v>
      </c>
      <c r="G24" s="6"/>
      <c r="H24" s="7">
        <f t="shared" si="2"/>
        <v>0</v>
      </c>
      <c r="I24" s="6">
        <v>11</v>
      </c>
      <c r="J24" s="19">
        <f t="shared" si="3"/>
        <v>124.13793103448276</v>
      </c>
      <c r="K24" s="6">
        <v>14</v>
      </c>
      <c r="L24" s="7">
        <f t="shared" si="4"/>
        <v>83.333333333333329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207.4712643678161</v>
      </c>
      <c r="V24" s="6">
        <f t="shared" si="10"/>
        <v>2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6" t="s">
        <v>186</v>
      </c>
      <c r="C25" s="6" t="s">
        <v>187</v>
      </c>
      <c r="D25" s="6" t="s">
        <v>56</v>
      </c>
      <c r="E25" s="6">
        <v>16</v>
      </c>
      <c r="F25" s="19">
        <f t="shared" si="1"/>
        <v>40</v>
      </c>
      <c r="G25" s="20">
        <v>17</v>
      </c>
      <c r="H25" s="19">
        <f t="shared" si="2"/>
        <v>38.095238095238095</v>
      </c>
      <c r="I25" s="20">
        <v>22</v>
      </c>
      <c r="J25" s="19">
        <f t="shared" si="3"/>
        <v>48.275862068965516</v>
      </c>
      <c r="K25" s="20">
        <v>15</v>
      </c>
      <c r="L25" s="19">
        <f t="shared" si="4"/>
        <v>75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201.37110016420363</v>
      </c>
      <c r="V25" s="6">
        <f t="shared" si="10"/>
        <v>4</v>
      </c>
      <c r="W25" s="6">
        <f t="shared" si="11"/>
        <v>15</v>
      </c>
      <c r="X25" s="13">
        <f t="shared" si="12"/>
        <v>1</v>
      </c>
    </row>
    <row r="26" spans="1:24" x14ac:dyDescent="0.2">
      <c r="A26" s="5">
        <f t="shared" si="0"/>
        <v>16</v>
      </c>
      <c r="B26" s="6" t="s">
        <v>394</v>
      </c>
      <c r="C26" s="6" t="s">
        <v>113</v>
      </c>
      <c r="D26" s="6" t="s">
        <v>344</v>
      </c>
      <c r="E26" s="6"/>
      <c r="F26" s="19">
        <f t="shared" si="1"/>
        <v>0</v>
      </c>
      <c r="G26" s="20">
        <v>12</v>
      </c>
      <c r="H26" s="19">
        <f t="shared" si="2"/>
        <v>85.714285714285708</v>
      </c>
      <c r="I26" s="20">
        <v>14</v>
      </c>
      <c r="J26" s="19">
        <f t="shared" si="3"/>
        <v>103.44827586206897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8"/>
        <v>0</v>
      </c>
      <c r="U26" s="8">
        <f t="shared" si="9"/>
        <v>189.16256157635468</v>
      </c>
      <c r="V26" s="6">
        <f t="shared" si="10"/>
        <v>2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6" t="s">
        <v>466</v>
      </c>
      <c r="C27" s="15" t="s">
        <v>253</v>
      </c>
      <c r="D27" s="6" t="s">
        <v>344</v>
      </c>
      <c r="E27" s="6"/>
      <c r="F27" s="7">
        <f t="shared" si="1"/>
        <v>0</v>
      </c>
      <c r="G27" s="6"/>
      <c r="H27" s="7">
        <f t="shared" si="2"/>
        <v>0</v>
      </c>
      <c r="I27" s="6">
        <v>23</v>
      </c>
      <c r="J27" s="19">
        <f t="shared" si="3"/>
        <v>41.379310344827587</v>
      </c>
      <c r="K27" s="6">
        <v>8</v>
      </c>
      <c r="L27" s="7">
        <f t="shared" si="4"/>
        <v>133.33333333333334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174.71264367816093</v>
      </c>
      <c r="V27" s="6">
        <f t="shared" si="10"/>
        <v>2</v>
      </c>
      <c r="W27" s="6">
        <f t="shared" si="11"/>
        <v>17</v>
      </c>
      <c r="X27" s="13">
        <f t="shared" si="12"/>
        <v>0.5</v>
      </c>
    </row>
    <row r="28" spans="1:24" x14ac:dyDescent="0.2">
      <c r="A28" s="5">
        <f t="shared" si="0"/>
        <v>18</v>
      </c>
      <c r="B28" s="6" t="s">
        <v>389</v>
      </c>
      <c r="C28" s="6" t="s">
        <v>356</v>
      </c>
      <c r="D28" s="6" t="s">
        <v>344</v>
      </c>
      <c r="E28" s="6"/>
      <c r="F28" s="7">
        <f t="shared" si="1"/>
        <v>0</v>
      </c>
      <c r="G28" s="6">
        <v>14</v>
      </c>
      <c r="H28" s="7">
        <f t="shared" si="2"/>
        <v>66.666666666666671</v>
      </c>
      <c r="I28" s="6">
        <v>21</v>
      </c>
      <c r="J28" s="19">
        <f t="shared" si="3"/>
        <v>55.172413793103445</v>
      </c>
      <c r="K28" s="6">
        <v>18</v>
      </c>
      <c r="L28" s="7">
        <f t="shared" si="4"/>
        <v>50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171.83908045977012</v>
      </c>
      <c r="V28" s="6">
        <f t="shared" si="10"/>
        <v>3</v>
      </c>
      <c r="W28" s="6">
        <f t="shared" si="11"/>
        <v>18</v>
      </c>
      <c r="X28" s="13">
        <f t="shared" si="12"/>
        <v>0.75</v>
      </c>
    </row>
    <row r="29" spans="1:24" x14ac:dyDescent="0.2">
      <c r="A29" s="5">
        <f t="shared" si="0"/>
        <v>19</v>
      </c>
      <c r="B29" s="6" t="s">
        <v>83</v>
      </c>
      <c r="C29" s="6" t="s">
        <v>84</v>
      </c>
      <c r="D29" s="6" t="s">
        <v>56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/>
      <c r="N29" s="19">
        <f t="shared" si="5"/>
        <v>0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148.33333333333334</v>
      </c>
      <c r="V29" s="6">
        <f t="shared" si="10"/>
        <v>2</v>
      </c>
      <c r="W29" s="6">
        <f t="shared" si="11"/>
        <v>19</v>
      </c>
      <c r="X29" s="13">
        <f t="shared" si="12"/>
        <v>0.5</v>
      </c>
    </row>
    <row r="30" spans="1:24" x14ac:dyDescent="0.2">
      <c r="A30" s="5">
        <f t="shared" si="0"/>
        <v>20</v>
      </c>
      <c r="B30" s="6" t="s">
        <v>91</v>
      </c>
      <c r="C30" s="6" t="s">
        <v>271</v>
      </c>
      <c r="D30" s="6" t="s">
        <v>40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126.66666666666667</v>
      </c>
      <c r="V30" s="6">
        <f t="shared" si="10"/>
        <v>2</v>
      </c>
      <c r="W30" s="6">
        <f t="shared" si="11"/>
        <v>20</v>
      </c>
      <c r="X30" s="13">
        <f t="shared" si="12"/>
        <v>0.5</v>
      </c>
    </row>
    <row r="31" spans="1:24" x14ac:dyDescent="0.2">
      <c r="A31" s="5">
        <f t="shared" si="0"/>
        <v>21</v>
      </c>
      <c r="B31" s="6" t="s">
        <v>390</v>
      </c>
      <c r="C31" s="6" t="s">
        <v>391</v>
      </c>
      <c r="D31" s="6" t="s">
        <v>344</v>
      </c>
      <c r="E31" s="6"/>
      <c r="F31" s="7">
        <f t="shared" si="1"/>
        <v>0</v>
      </c>
      <c r="G31" s="6">
        <v>13</v>
      </c>
      <c r="H31" s="7">
        <f t="shared" si="2"/>
        <v>76.19047619047619</v>
      </c>
      <c r="I31" s="6">
        <v>25</v>
      </c>
      <c r="J31" s="19">
        <f t="shared" si="3"/>
        <v>27.586206896551722</v>
      </c>
      <c r="K31" s="6">
        <v>24</v>
      </c>
      <c r="L31" s="7">
        <v>4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107.77668308702792</v>
      </c>
      <c r="V31" s="6">
        <f t="shared" si="10"/>
        <v>3</v>
      </c>
      <c r="W31" s="6">
        <f t="shared" si="11"/>
        <v>21</v>
      </c>
      <c r="X31" s="13">
        <f t="shared" si="12"/>
        <v>0.75</v>
      </c>
    </row>
    <row r="32" spans="1:24" x14ac:dyDescent="0.2">
      <c r="A32" s="5">
        <f t="shared" si="0"/>
        <v>22</v>
      </c>
      <c r="B32" s="6" t="s">
        <v>144</v>
      </c>
      <c r="C32" s="6" t="s">
        <v>145</v>
      </c>
      <c r="D32" s="6" t="s">
        <v>56</v>
      </c>
      <c r="E32" s="6">
        <v>10</v>
      </c>
      <c r="F32" s="19">
        <f t="shared" si="1"/>
        <v>100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ref="L32:L49" si="13">IF(K32=0,,($K$9-K32)*$K$7*100/$K$9)</f>
        <v>0</v>
      </c>
      <c r="M32" s="20"/>
      <c r="N32" s="19">
        <f t="shared" si="5"/>
        <v>0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100</v>
      </c>
      <c r="V32" s="6">
        <f t="shared" si="10"/>
        <v>1</v>
      </c>
      <c r="W32" s="6">
        <f t="shared" si="11"/>
        <v>22</v>
      </c>
      <c r="X32" s="13">
        <f t="shared" si="12"/>
        <v>0.25</v>
      </c>
    </row>
    <row r="33" spans="1:24" x14ac:dyDescent="0.2">
      <c r="A33" s="5">
        <f t="shared" si="0"/>
        <v>23</v>
      </c>
      <c r="B33" s="6" t="s">
        <v>389</v>
      </c>
      <c r="C33" s="6" t="s">
        <v>113</v>
      </c>
      <c r="D33" s="6" t="s">
        <v>344</v>
      </c>
      <c r="E33" s="6"/>
      <c r="F33" s="7">
        <f t="shared" si="1"/>
        <v>0</v>
      </c>
      <c r="G33" s="6"/>
      <c r="H33" s="7">
        <f t="shared" si="2"/>
        <v>0</v>
      </c>
      <c r="I33" s="6"/>
      <c r="J33" s="19">
        <f t="shared" si="3"/>
        <v>0</v>
      </c>
      <c r="K33" s="6">
        <v>13</v>
      </c>
      <c r="L33" s="7">
        <f t="shared" si="13"/>
        <v>91.666666666666671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91.666666666666671</v>
      </c>
      <c r="V33" s="6">
        <f t="shared" si="10"/>
        <v>1</v>
      </c>
      <c r="W33" s="6">
        <f t="shared" si="11"/>
        <v>23</v>
      </c>
      <c r="X33" s="13">
        <f t="shared" si="12"/>
        <v>0.25</v>
      </c>
    </row>
    <row r="34" spans="1:24" x14ac:dyDescent="0.2">
      <c r="A34" s="5">
        <f t="shared" si="0"/>
        <v>24</v>
      </c>
      <c r="B34" s="6" t="s">
        <v>459</v>
      </c>
      <c r="C34" s="6" t="s">
        <v>58</v>
      </c>
      <c r="D34" s="6" t="s">
        <v>185</v>
      </c>
      <c r="E34" s="6"/>
      <c r="F34" s="7">
        <f t="shared" si="1"/>
        <v>0</v>
      </c>
      <c r="G34" s="6"/>
      <c r="H34" s="7">
        <f t="shared" si="2"/>
        <v>0</v>
      </c>
      <c r="I34" s="6">
        <v>16</v>
      </c>
      <c r="J34" s="19">
        <f t="shared" si="3"/>
        <v>89.65517241379311</v>
      </c>
      <c r="K34" s="6"/>
      <c r="L34" s="7">
        <f t="shared" si="13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89.65517241379311</v>
      </c>
      <c r="V34" s="6">
        <f t="shared" si="10"/>
        <v>1</v>
      </c>
      <c r="W34" s="6">
        <f t="shared" si="11"/>
        <v>24</v>
      </c>
      <c r="X34" s="13">
        <f t="shared" si="12"/>
        <v>0.25</v>
      </c>
    </row>
    <row r="35" spans="1:24" x14ac:dyDescent="0.2">
      <c r="A35" s="5">
        <f t="shared" si="0"/>
        <v>25</v>
      </c>
      <c r="B35" s="6" t="s">
        <v>460</v>
      </c>
      <c r="C35" s="6" t="s">
        <v>461</v>
      </c>
      <c r="D35" s="6" t="s">
        <v>438</v>
      </c>
      <c r="E35" s="6"/>
      <c r="F35" s="7">
        <f t="shared" si="1"/>
        <v>0</v>
      </c>
      <c r="G35" s="6"/>
      <c r="H35" s="7">
        <f t="shared" si="2"/>
        <v>0</v>
      </c>
      <c r="I35" s="6">
        <v>17</v>
      </c>
      <c r="J35" s="19">
        <f t="shared" si="3"/>
        <v>82.758620689655174</v>
      </c>
      <c r="K35" s="6"/>
      <c r="L35" s="7">
        <f t="shared" si="13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82.758620689655174</v>
      </c>
      <c r="V35" s="6">
        <f t="shared" si="10"/>
        <v>1</v>
      </c>
      <c r="W35" s="6">
        <f t="shared" si="11"/>
        <v>25</v>
      </c>
      <c r="X35" s="13">
        <f t="shared" si="12"/>
        <v>0.25</v>
      </c>
    </row>
    <row r="36" spans="1:24" x14ac:dyDescent="0.2">
      <c r="A36" s="5">
        <f t="shared" si="0"/>
        <v>26</v>
      </c>
      <c r="B36" s="6" t="s">
        <v>254</v>
      </c>
      <c r="C36" s="6" t="s">
        <v>139</v>
      </c>
      <c r="D36" s="6" t="s">
        <v>41</v>
      </c>
      <c r="E36" s="6">
        <v>12</v>
      </c>
      <c r="F36" s="19">
        <f t="shared" si="1"/>
        <v>80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13"/>
        <v>0</v>
      </c>
      <c r="M36" s="20"/>
      <c r="N36" s="19">
        <f t="shared" si="5"/>
        <v>0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80</v>
      </c>
      <c r="V36" s="6">
        <f t="shared" si="10"/>
        <v>1</v>
      </c>
      <c r="W36" s="6">
        <f t="shared" si="11"/>
        <v>26</v>
      </c>
      <c r="X36" s="13">
        <f t="shared" si="12"/>
        <v>0.25</v>
      </c>
    </row>
    <row r="37" spans="1:24" x14ac:dyDescent="0.2">
      <c r="A37" s="5">
        <f t="shared" si="0"/>
        <v>27</v>
      </c>
      <c r="B37" s="6" t="s">
        <v>462</v>
      </c>
      <c r="C37" s="6" t="s">
        <v>463</v>
      </c>
      <c r="D37" s="6" t="s">
        <v>335</v>
      </c>
      <c r="E37" s="6"/>
      <c r="F37" s="7">
        <f t="shared" si="1"/>
        <v>0</v>
      </c>
      <c r="G37" s="6"/>
      <c r="H37" s="7">
        <f t="shared" si="2"/>
        <v>0</v>
      </c>
      <c r="I37" s="6">
        <v>18</v>
      </c>
      <c r="J37" s="19">
        <f t="shared" si="3"/>
        <v>75.862068965517238</v>
      </c>
      <c r="K37" s="6"/>
      <c r="L37" s="7">
        <f t="shared" si="13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75.862068965517238</v>
      </c>
      <c r="V37" s="6">
        <f t="shared" si="10"/>
        <v>1</v>
      </c>
      <c r="W37" s="6">
        <f t="shared" si="11"/>
        <v>27</v>
      </c>
      <c r="X37" s="13">
        <f t="shared" si="12"/>
        <v>0.25</v>
      </c>
    </row>
    <row r="38" spans="1:24" x14ac:dyDescent="0.2">
      <c r="A38" s="5">
        <f t="shared" si="0"/>
        <v>28</v>
      </c>
      <c r="B38" s="6" t="s">
        <v>213</v>
      </c>
      <c r="C38" s="6" t="s">
        <v>231</v>
      </c>
      <c r="D38" s="6" t="s">
        <v>46</v>
      </c>
      <c r="E38" s="6">
        <v>17</v>
      </c>
      <c r="F38" s="19">
        <f t="shared" si="1"/>
        <v>30</v>
      </c>
      <c r="G38" s="20"/>
      <c r="H38" s="19">
        <f t="shared" si="2"/>
        <v>0</v>
      </c>
      <c r="I38" s="20"/>
      <c r="J38" s="19">
        <f t="shared" si="3"/>
        <v>0</v>
      </c>
      <c r="K38" s="20">
        <v>19</v>
      </c>
      <c r="L38" s="19">
        <f t="shared" si="13"/>
        <v>41.666666666666664</v>
      </c>
      <c r="M38" s="20"/>
      <c r="N38" s="19">
        <f t="shared" si="5"/>
        <v>0</v>
      </c>
      <c r="O38" s="20"/>
      <c r="P38" s="19">
        <f t="shared" si="6"/>
        <v>0</v>
      </c>
      <c r="Q38" s="20"/>
      <c r="R38" s="19">
        <f t="shared" si="7"/>
        <v>0</v>
      </c>
      <c r="S38" s="20"/>
      <c r="T38" s="19">
        <f t="shared" si="8"/>
        <v>0</v>
      </c>
      <c r="U38" s="8">
        <f t="shared" si="9"/>
        <v>71.666666666666657</v>
      </c>
      <c r="V38" s="6">
        <f t="shared" si="10"/>
        <v>2</v>
      </c>
      <c r="W38" s="6">
        <f t="shared" si="11"/>
        <v>28</v>
      </c>
      <c r="X38" s="13">
        <f t="shared" si="12"/>
        <v>0.5</v>
      </c>
    </row>
    <row r="39" spans="1:24" x14ac:dyDescent="0.2">
      <c r="A39" s="5">
        <f t="shared" si="0"/>
        <v>29</v>
      </c>
      <c r="B39" s="6" t="s">
        <v>169</v>
      </c>
      <c r="C39" s="6" t="s">
        <v>176</v>
      </c>
      <c r="D39" s="6" t="s">
        <v>51</v>
      </c>
      <c r="E39" s="6">
        <v>13</v>
      </c>
      <c r="F39" s="19">
        <f t="shared" si="1"/>
        <v>70</v>
      </c>
      <c r="G39" s="20"/>
      <c r="H39" s="19">
        <f t="shared" si="2"/>
        <v>0</v>
      </c>
      <c r="I39" s="20"/>
      <c r="J39" s="19">
        <f t="shared" si="3"/>
        <v>0</v>
      </c>
      <c r="K39" s="20"/>
      <c r="L39" s="19">
        <f t="shared" si="13"/>
        <v>0</v>
      </c>
      <c r="M39" s="20"/>
      <c r="N39" s="19">
        <f t="shared" si="5"/>
        <v>0</v>
      </c>
      <c r="O39" s="20"/>
      <c r="P39" s="19">
        <f t="shared" si="6"/>
        <v>0</v>
      </c>
      <c r="Q39" s="20"/>
      <c r="R39" s="19">
        <f t="shared" si="7"/>
        <v>0</v>
      </c>
      <c r="S39" s="20"/>
      <c r="T39" s="19">
        <f t="shared" si="8"/>
        <v>0</v>
      </c>
      <c r="U39" s="8">
        <f t="shared" si="9"/>
        <v>70</v>
      </c>
      <c r="V39" s="6">
        <f t="shared" si="10"/>
        <v>1</v>
      </c>
      <c r="W39" s="6">
        <f t="shared" si="11"/>
        <v>29</v>
      </c>
      <c r="X39" s="13">
        <f t="shared" si="12"/>
        <v>0.25</v>
      </c>
    </row>
    <row r="40" spans="1:24" x14ac:dyDescent="0.2">
      <c r="A40" s="5">
        <f t="shared" si="0"/>
        <v>30</v>
      </c>
      <c r="B40" s="6" t="s">
        <v>464</v>
      </c>
      <c r="C40" s="6" t="s">
        <v>465</v>
      </c>
      <c r="D40" s="6" t="s">
        <v>185</v>
      </c>
      <c r="E40" s="6"/>
      <c r="F40" s="7">
        <f t="shared" si="1"/>
        <v>0</v>
      </c>
      <c r="G40" s="6"/>
      <c r="H40" s="7">
        <f t="shared" si="2"/>
        <v>0</v>
      </c>
      <c r="I40" s="6">
        <v>20</v>
      </c>
      <c r="J40" s="19">
        <f t="shared" si="3"/>
        <v>62.068965517241381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62.068965517241381</v>
      </c>
      <c r="V40" s="6">
        <f t="shared" si="10"/>
        <v>1</v>
      </c>
      <c r="W40" s="6">
        <f t="shared" si="11"/>
        <v>30</v>
      </c>
      <c r="X40" s="13">
        <f t="shared" si="12"/>
        <v>0.25</v>
      </c>
    </row>
    <row r="41" spans="1:24" x14ac:dyDescent="0.2">
      <c r="A41" s="5">
        <f t="shared" si="0"/>
        <v>31</v>
      </c>
      <c r="B41" s="6" t="s">
        <v>392</v>
      </c>
      <c r="C41" s="6" t="s">
        <v>393</v>
      </c>
      <c r="D41" s="6" t="s">
        <v>155</v>
      </c>
      <c r="E41" s="6"/>
      <c r="F41" s="7">
        <f t="shared" si="1"/>
        <v>0</v>
      </c>
      <c r="G41" s="6">
        <v>16</v>
      </c>
      <c r="H41" s="7">
        <f t="shared" si="2"/>
        <v>47.61904761904762</v>
      </c>
      <c r="I41" s="6">
        <v>28</v>
      </c>
      <c r="J41" s="19">
        <f t="shared" si="3"/>
        <v>6.8965517241379306</v>
      </c>
      <c r="K41" s="6"/>
      <c r="L41" s="7">
        <f t="shared" si="13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54.515599343185549</v>
      </c>
      <c r="V41" s="6">
        <f t="shared" si="10"/>
        <v>2</v>
      </c>
      <c r="W41" s="6">
        <f t="shared" si="11"/>
        <v>31</v>
      </c>
      <c r="X41" s="13">
        <f t="shared" si="12"/>
        <v>0.5</v>
      </c>
    </row>
    <row r="42" spans="1:24" x14ac:dyDescent="0.2">
      <c r="A42" s="5">
        <f t="shared" si="0"/>
        <v>32</v>
      </c>
      <c r="B42" s="6" t="s">
        <v>188</v>
      </c>
      <c r="C42" s="6" t="s">
        <v>189</v>
      </c>
      <c r="D42" s="6" t="s">
        <v>41</v>
      </c>
      <c r="E42" s="6">
        <v>18</v>
      </c>
      <c r="F42" s="19">
        <f t="shared" si="1"/>
        <v>20</v>
      </c>
      <c r="G42" s="20"/>
      <c r="H42" s="19">
        <f t="shared" si="2"/>
        <v>0</v>
      </c>
      <c r="I42" s="20"/>
      <c r="J42" s="19">
        <f t="shared" si="3"/>
        <v>0</v>
      </c>
      <c r="K42" s="20">
        <v>20</v>
      </c>
      <c r="L42" s="19">
        <f t="shared" si="13"/>
        <v>33.333333333333336</v>
      </c>
      <c r="M42" s="20"/>
      <c r="N42" s="19">
        <f t="shared" si="5"/>
        <v>0</v>
      </c>
      <c r="O42" s="20"/>
      <c r="P42" s="19">
        <f t="shared" si="6"/>
        <v>0</v>
      </c>
      <c r="Q42" s="20"/>
      <c r="R42" s="19">
        <f t="shared" si="7"/>
        <v>0</v>
      </c>
      <c r="S42" s="20"/>
      <c r="T42" s="19">
        <f t="shared" si="8"/>
        <v>0</v>
      </c>
      <c r="U42" s="8">
        <f t="shared" si="9"/>
        <v>53.333333333333336</v>
      </c>
      <c r="V42" s="6">
        <f t="shared" si="10"/>
        <v>2</v>
      </c>
      <c r="W42" s="6">
        <f t="shared" si="11"/>
        <v>32</v>
      </c>
      <c r="X42" s="13">
        <f t="shared" si="12"/>
        <v>0.5</v>
      </c>
    </row>
    <row r="43" spans="1:24" x14ac:dyDescent="0.2">
      <c r="A43" s="5">
        <f t="shared" ref="A43:A59" si="14">W43</f>
        <v>33</v>
      </c>
      <c r="B43" s="6" t="s">
        <v>396</v>
      </c>
      <c r="C43" s="6" t="s">
        <v>397</v>
      </c>
      <c r="D43" s="6" t="s">
        <v>40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0.5</v>
      </c>
    </row>
    <row r="44" spans="1:24" x14ac:dyDescent="0.2">
      <c r="A44" s="5">
        <f t="shared" si="14"/>
        <v>34</v>
      </c>
      <c r="B44" s="6" t="s">
        <v>394</v>
      </c>
      <c r="C44" s="6" t="s">
        <v>395</v>
      </c>
      <c r="D44" s="6" t="s">
        <v>344</v>
      </c>
      <c r="E44" s="6"/>
      <c r="F44" s="7">
        <f t="shared" si="1"/>
        <v>0</v>
      </c>
      <c r="G44" s="6">
        <v>19</v>
      </c>
      <c r="H44" s="7">
        <f t="shared" si="2"/>
        <v>19.047619047619047</v>
      </c>
      <c r="I44" s="6"/>
      <c r="J44" s="19">
        <f t="shared" si="3"/>
        <v>0</v>
      </c>
      <c r="K44" s="6"/>
      <c r="L44" s="7">
        <f t="shared" si="13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19.047619047619047</v>
      </c>
      <c r="V44" s="6">
        <f t="shared" si="15"/>
        <v>1</v>
      </c>
      <c r="W44" s="6">
        <f t="shared" si="16"/>
        <v>34</v>
      </c>
      <c r="X44" s="13">
        <f t="shared" si="17"/>
        <v>0.25</v>
      </c>
    </row>
    <row r="45" spans="1:24" x14ac:dyDescent="0.2">
      <c r="A45" s="6">
        <f t="shared" si="14"/>
        <v>35</v>
      </c>
      <c r="B45" s="6" t="s">
        <v>570</v>
      </c>
      <c r="C45" s="6" t="s">
        <v>571</v>
      </c>
      <c r="D45" s="6" t="s">
        <v>46</v>
      </c>
      <c r="E45" s="6"/>
      <c r="F45" s="7">
        <f t="shared" si="1"/>
        <v>0</v>
      </c>
      <c r="G45" s="6"/>
      <c r="H45" s="7">
        <f t="shared" si="2"/>
        <v>0</v>
      </c>
      <c r="I45" s="6"/>
      <c r="J45" s="19">
        <f t="shared" si="3"/>
        <v>0</v>
      </c>
      <c r="K45" s="6">
        <v>22</v>
      </c>
      <c r="L45" s="7">
        <f t="shared" si="13"/>
        <v>16.666666666666668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16.666666666666668</v>
      </c>
      <c r="V45" s="6">
        <f t="shared" si="15"/>
        <v>1</v>
      </c>
      <c r="W45" s="6">
        <f t="shared" si="16"/>
        <v>35</v>
      </c>
      <c r="X45" s="13">
        <f t="shared" si="17"/>
        <v>0.25</v>
      </c>
    </row>
    <row r="46" spans="1:24" x14ac:dyDescent="0.2">
      <c r="A46" s="5">
        <f t="shared" si="14"/>
        <v>36</v>
      </c>
      <c r="B46" s="6" t="s">
        <v>467</v>
      </c>
      <c r="C46" s="6" t="s">
        <v>180</v>
      </c>
      <c r="D46" s="6" t="s">
        <v>40</v>
      </c>
      <c r="E46" s="6"/>
      <c r="F46" s="7">
        <f t="shared" si="1"/>
        <v>0</v>
      </c>
      <c r="G46" s="6"/>
      <c r="H46" s="7">
        <f t="shared" si="2"/>
        <v>0</v>
      </c>
      <c r="I46" s="6">
        <v>27</v>
      </c>
      <c r="J46" s="19">
        <f t="shared" si="3"/>
        <v>13.793103448275861</v>
      </c>
      <c r="K46" s="6"/>
      <c r="L46" s="7">
        <f t="shared" si="13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13.793103448275861</v>
      </c>
      <c r="V46" s="6">
        <f t="shared" si="15"/>
        <v>1</v>
      </c>
      <c r="W46" s="6">
        <f t="shared" si="16"/>
        <v>36</v>
      </c>
      <c r="X46" s="13">
        <f t="shared" si="17"/>
        <v>0.25</v>
      </c>
    </row>
    <row r="47" spans="1:24" x14ac:dyDescent="0.2">
      <c r="A47" s="5">
        <f t="shared" si="14"/>
        <v>37</v>
      </c>
      <c r="B47" s="6" t="s">
        <v>272</v>
      </c>
      <c r="C47" s="6" t="s">
        <v>253</v>
      </c>
      <c r="D47" s="6" t="s">
        <v>51</v>
      </c>
      <c r="E47" s="6">
        <v>19</v>
      </c>
      <c r="F47" s="19">
        <f t="shared" si="1"/>
        <v>10</v>
      </c>
      <c r="G47" s="20"/>
      <c r="H47" s="19">
        <f t="shared" si="2"/>
        <v>0</v>
      </c>
      <c r="I47" s="20"/>
      <c r="J47" s="19">
        <f t="shared" si="3"/>
        <v>0</v>
      </c>
      <c r="K47" s="20"/>
      <c r="L47" s="19">
        <f t="shared" si="13"/>
        <v>0</v>
      </c>
      <c r="M47" s="20"/>
      <c r="N47" s="19">
        <f t="shared" si="5"/>
        <v>0</v>
      </c>
      <c r="O47" s="20"/>
      <c r="P47" s="19">
        <f t="shared" si="6"/>
        <v>0</v>
      </c>
      <c r="Q47" s="20"/>
      <c r="R47" s="19">
        <f t="shared" si="7"/>
        <v>0</v>
      </c>
      <c r="S47" s="20"/>
      <c r="T47" s="19">
        <f t="shared" si="8"/>
        <v>0</v>
      </c>
      <c r="U47" s="8">
        <f t="shared" si="9"/>
        <v>10</v>
      </c>
      <c r="V47" s="6">
        <f t="shared" si="15"/>
        <v>1</v>
      </c>
      <c r="W47" s="6">
        <f t="shared" si="16"/>
        <v>37</v>
      </c>
      <c r="X47" s="13">
        <f t="shared" si="17"/>
        <v>0.25</v>
      </c>
    </row>
    <row r="48" spans="1:24" x14ac:dyDescent="0.2">
      <c r="A48" s="5">
        <f t="shared" si="14"/>
        <v>38</v>
      </c>
      <c r="B48" s="6" t="s">
        <v>572</v>
      </c>
      <c r="C48" s="6" t="s">
        <v>58</v>
      </c>
      <c r="D48" s="6" t="s">
        <v>155</v>
      </c>
      <c r="E48" s="6"/>
      <c r="F48" s="7">
        <f t="shared" si="1"/>
        <v>0</v>
      </c>
      <c r="G48" s="6"/>
      <c r="H48" s="7">
        <f t="shared" si="2"/>
        <v>0</v>
      </c>
      <c r="I48" s="6"/>
      <c r="J48" s="19">
        <f t="shared" si="3"/>
        <v>0</v>
      </c>
      <c r="K48" s="6">
        <v>23</v>
      </c>
      <c r="L48" s="7">
        <f t="shared" si="13"/>
        <v>8.3333333333333339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8.3333333333333339</v>
      </c>
      <c r="V48" s="6">
        <f t="shared" si="15"/>
        <v>1</v>
      </c>
      <c r="W48" s="6">
        <f t="shared" si="16"/>
        <v>38</v>
      </c>
      <c r="X48" s="13">
        <f t="shared" si="17"/>
        <v>0.25</v>
      </c>
    </row>
    <row r="49" spans="1:24" x14ac:dyDescent="0.2">
      <c r="A49" s="5">
        <f t="shared" si="14"/>
        <v>39</v>
      </c>
      <c r="B49" s="6" t="s">
        <v>178</v>
      </c>
      <c r="C49" s="6" t="s">
        <v>177</v>
      </c>
      <c r="D49" s="6" t="s">
        <v>51</v>
      </c>
      <c r="E49" s="6">
        <v>20</v>
      </c>
      <c r="F49" s="19">
        <f>10/2</f>
        <v>5</v>
      </c>
      <c r="G49" s="20"/>
      <c r="H49" s="19">
        <f t="shared" si="2"/>
        <v>0</v>
      </c>
      <c r="I49" s="20">
        <v>29</v>
      </c>
      <c r="J49" s="19">
        <f t="shared" si="3"/>
        <v>0</v>
      </c>
      <c r="K49" s="20"/>
      <c r="L49" s="19">
        <f t="shared" si="13"/>
        <v>0</v>
      </c>
      <c r="M49" s="20"/>
      <c r="N49" s="19">
        <f t="shared" si="5"/>
        <v>0</v>
      </c>
      <c r="O49" s="20"/>
      <c r="P49" s="19">
        <f t="shared" si="6"/>
        <v>0</v>
      </c>
      <c r="Q49" s="20"/>
      <c r="R49" s="19">
        <f t="shared" si="7"/>
        <v>0</v>
      </c>
      <c r="S49" s="20"/>
      <c r="T49" s="19">
        <f t="shared" si="8"/>
        <v>0</v>
      </c>
      <c r="U49" s="8">
        <f t="shared" si="9"/>
        <v>5</v>
      </c>
      <c r="V49" s="6">
        <f t="shared" si="15"/>
        <v>2</v>
      </c>
      <c r="W49" s="6">
        <f t="shared" si="16"/>
        <v>39</v>
      </c>
      <c r="X49" s="13">
        <f t="shared" si="17"/>
        <v>0.5</v>
      </c>
    </row>
    <row r="50" spans="1:24" x14ac:dyDescent="0.2">
      <c r="A50" s="5">
        <f t="shared" si="14"/>
        <v>40</v>
      </c>
      <c r="B50" s="6" t="s">
        <v>398</v>
      </c>
      <c r="C50" s="6" t="s">
        <v>55</v>
      </c>
      <c r="D50" s="6" t="s">
        <v>313</v>
      </c>
      <c r="E50" s="6"/>
      <c r="F50" s="7">
        <v>0</v>
      </c>
      <c r="G50" s="6">
        <v>21</v>
      </c>
      <c r="H50" s="7">
        <f>10/2</f>
        <v>5</v>
      </c>
      <c r="I50" s="6"/>
      <c r="J50" s="19">
        <f t="shared" si="3"/>
        <v>0</v>
      </c>
      <c r="K50" s="6"/>
      <c r="L50" s="7"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5</v>
      </c>
      <c r="V50" s="6">
        <f t="shared" si="15"/>
        <v>1</v>
      </c>
      <c r="W50" s="6">
        <f t="shared" si="16"/>
        <v>40</v>
      </c>
      <c r="X50" s="13">
        <f t="shared" si="17"/>
        <v>0.25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>IF(E53=0,,($E$9-E53)*$E$7*100/$E$9)</f>
        <v>0</v>
      </c>
      <c r="G53" s="6"/>
      <c r="H53" s="7">
        <f>IF(G53=0,,($G$9-G53)*$G$7*100/$G$9)</f>
        <v>0</v>
      </c>
      <c r="I53" s="6"/>
      <c r="J53" s="19">
        <f t="shared" si="3"/>
        <v>0</v>
      </c>
      <c r="K53" s="6"/>
      <c r="L53" s="7">
        <f>IF(K53=0,,($K$9-K53)*$K$7*100/$K$9)</f>
        <v>0</v>
      </c>
      <c r="M53" s="6"/>
      <c r="N53" s="7">
        <f t="shared" si="5"/>
        <v>0</v>
      </c>
      <c r="O53" s="6"/>
      <c r="P53" s="7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>IF(E54=0,,($E$9-E54)*$E$7*100/$E$9)</f>
        <v>0</v>
      </c>
      <c r="G54" s="6"/>
      <c r="H54" s="7">
        <f>IF(G54=0,,($G$9-G54)*$G$7*100/$G$9)</f>
        <v>0</v>
      </c>
      <c r="I54" s="6"/>
      <c r="J54" s="19">
        <f t="shared" si="3"/>
        <v>0</v>
      </c>
      <c r="K54" s="6"/>
      <c r="L54" s="7">
        <f>IF(K54=0,,($K$9-K54)*$K$7*100/$K$9)</f>
        <v>0</v>
      </c>
      <c r="M54" s="6"/>
      <c r="N54" s="7">
        <f t="shared" si="5"/>
        <v>0</v>
      </c>
      <c r="O54" s="6"/>
      <c r="P54" s="7">
        <f t="shared" si="6"/>
        <v>0</v>
      </c>
      <c r="Q54" s="6"/>
      <c r="R54" s="7">
        <f t="shared" si="7"/>
        <v>0</v>
      </c>
      <c r="S54" s="6"/>
      <c r="T54" s="7">
        <f t="shared" si="8"/>
        <v>0</v>
      </c>
      <c r="U54" s="8">
        <f t="shared" si="9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ref="F55:F58" si="18">IF(E55=0,,($E$9-E55)*$E$7*100/$E$9)</f>
        <v>0</v>
      </c>
      <c r="G55" s="6"/>
      <c r="H55" s="7">
        <f t="shared" ref="H55:H57" si="19">IF(G55=0,,($G$9-G55)*$G$7*100/$G$9)</f>
        <v>0</v>
      </c>
      <c r="I55" s="6"/>
      <c r="J55" s="19">
        <f t="shared" ref="J55:J59" si="20">IF(I55=0,,($I$9-I55)*$I$7*100/$I$9)</f>
        <v>0</v>
      </c>
      <c r="K55" s="6"/>
      <c r="L55" s="7">
        <f t="shared" ref="L55:L59" si="21">IF(K55=0,,($K$9-K55)*$K$7*100/$K$9)</f>
        <v>0</v>
      </c>
      <c r="M55" s="6"/>
      <c r="N55" s="7">
        <f t="shared" ref="N55:N56" si="22">IF(M55=0,,($M$9-M55)*$M$7*100/$M$9)</f>
        <v>0</v>
      </c>
      <c r="O55" s="6"/>
      <c r="P55" s="7">
        <f t="shared" ref="P55:P56" si="23">IF(O55=0,,($O$9-O55)*$O$7*100/$O$9)</f>
        <v>0</v>
      </c>
      <c r="Q55" s="6"/>
      <c r="R55" s="7">
        <f t="shared" ref="R55" si="24">IF(Q55=0,,($Q$9-Q55)*$Q$7*100/$Q$9)</f>
        <v>0</v>
      </c>
      <c r="S55" s="6"/>
      <c r="T55" s="7">
        <f t="shared" ref="T55:T59" si="25">IF(S55=0,,($S$9-S55)*$S$7*100/$S$9)</f>
        <v>0</v>
      </c>
      <c r="U55" s="8">
        <f t="shared" ref="U55:U59" si="26">R55+P55+T55+F55+H55+J55+L55+N55</f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31" t="s">
        <v>17</v>
      </c>
      <c r="B60" s="31"/>
      <c r="C60" s="32"/>
      <c r="E60">
        <f>COUNTA(E11:E59)</f>
        <v>20</v>
      </c>
      <c r="G60">
        <f>COUNTA(G11:G59)</f>
        <v>21</v>
      </c>
      <c r="I60">
        <f>COUNTA(I11:I59)</f>
        <v>26</v>
      </c>
      <c r="K60">
        <f>COUNTA(K11:K59)</f>
        <v>24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9" t="s">
        <v>30</v>
      </c>
      <c r="B61" s="39"/>
      <c r="C61" s="39"/>
      <c r="E61" s="12">
        <f>E60/$G$2</f>
        <v>0.5</v>
      </c>
      <c r="G61" s="12">
        <f>G60/$G$2</f>
        <v>0.52500000000000002</v>
      </c>
      <c r="I61" s="12">
        <f>I60/$G$2</f>
        <v>0.65</v>
      </c>
      <c r="K61" s="12">
        <f>K60/$G$2</f>
        <v>0.6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4">
    <sortCondition descending="1" ref="U11:U54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P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38" t="s">
        <v>26</v>
      </c>
      <c r="F2" s="38"/>
      <c r="G2" s="11">
        <f>COUNTA(B11:B52)</f>
        <v>22</v>
      </c>
    </row>
    <row r="3" spans="1:24" x14ac:dyDescent="0.2">
      <c r="B3" s="2"/>
      <c r="E3" s="38" t="s">
        <v>28</v>
      </c>
      <c r="F3" s="38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418</v>
      </c>
      <c r="J6" s="34"/>
      <c r="K6" s="34" t="s">
        <v>569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2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>
        <v>46054</v>
      </c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2">
      <c r="D9" s="1" t="s">
        <v>2</v>
      </c>
      <c r="E9" s="34">
        <v>8</v>
      </c>
      <c r="F9" s="34"/>
      <c r="G9" s="35">
        <v>12</v>
      </c>
      <c r="H9" s="36"/>
      <c r="I9" s="35">
        <v>13</v>
      </c>
      <c r="J9" s="36"/>
      <c r="K9" s="35">
        <v>13</v>
      </c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8" si="1">IF(E11=0,,($E$9-E11)*$E$7*100/$E$9)</f>
        <v>175</v>
      </c>
      <c r="G11" s="24">
        <v>3</v>
      </c>
      <c r="H11" s="19">
        <f t="shared" ref="H11:H23" si="2">IF(G11=0,,($G$9-G11)*$G$7*100/$G$9)</f>
        <v>150</v>
      </c>
      <c r="I11" s="24">
        <v>2</v>
      </c>
      <c r="J11" s="19">
        <f t="shared" ref="J11:J30" si="3">IF(I11=0,,($I$9-I11)*$I$7*100/$I$9)</f>
        <v>169.23076923076923</v>
      </c>
      <c r="K11" s="24">
        <v>3</v>
      </c>
      <c r="L11" s="19">
        <f t="shared" ref="L11:L31" si="4">IF(K11=0,,($K$9-K11)*$K$7*100/$K$9)</f>
        <v>153.84615384615384</v>
      </c>
      <c r="M11" s="20"/>
      <c r="N11" s="19">
        <f t="shared" ref="N11:N33" si="5">IF(M11=0,,($M$9-M11)*$M$7*100/$M$9)</f>
        <v>0</v>
      </c>
      <c r="O11" s="20"/>
      <c r="P11" s="19">
        <f t="shared" ref="P11:P33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 t="shared" ref="T11:T33" si="8">IF(S11=0,,($S$9-S11)*$S$7*100/$S$9)</f>
        <v>0</v>
      </c>
      <c r="U11" s="8">
        <f t="shared" ref="U11:U33" si="9">T11+R11+L11+F11+H11+J11+N11+P11</f>
        <v>648.07692307692309</v>
      </c>
      <c r="V11" s="6">
        <f t="shared" ref="V11:V33" si="10">COUNTA(E11,I11,K11,M11,O11,S11,Q11,G11)</f>
        <v>4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552.56410256410254</v>
      </c>
      <c r="V12" s="6">
        <f t="shared" si="10"/>
        <v>3</v>
      </c>
      <c r="W12" s="6">
        <f t="shared" si="11"/>
        <v>2</v>
      </c>
      <c r="X12" s="13">
        <f t="shared" si="12"/>
        <v>0.75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457.69230769230762</v>
      </c>
      <c r="V13" s="6">
        <f t="shared" si="10"/>
        <v>3</v>
      </c>
      <c r="W13" s="6">
        <f t="shared" si="11"/>
        <v>3</v>
      </c>
      <c r="X13" s="13">
        <f t="shared" si="12"/>
        <v>0.75</v>
      </c>
    </row>
    <row r="14" spans="1:24" x14ac:dyDescent="0.2">
      <c r="A14" s="5">
        <f t="shared" si="0"/>
        <v>4</v>
      </c>
      <c r="B14" s="21" t="s">
        <v>107</v>
      </c>
      <c r="C14" s="21" t="s">
        <v>104</v>
      </c>
      <c r="D14" s="21" t="s">
        <v>56</v>
      </c>
      <c r="E14" s="21">
        <v>3</v>
      </c>
      <c r="F14" s="19">
        <f t="shared" si="1"/>
        <v>125</v>
      </c>
      <c r="G14" s="24">
        <v>7</v>
      </c>
      <c r="H14" s="19">
        <f t="shared" si="2"/>
        <v>83.333333333333329</v>
      </c>
      <c r="I14" s="24">
        <v>10</v>
      </c>
      <c r="J14" s="19">
        <f t="shared" si="3"/>
        <v>46.153846153846153</v>
      </c>
      <c r="K14" s="24">
        <v>5</v>
      </c>
      <c r="L14" s="19">
        <f t="shared" si="4"/>
        <v>123.07692307692308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377.56410256410254</v>
      </c>
      <c r="V14" s="6">
        <f t="shared" si="10"/>
        <v>4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105</v>
      </c>
      <c r="C15" s="21" t="s">
        <v>102</v>
      </c>
      <c r="D15" s="21" t="s">
        <v>56</v>
      </c>
      <c r="E15" s="21">
        <v>7</v>
      </c>
      <c r="F15" s="19">
        <f t="shared" si="1"/>
        <v>25</v>
      </c>
      <c r="G15" s="24">
        <v>6</v>
      </c>
      <c r="H15" s="19">
        <f t="shared" si="2"/>
        <v>100</v>
      </c>
      <c r="I15" s="24">
        <v>3</v>
      </c>
      <c r="J15" s="19">
        <f t="shared" si="3"/>
        <v>153.84615384615384</v>
      </c>
      <c r="K15" s="24">
        <v>8</v>
      </c>
      <c r="L15" s="19">
        <f t="shared" si="4"/>
        <v>76.92307692307692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355.76923076923072</v>
      </c>
      <c r="V15" s="6">
        <f t="shared" si="10"/>
        <v>4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303.84615384615387</v>
      </c>
      <c r="V16" s="6">
        <f t="shared" si="10"/>
        <v>3</v>
      </c>
      <c r="W16" s="6">
        <f t="shared" si="11"/>
        <v>6</v>
      </c>
      <c r="X16" s="13">
        <f t="shared" si="12"/>
        <v>0.75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0.75</v>
      </c>
    </row>
    <row r="18" spans="1:24" x14ac:dyDescent="0.2">
      <c r="A18" s="5">
        <f t="shared" si="0"/>
        <v>8</v>
      </c>
      <c r="B18" s="21" t="s">
        <v>106</v>
      </c>
      <c r="C18" s="21" t="s">
        <v>103</v>
      </c>
      <c r="D18" s="21" t="s">
        <v>56</v>
      </c>
      <c r="E18" s="21">
        <v>6</v>
      </c>
      <c r="F18" s="19">
        <f t="shared" si="1"/>
        <v>50</v>
      </c>
      <c r="G18" s="24"/>
      <c r="H18" s="19">
        <f t="shared" si="2"/>
        <v>0</v>
      </c>
      <c r="I18" s="24">
        <v>6</v>
      </c>
      <c r="J18" s="19">
        <f t="shared" si="3"/>
        <v>107.69230769230769</v>
      </c>
      <c r="K18" s="24">
        <v>9</v>
      </c>
      <c r="L18" s="19">
        <f t="shared" si="4"/>
        <v>61.53846153846154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219.23076923076923</v>
      </c>
      <c r="V18" s="6">
        <f t="shared" si="10"/>
        <v>3</v>
      </c>
      <c r="W18" s="6">
        <f t="shared" si="11"/>
        <v>8</v>
      </c>
      <c r="X18" s="13">
        <f t="shared" si="12"/>
        <v>0.75</v>
      </c>
    </row>
    <row r="19" spans="1:24" x14ac:dyDescent="0.2">
      <c r="A19" s="6">
        <f t="shared" si="0"/>
        <v>9</v>
      </c>
      <c r="B19" s="21" t="s">
        <v>489</v>
      </c>
      <c r="C19" s="21" t="s">
        <v>73</v>
      </c>
      <c r="D19" s="21" t="s">
        <v>335</v>
      </c>
      <c r="E19" s="21"/>
      <c r="F19" s="7"/>
      <c r="G19" s="21"/>
      <c r="H19" s="7">
        <f t="shared" si="2"/>
        <v>0</v>
      </c>
      <c r="I19" s="21"/>
      <c r="J19" s="7">
        <f t="shared" si="3"/>
        <v>0</v>
      </c>
      <c r="K19" s="21">
        <v>2</v>
      </c>
      <c r="L19" s="7">
        <f t="shared" si="4"/>
        <v>169.23076923076923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169.23076923076923</v>
      </c>
      <c r="V19" s="6">
        <f t="shared" si="10"/>
        <v>1</v>
      </c>
      <c r="W19" s="6">
        <f t="shared" si="11"/>
        <v>9</v>
      </c>
      <c r="X19" s="13">
        <f t="shared" si="12"/>
        <v>0.25</v>
      </c>
    </row>
    <row r="20" spans="1:24" x14ac:dyDescent="0.2">
      <c r="A20" s="5">
        <f t="shared" si="0"/>
        <v>10</v>
      </c>
      <c r="B20" s="21" t="s">
        <v>327</v>
      </c>
      <c r="C20" s="21" t="s">
        <v>372</v>
      </c>
      <c r="D20" s="21" t="s">
        <v>193</v>
      </c>
      <c r="E20" s="21"/>
      <c r="F20" s="19">
        <f t="shared" ref="F20:F29" si="13">IF(E20=0,,($E$9-E20)*$E$7*100/$E$9)</f>
        <v>0</v>
      </c>
      <c r="G20" s="24">
        <v>2</v>
      </c>
      <c r="H20" s="19">
        <f t="shared" si="2"/>
        <v>166.66666666666666</v>
      </c>
      <c r="I20" s="24"/>
      <c r="J20" s="19">
        <f t="shared" si="3"/>
        <v>0</v>
      </c>
      <c r="K20" s="24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166.66666666666666</v>
      </c>
      <c r="V20" s="6">
        <f t="shared" si="10"/>
        <v>1</v>
      </c>
      <c r="W20" s="6">
        <f t="shared" si="11"/>
        <v>10</v>
      </c>
      <c r="X20" s="13">
        <f t="shared" si="12"/>
        <v>0.25</v>
      </c>
    </row>
    <row r="21" spans="1:24" x14ac:dyDescent="0.2">
      <c r="A21" s="5">
        <f t="shared" si="0"/>
        <v>11</v>
      </c>
      <c r="B21" s="21" t="s">
        <v>375</v>
      </c>
      <c r="C21" s="21" t="s">
        <v>376</v>
      </c>
      <c r="D21" s="21" t="s">
        <v>159</v>
      </c>
      <c r="E21" s="21"/>
      <c r="F21" s="19">
        <f t="shared" si="13"/>
        <v>0</v>
      </c>
      <c r="G21" s="24">
        <v>5</v>
      </c>
      <c r="H21" s="19">
        <f t="shared" si="2"/>
        <v>116.66666666666667</v>
      </c>
      <c r="I21" s="24"/>
      <c r="J21" s="19">
        <f t="shared" si="3"/>
        <v>0</v>
      </c>
      <c r="K21" s="24">
        <v>10</v>
      </c>
      <c r="L21" s="19">
        <f t="shared" si="4"/>
        <v>46.153846153846153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162.82051282051282</v>
      </c>
      <c r="V21" s="6">
        <f t="shared" si="10"/>
        <v>2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21" t="s">
        <v>131</v>
      </c>
      <c r="C22" s="21" t="s">
        <v>137</v>
      </c>
      <c r="D22" s="21" t="s">
        <v>132</v>
      </c>
      <c r="E22" s="21">
        <v>3</v>
      </c>
      <c r="F22" s="19">
        <f t="shared" si="13"/>
        <v>125</v>
      </c>
      <c r="G22" s="24"/>
      <c r="H22" s="19">
        <f t="shared" si="2"/>
        <v>0</v>
      </c>
      <c r="I22" s="24"/>
      <c r="J22" s="19">
        <f t="shared" si="3"/>
        <v>0</v>
      </c>
      <c r="K22" s="24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125</v>
      </c>
      <c r="V22" s="6">
        <f t="shared" si="10"/>
        <v>1</v>
      </c>
      <c r="W22" s="6">
        <f t="shared" si="11"/>
        <v>12</v>
      </c>
      <c r="X22" s="13">
        <f t="shared" si="12"/>
        <v>0.25</v>
      </c>
    </row>
    <row r="23" spans="1:24" x14ac:dyDescent="0.2">
      <c r="A23" s="5">
        <f t="shared" si="0"/>
        <v>13</v>
      </c>
      <c r="B23" s="21" t="s">
        <v>161</v>
      </c>
      <c r="C23" s="21" t="s">
        <v>96</v>
      </c>
      <c r="D23" s="21" t="s">
        <v>258</v>
      </c>
      <c r="E23" s="21">
        <v>5</v>
      </c>
      <c r="F23" s="19">
        <f t="shared" si="13"/>
        <v>75</v>
      </c>
      <c r="G23" s="24">
        <v>9</v>
      </c>
      <c r="H23" s="19">
        <f t="shared" si="2"/>
        <v>50</v>
      </c>
      <c r="I23" s="24"/>
      <c r="J23" s="19">
        <f t="shared" si="3"/>
        <v>0</v>
      </c>
      <c r="K23" s="24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125</v>
      </c>
      <c r="V23" s="6">
        <f t="shared" si="10"/>
        <v>2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21" t="s">
        <v>383</v>
      </c>
      <c r="C24" s="21" t="s">
        <v>267</v>
      </c>
      <c r="D24" s="21" t="s">
        <v>384</v>
      </c>
      <c r="E24" s="21"/>
      <c r="F24" s="7">
        <f t="shared" si="13"/>
        <v>0</v>
      </c>
      <c r="G24" s="21">
        <v>12</v>
      </c>
      <c r="H24" s="7">
        <f>17/2</f>
        <v>8.5</v>
      </c>
      <c r="I24" s="21">
        <v>7</v>
      </c>
      <c r="J24" s="7">
        <f t="shared" si="3"/>
        <v>92.307692307692307</v>
      </c>
      <c r="K24" s="21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100.80769230769231</v>
      </c>
      <c r="V24" s="6">
        <f t="shared" si="10"/>
        <v>2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21" t="s">
        <v>381</v>
      </c>
      <c r="C25" s="21" t="s">
        <v>382</v>
      </c>
      <c r="D25" s="21" t="s">
        <v>335</v>
      </c>
      <c r="E25" s="21"/>
      <c r="F25" s="7">
        <f t="shared" si="13"/>
        <v>0</v>
      </c>
      <c r="G25" s="21">
        <v>11</v>
      </c>
      <c r="H25" s="7">
        <f t="shared" ref="H25:H33" si="14">IF(G25=0,,($G$9-G25)*$G$7*100/$G$9)</f>
        <v>16.666666666666668</v>
      </c>
      <c r="I25" s="21">
        <v>8</v>
      </c>
      <c r="J25" s="7">
        <f t="shared" si="3"/>
        <v>76.92307692307692</v>
      </c>
      <c r="K25" s="21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93.589743589743591</v>
      </c>
      <c r="V25" s="6">
        <f t="shared" si="10"/>
        <v>2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21" t="s">
        <v>379</v>
      </c>
      <c r="C26" s="21" t="s">
        <v>380</v>
      </c>
      <c r="D26" s="21" t="s">
        <v>159</v>
      </c>
      <c r="E26" s="21"/>
      <c r="F26" s="7">
        <f t="shared" si="13"/>
        <v>0</v>
      </c>
      <c r="G26" s="21">
        <v>10</v>
      </c>
      <c r="H26" s="7">
        <f t="shared" si="14"/>
        <v>33.333333333333336</v>
      </c>
      <c r="I26" s="21"/>
      <c r="J26" s="7">
        <f t="shared" si="3"/>
        <v>0</v>
      </c>
      <c r="K26" s="21">
        <v>11</v>
      </c>
      <c r="L26" s="7">
        <f t="shared" si="4"/>
        <v>30.76923076923077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64.102564102564102</v>
      </c>
      <c r="V26" s="6">
        <f t="shared" si="10"/>
        <v>2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21" t="s">
        <v>468</v>
      </c>
      <c r="C27" s="28" t="s">
        <v>469</v>
      </c>
      <c r="D27" s="21" t="s">
        <v>146</v>
      </c>
      <c r="E27" s="21"/>
      <c r="F27" s="7">
        <f t="shared" si="13"/>
        <v>0</v>
      </c>
      <c r="G27" s="21"/>
      <c r="H27" s="7">
        <f t="shared" si="14"/>
        <v>0</v>
      </c>
      <c r="I27" s="21">
        <v>11</v>
      </c>
      <c r="J27" s="7">
        <f t="shared" si="3"/>
        <v>30.76923076923077</v>
      </c>
      <c r="K27" s="21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30.76923076923077</v>
      </c>
      <c r="V27" s="6">
        <f t="shared" si="10"/>
        <v>1</v>
      </c>
      <c r="W27" s="6">
        <f t="shared" si="11"/>
        <v>17</v>
      </c>
      <c r="X27" s="13">
        <f t="shared" si="12"/>
        <v>0.25</v>
      </c>
    </row>
    <row r="28" spans="1:24" x14ac:dyDescent="0.2">
      <c r="A28" s="5">
        <f t="shared" si="0"/>
        <v>18</v>
      </c>
      <c r="B28" s="21" t="s">
        <v>470</v>
      </c>
      <c r="C28" s="21" t="s">
        <v>471</v>
      </c>
      <c r="D28" s="21" t="s">
        <v>132</v>
      </c>
      <c r="E28" s="21"/>
      <c r="F28" s="7">
        <f t="shared" si="13"/>
        <v>0</v>
      </c>
      <c r="G28" s="21"/>
      <c r="H28" s="7">
        <f t="shared" si="14"/>
        <v>0</v>
      </c>
      <c r="I28" s="21">
        <v>12</v>
      </c>
      <c r="J28" s="7">
        <f t="shared" si="3"/>
        <v>15.384615384615385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15.384615384615385</v>
      </c>
      <c r="V28" s="6">
        <f t="shared" si="10"/>
        <v>1</v>
      </c>
      <c r="W28" s="6">
        <f t="shared" si="11"/>
        <v>18</v>
      </c>
      <c r="X28" s="13">
        <f t="shared" si="12"/>
        <v>0.25</v>
      </c>
    </row>
    <row r="29" spans="1:24" x14ac:dyDescent="0.2">
      <c r="A29" s="6">
        <f t="shared" si="0"/>
        <v>19</v>
      </c>
      <c r="B29" s="21" t="s">
        <v>548</v>
      </c>
      <c r="C29" s="21" t="s">
        <v>380</v>
      </c>
      <c r="D29" s="21" t="s">
        <v>146</v>
      </c>
      <c r="E29" s="21"/>
      <c r="F29" s="7">
        <f t="shared" si="13"/>
        <v>0</v>
      </c>
      <c r="G29" s="21"/>
      <c r="H29" s="7">
        <f t="shared" si="14"/>
        <v>0</v>
      </c>
      <c r="I29" s="21"/>
      <c r="J29" s="7">
        <f t="shared" si="3"/>
        <v>0</v>
      </c>
      <c r="K29" s="21">
        <v>12</v>
      </c>
      <c r="L29" s="7">
        <f t="shared" si="4"/>
        <v>15.384615384615385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>IF(Q29=0,,($Q$9-Q29)*$Q$7*100/$Q$9)</f>
        <v>0</v>
      </c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0.25</v>
      </c>
    </row>
    <row r="30" spans="1:24" x14ac:dyDescent="0.2">
      <c r="A30" s="5">
        <f t="shared" si="0"/>
        <v>20</v>
      </c>
      <c r="B30" s="21" t="s">
        <v>273</v>
      </c>
      <c r="C30" s="21" t="s">
        <v>274</v>
      </c>
      <c r="D30" s="21" t="s">
        <v>56</v>
      </c>
      <c r="E30" s="21">
        <v>8</v>
      </c>
      <c r="F30" s="19">
        <f>25/2</f>
        <v>12.5</v>
      </c>
      <c r="G30" s="24"/>
      <c r="H30" s="19">
        <f t="shared" si="14"/>
        <v>0</v>
      </c>
      <c r="I30" s="24"/>
      <c r="J30" s="19">
        <f t="shared" si="3"/>
        <v>0</v>
      </c>
      <c r="K30" s="24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>IF(Q30=0,,($Q$9-Q30)*$Q$7*100/$Q$9)</f>
        <v>0</v>
      </c>
      <c r="S30" s="20"/>
      <c r="T30" s="19">
        <f t="shared" si="8"/>
        <v>0</v>
      </c>
      <c r="U30" s="8">
        <f t="shared" si="9"/>
        <v>12.5</v>
      </c>
      <c r="V30" s="6">
        <f t="shared" si="10"/>
        <v>1</v>
      </c>
      <c r="W30" s="6">
        <f t="shared" si="11"/>
        <v>20</v>
      </c>
      <c r="X30" s="13">
        <f t="shared" si="12"/>
        <v>0.25</v>
      </c>
    </row>
    <row r="31" spans="1:24" x14ac:dyDescent="0.2">
      <c r="A31" s="5">
        <f t="shared" si="0"/>
        <v>21</v>
      </c>
      <c r="B31" s="21" t="s">
        <v>472</v>
      </c>
      <c r="C31" s="21" t="s">
        <v>473</v>
      </c>
      <c r="D31" s="21" t="s">
        <v>424</v>
      </c>
      <c r="E31" s="21"/>
      <c r="F31" s="7">
        <f>IF(E31=0,,($E$9-E31)*$E$7*100/$E$9)</f>
        <v>0</v>
      </c>
      <c r="G31" s="21"/>
      <c r="H31" s="7">
        <f t="shared" si="14"/>
        <v>0</v>
      </c>
      <c r="I31" s="21">
        <v>13</v>
      </c>
      <c r="J31" s="7">
        <f>15/2</f>
        <v>7.5</v>
      </c>
      <c r="K31" s="21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>IF(Q31=0,,($Q$9-Q31)*$Q$7*100/$Q$9)</f>
        <v>0</v>
      </c>
      <c r="S31" s="6"/>
      <c r="T31" s="7">
        <f t="shared" si="8"/>
        <v>0</v>
      </c>
      <c r="U31" s="8">
        <f t="shared" si="9"/>
        <v>7.5</v>
      </c>
      <c r="V31" s="6">
        <f t="shared" si="10"/>
        <v>1</v>
      </c>
      <c r="W31" s="6">
        <f t="shared" si="11"/>
        <v>21</v>
      </c>
      <c r="X31" s="13">
        <f t="shared" si="12"/>
        <v>0.25</v>
      </c>
    </row>
    <row r="32" spans="1:24" x14ac:dyDescent="0.2">
      <c r="A32" s="5">
        <f t="shared" si="0"/>
        <v>22</v>
      </c>
      <c r="B32" s="21" t="s">
        <v>573</v>
      </c>
      <c r="C32" s="21" t="s">
        <v>574</v>
      </c>
      <c r="D32" s="21" t="s">
        <v>575</v>
      </c>
      <c r="E32" s="21"/>
      <c r="F32" s="7">
        <f>IF(E32=0,,($E$9-E32)*$E$7*100/$E$9)</f>
        <v>0</v>
      </c>
      <c r="G32" s="21"/>
      <c r="H32" s="7">
        <f t="shared" si="14"/>
        <v>0</v>
      </c>
      <c r="I32" s="21"/>
      <c r="J32" s="7">
        <f>IF(I32=0,,($I$9-I32)*$I$7*100/$I$9)</f>
        <v>0</v>
      </c>
      <c r="K32" s="21">
        <v>13</v>
      </c>
      <c r="L32" s="7">
        <v>7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9"/>
        <v>7</v>
      </c>
      <c r="V32" s="6">
        <f t="shared" si="10"/>
        <v>1</v>
      </c>
      <c r="W32" s="6">
        <f t="shared" si="11"/>
        <v>22</v>
      </c>
      <c r="X32" s="13">
        <f t="shared" si="12"/>
        <v>0.25</v>
      </c>
    </row>
    <row r="33" spans="1:24" x14ac:dyDescent="0.2">
      <c r="A33" s="5">
        <f t="shared" si="0"/>
        <v>23</v>
      </c>
      <c r="B33" s="6"/>
      <c r="C33" s="6"/>
      <c r="D33" s="21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>IF(I33=0,,($I$9-I33)*$I$7*100/$I$9)</f>
        <v>0</v>
      </c>
      <c r="K33" s="21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>IF(Q33=0,,($Q$9-Q33)*$Q$7*100/$Q$9)</f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15">W34</f>
        <v>24</v>
      </c>
      <c r="B34" s="6"/>
      <c r="C34" s="6"/>
      <c r="D34" s="21"/>
      <c r="E34" s="6"/>
      <c r="F34" s="7"/>
      <c r="G34" s="6"/>
      <c r="H34" s="7">
        <f t="shared" ref="H34:H52" si="16">IF(G34=0,,($G$9-G34)*$G$7*100/$G$9)</f>
        <v>0</v>
      </c>
      <c r="I34" s="6"/>
      <c r="J34" s="7">
        <f t="shared" ref="J34:J52" si="17">IF(I34=0,,($I$9-I34)*$I$7*100/$I$9)</f>
        <v>0</v>
      </c>
      <c r="K34" s="6"/>
      <c r="L34" s="7">
        <f t="shared" ref="L34:L52" si="18">IF(K34=0,,($K$9-K34)*$K$7*100/$K$9)</f>
        <v>0</v>
      </c>
      <c r="M34" s="6"/>
      <c r="N34" s="7">
        <f t="shared" ref="N34:N35" si="19">IF(M34=0,,($M$9-M34)*$M$7*100/$M$9)</f>
        <v>0</v>
      </c>
      <c r="O34" s="6"/>
      <c r="P34" s="7">
        <f t="shared" ref="P34:P48" si="20">IF(O34=0,,($O$9-O34)*$O$7*100/$O$9)</f>
        <v>0</v>
      </c>
      <c r="Q34" s="6"/>
      <c r="R34" s="7">
        <f t="shared" ref="R34:R52" si="21">IF(Q34=0,,($Q$9-Q34)*$Q$7*100/$Q$9)</f>
        <v>0</v>
      </c>
      <c r="S34" s="6"/>
      <c r="T34" s="7">
        <f t="shared" ref="T34:T52" si="22">IF(S34=0,,($S$9-S34)*$S$7*100/$S$9)</f>
        <v>0</v>
      </c>
      <c r="U34" s="8">
        <f t="shared" ref="U34:U52" si="23">T34+R34+L34+F34+H34+J34+N34+P34</f>
        <v>0</v>
      </c>
      <c r="V34" s="6">
        <f t="shared" ref="V34:V52" si="24">COUNTA(E34,I34,K34,M34,O34,S34,Q34,G34)</f>
        <v>0</v>
      </c>
      <c r="W34" s="6">
        <f t="shared" ref="W34:W52" si="25">ROW(B34)-10</f>
        <v>24</v>
      </c>
      <c r="X34" s="13">
        <f t="shared" ref="X34:X52" si="26">V34/$G$3</f>
        <v>0</v>
      </c>
    </row>
    <row r="35" spans="1:24" x14ac:dyDescent="0.2">
      <c r="A35" s="5">
        <f t="shared" si="15"/>
        <v>25</v>
      </c>
      <c r="B35" s="6"/>
      <c r="C35" s="6"/>
      <c r="D35" s="21"/>
      <c r="E35" s="6"/>
      <c r="F35" s="7">
        <f t="shared" ref="F35:F52" si="27">IF(E35=0,,($E$9-E35)*$E$7*100/$E$9)</f>
        <v>0</v>
      </c>
      <c r="G35" s="6"/>
      <c r="H35" s="7">
        <f t="shared" si="16"/>
        <v>0</v>
      </c>
      <c r="I35" s="6"/>
      <c r="J35" s="7">
        <f t="shared" si="17"/>
        <v>0</v>
      </c>
      <c r="K35" s="6"/>
      <c r="L35" s="7">
        <f t="shared" si="18"/>
        <v>0</v>
      </c>
      <c r="M35" s="6"/>
      <c r="N35" s="7">
        <f t="shared" si="19"/>
        <v>0</v>
      </c>
      <c r="O35" s="6"/>
      <c r="P35" s="7">
        <f t="shared" si="20"/>
        <v>0</v>
      </c>
      <c r="Q35" s="6"/>
      <c r="R35" s="7">
        <f t="shared" si="21"/>
        <v>0</v>
      </c>
      <c r="S35" s="6"/>
      <c r="T35" s="7">
        <f t="shared" si="22"/>
        <v>0</v>
      </c>
      <c r="U35" s="8">
        <f t="shared" si="23"/>
        <v>0</v>
      </c>
      <c r="V35" s="6">
        <f t="shared" si="24"/>
        <v>0</v>
      </c>
      <c r="W35" s="6">
        <f t="shared" si="25"/>
        <v>25</v>
      </c>
      <c r="X35" s="13">
        <f t="shared" si="26"/>
        <v>0</v>
      </c>
    </row>
    <row r="36" spans="1:24" x14ac:dyDescent="0.2">
      <c r="A36" s="5">
        <f t="shared" si="15"/>
        <v>26</v>
      </c>
      <c r="B36" s="6"/>
      <c r="C36" s="6"/>
      <c r="D36" s="21"/>
      <c r="E36" s="6"/>
      <c r="F36" s="7">
        <f t="shared" si="27"/>
        <v>0</v>
      </c>
      <c r="G36" s="6"/>
      <c r="H36" s="7">
        <f t="shared" si="16"/>
        <v>0</v>
      </c>
      <c r="I36" s="6"/>
      <c r="J36" s="7">
        <f t="shared" si="17"/>
        <v>0</v>
      </c>
      <c r="K36" s="6"/>
      <c r="L36" s="7">
        <f t="shared" si="18"/>
        <v>0</v>
      </c>
      <c r="M36" s="6"/>
      <c r="N36" s="7"/>
      <c r="O36" s="6"/>
      <c r="P36" s="7">
        <f t="shared" si="20"/>
        <v>0</v>
      </c>
      <c r="Q36" s="6"/>
      <c r="R36" s="7">
        <f t="shared" si="21"/>
        <v>0</v>
      </c>
      <c r="S36" s="6"/>
      <c r="T36" s="7">
        <f t="shared" si="22"/>
        <v>0</v>
      </c>
      <c r="U36" s="8">
        <f t="shared" si="23"/>
        <v>0</v>
      </c>
      <c r="V36" s="6">
        <f t="shared" si="24"/>
        <v>0</v>
      </c>
      <c r="W36" s="6">
        <f t="shared" si="25"/>
        <v>26</v>
      </c>
      <c r="X36" s="13">
        <f t="shared" si="26"/>
        <v>0</v>
      </c>
    </row>
    <row r="37" spans="1:24" x14ac:dyDescent="0.2">
      <c r="A37" s="5">
        <f t="shared" si="15"/>
        <v>27</v>
      </c>
      <c r="B37" s="6"/>
      <c r="C37" s="6"/>
      <c r="D37" s="21"/>
      <c r="E37" s="6"/>
      <c r="F37" s="7">
        <f t="shared" si="27"/>
        <v>0</v>
      </c>
      <c r="G37" s="6"/>
      <c r="H37" s="7">
        <f t="shared" si="16"/>
        <v>0</v>
      </c>
      <c r="I37" s="6"/>
      <c r="J37" s="7">
        <f t="shared" si="17"/>
        <v>0</v>
      </c>
      <c r="K37" s="6"/>
      <c r="L37" s="7">
        <f t="shared" si="18"/>
        <v>0</v>
      </c>
      <c r="M37" s="6"/>
      <c r="N37" s="7">
        <f t="shared" ref="N37:N52" si="28">IF(M37=0,,($M$9-M37)*$M$7*100/$M$9)</f>
        <v>0</v>
      </c>
      <c r="O37" s="6"/>
      <c r="P37" s="7">
        <f t="shared" si="20"/>
        <v>0</v>
      </c>
      <c r="Q37" s="6"/>
      <c r="R37" s="7">
        <f t="shared" si="21"/>
        <v>0</v>
      </c>
      <c r="S37" s="6"/>
      <c r="T37" s="7">
        <f t="shared" si="22"/>
        <v>0</v>
      </c>
      <c r="U37" s="8">
        <f t="shared" si="23"/>
        <v>0</v>
      </c>
      <c r="V37" s="6">
        <f t="shared" si="24"/>
        <v>0</v>
      </c>
      <c r="W37" s="6">
        <f t="shared" si="25"/>
        <v>27</v>
      </c>
      <c r="X37" s="13">
        <f t="shared" si="26"/>
        <v>0</v>
      </c>
    </row>
    <row r="38" spans="1:24" x14ac:dyDescent="0.2">
      <c r="A38" s="5">
        <f t="shared" si="15"/>
        <v>28</v>
      </c>
      <c r="B38" s="6"/>
      <c r="C38" s="6"/>
      <c r="D38" s="21"/>
      <c r="E38" s="6"/>
      <c r="F38" s="7">
        <f t="shared" si="27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28"/>
        <v>0</v>
      </c>
      <c r="O38" s="6"/>
      <c r="P38" s="7">
        <f t="shared" si="20"/>
        <v>0</v>
      </c>
      <c r="Q38" s="6"/>
      <c r="R38" s="7">
        <f t="shared" si="21"/>
        <v>0</v>
      </c>
      <c r="S38" s="6"/>
      <c r="T38" s="7">
        <f t="shared" si="22"/>
        <v>0</v>
      </c>
      <c r="U38" s="8">
        <f t="shared" si="23"/>
        <v>0</v>
      </c>
      <c r="V38" s="6">
        <f t="shared" si="24"/>
        <v>0</v>
      </c>
      <c r="W38" s="6">
        <f t="shared" si="25"/>
        <v>28</v>
      </c>
      <c r="X38" s="13">
        <f t="shared" si="26"/>
        <v>0</v>
      </c>
    </row>
    <row r="39" spans="1:24" x14ac:dyDescent="0.2">
      <c r="A39" s="5">
        <f t="shared" si="15"/>
        <v>29</v>
      </c>
      <c r="B39" s="6"/>
      <c r="C39" s="6"/>
      <c r="D39" s="21"/>
      <c r="E39" s="6"/>
      <c r="F39" s="7">
        <f t="shared" si="27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28"/>
        <v>0</v>
      </c>
      <c r="O39" s="6"/>
      <c r="P39" s="7">
        <f t="shared" si="20"/>
        <v>0</v>
      </c>
      <c r="Q39" s="6"/>
      <c r="R39" s="7">
        <f t="shared" si="21"/>
        <v>0</v>
      </c>
      <c r="S39" s="6"/>
      <c r="T39" s="7">
        <f t="shared" si="22"/>
        <v>0</v>
      </c>
      <c r="U39" s="8">
        <f t="shared" si="23"/>
        <v>0</v>
      </c>
      <c r="V39" s="6">
        <f t="shared" si="24"/>
        <v>0</v>
      </c>
      <c r="W39" s="6">
        <f t="shared" si="25"/>
        <v>29</v>
      </c>
      <c r="X39" s="13">
        <f t="shared" si="26"/>
        <v>0</v>
      </c>
    </row>
    <row r="40" spans="1:24" x14ac:dyDescent="0.2">
      <c r="A40" s="5">
        <f t="shared" si="15"/>
        <v>30</v>
      </c>
      <c r="B40" s="6"/>
      <c r="C40" s="6"/>
      <c r="D40" s="21"/>
      <c r="E40" s="6"/>
      <c r="F40" s="7">
        <f t="shared" si="27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28"/>
        <v>0</v>
      </c>
      <c r="O40" s="6"/>
      <c r="P40" s="7">
        <f t="shared" si="20"/>
        <v>0</v>
      </c>
      <c r="Q40" s="6"/>
      <c r="R40" s="7">
        <f t="shared" si="21"/>
        <v>0</v>
      </c>
      <c r="S40" s="6"/>
      <c r="T40" s="7">
        <f t="shared" si="22"/>
        <v>0</v>
      </c>
      <c r="U40" s="8">
        <f t="shared" si="23"/>
        <v>0</v>
      </c>
      <c r="V40" s="6">
        <f t="shared" si="24"/>
        <v>0</v>
      </c>
      <c r="W40" s="6">
        <f t="shared" si="25"/>
        <v>30</v>
      </c>
      <c r="X40" s="13">
        <f t="shared" si="26"/>
        <v>0</v>
      </c>
    </row>
    <row r="41" spans="1:24" x14ac:dyDescent="0.2">
      <c r="A41" s="5">
        <f t="shared" si="15"/>
        <v>31</v>
      </c>
      <c r="B41" s="6"/>
      <c r="C41" s="6"/>
      <c r="D41" s="21"/>
      <c r="E41" s="6"/>
      <c r="F41" s="7">
        <f t="shared" si="27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28"/>
        <v>0</v>
      </c>
      <c r="O41" s="6"/>
      <c r="P41" s="7">
        <f t="shared" si="20"/>
        <v>0</v>
      </c>
      <c r="Q41" s="6"/>
      <c r="R41" s="7">
        <f t="shared" si="21"/>
        <v>0</v>
      </c>
      <c r="S41" s="6"/>
      <c r="T41" s="7">
        <f t="shared" si="22"/>
        <v>0</v>
      </c>
      <c r="U41" s="8">
        <f t="shared" si="23"/>
        <v>0</v>
      </c>
      <c r="V41" s="6">
        <f t="shared" si="24"/>
        <v>0</v>
      </c>
      <c r="W41" s="6">
        <f t="shared" si="25"/>
        <v>31</v>
      </c>
      <c r="X41" s="13">
        <f t="shared" si="26"/>
        <v>0</v>
      </c>
    </row>
    <row r="42" spans="1:24" x14ac:dyDescent="0.2">
      <c r="A42" s="5">
        <f t="shared" si="15"/>
        <v>32</v>
      </c>
      <c r="B42" s="6"/>
      <c r="C42" s="6"/>
      <c r="D42" s="21"/>
      <c r="E42" s="6"/>
      <c r="F42" s="7">
        <f t="shared" si="27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28"/>
        <v>0</v>
      </c>
      <c r="O42" s="6"/>
      <c r="P42" s="7">
        <f t="shared" si="20"/>
        <v>0</v>
      </c>
      <c r="Q42" s="6"/>
      <c r="R42" s="7">
        <f t="shared" si="21"/>
        <v>0</v>
      </c>
      <c r="S42" s="6"/>
      <c r="T42" s="7">
        <f t="shared" si="22"/>
        <v>0</v>
      </c>
      <c r="U42" s="8">
        <f t="shared" si="23"/>
        <v>0</v>
      </c>
      <c r="V42" s="6">
        <f t="shared" si="24"/>
        <v>0</v>
      </c>
      <c r="W42" s="6">
        <f t="shared" si="25"/>
        <v>32</v>
      </c>
      <c r="X42" s="13">
        <f t="shared" si="26"/>
        <v>0</v>
      </c>
    </row>
    <row r="43" spans="1:24" x14ac:dyDescent="0.2">
      <c r="A43" s="5">
        <f t="shared" si="15"/>
        <v>33</v>
      </c>
      <c r="B43" s="6"/>
      <c r="C43" s="6"/>
      <c r="D43" s="21"/>
      <c r="E43" s="6"/>
      <c r="F43" s="7">
        <f t="shared" si="27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28"/>
        <v>0</v>
      </c>
      <c r="O43" s="6"/>
      <c r="P43" s="7">
        <f t="shared" si="20"/>
        <v>0</v>
      </c>
      <c r="Q43" s="6"/>
      <c r="R43" s="7">
        <f t="shared" si="21"/>
        <v>0</v>
      </c>
      <c r="S43" s="6"/>
      <c r="T43" s="7">
        <f t="shared" si="22"/>
        <v>0</v>
      </c>
      <c r="U43" s="8">
        <f t="shared" si="23"/>
        <v>0</v>
      </c>
      <c r="V43" s="6">
        <f t="shared" si="24"/>
        <v>0</v>
      </c>
      <c r="W43" s="6">
        <f t="shared" si="25"/>
        <v>33</v>
      </c>
      <c r="X43" s="13">
        <f t="shared" si="26"/>
        <v>0</v>
      </c>
    </row>
    <row r="44" spans="1:24" x14ac:dyDescent="0.2">
      <c r="A44" s="5">
        <f t="shared" si="15"/>
        <v>34</v>
      </c>
      <c r="B44" s="6"/>
      <c r="C44" s="6"/>
      <c r="D44" s="21"/>
      <c r="E44" s="6"/>
      <c r="F44" s="7">
        <f t="shared" si="27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28"/>
        <v>0</v>
      </c>
      <c r="O44" s="6"/>
      <c r="P44" s="7">
        <f t="shared" si="20"/>
        <v>0</v>
      </c>
      <c r="Q44" s="6"/>
      <c r="R44" s="7">
        <f t="shared" si="21"/>
        <v>0</v>
      </c>
      <c r="S44" s="6"/>
      <c r="T44" s="7">
        <f t="shared" si="22"/>
        <v>0</v>
      </c>
      <c r="U44" s="8">
        <f t="shared" si="23"/>
        <v>0</v>
      </c>
      <c r="V44" s="6">
        <f t="shared" si="24"/>
        <v>0</v>
      </c>
      <c r="W44" s="6">
        <f t="shared" si="25"/>
        <v>34</v>
      </c>
      <c r="X44" s="13">
        <f t="shared" si="26"/>
        <v>0</v>
      </c>
    </row>
    <row r="45" spans="1:24" x14ac:dyDescent="0.2">
      <c r="A45" s="5">
        <f t="shared" si="15"/>
        <v>35</v>
      </c>
      <c r="B45" s="6"/>
      <c r="C45" s="6"/>
      <c r="D45" s="21"/>
      <c r="E45" s="6"/>
      <c r="F45" s="7">
        <f t="shared" si="27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28"/>
        <v>0</v>
      </c>
      <c r="O45" s="6"/>
      <c r="P45" s="7">
        <f t="shared" si="20"/>
        <v>0</v>
      </c>
      <c r="Q45" s="6"/>
      <c r="R45" s="7">
        <f t="shared" si="21"/>
        <v>0</v>
      </c>
      <c r="S45" s="6"/>
      <c r="T45" s="7">
        <f t="shared" si="22"/>
        <v>0</v>
      </c>
      <c r="U45" s="8">
        <f t="shared" si="23"/>
        <v>0</v>
      </c>
      <c r="V45" s="6">
        <f t="shared" si="24"/>
        <v>0</v>
      </c>
      <c r="W45" s="6">
        <f t="shared" si="25"/>
        <v>35</v>
      </c>
      <c r="X45" s="13">
        <f t="shared" si="26"/>
        <v>0</v>
      </c>
    </row>
    <row r="46" spans="1:24" x14ac:dyDescent="0.2">
      <c r="A46" s="5">
        <f t="shared" si="15"/>
        <v>36</v>
      </c>
      <c r="B46" s="6"/>
      <c r="C46" s="6"/>
      <c r="D46" s="21"/>
      <c r="E46" s="6"/>
      <c r="F46" s="7">
        <f t="shared" si="27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28"/>
        <v>0</v>
      </c>
      <c r="O46" s="6"/>
      <c r="P46" s="7">
        <f t="shared" si="20"/>
        <v>0</v>
      </c>
      <c r="Q46" s="6"/>
      <c r="R46" s="7">
        <f t="shared" si="21"/>
        <v>0</v>
      </c>
      <c r="S46" s="6"/>
      <c r="T46" s="7">
        <f t="shared" si="22"/>
        <v>0</v>
      </c>
      <c r="U46" s="8">
        <f t="shared" si="23"/>
        <v>0</v>
      </c>
      <c r="V46" s="6">
        <f t="shared" si="24"/>
        <v>0</v>
      </c>
      <c r="W46" s="6">
        <f t="shared" si="25"/>
        <v>36</v>
      </c>
      <c r="X46" s="13">
        <f t="shared" si="26"/>
        <v>0</v>
      </c>
    </row>
    <row r="47" spans="1:24" x14ac:dyDescent="0.2">
      <c r="A47" s="5">
        <f t="shared" si="15"/>
        <v>37</v>
      </c>
      <c r="B47" s="6"/>
      <c r="C47" s="6"/>
      <c r="D47" s="21"/>
      <c r="E47" s="6"/>
      <c r="F47" s="7">
        <f t="shared" si="27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28"/>
        <v>0</v>
      </c>
      <c r="O47" s="6"/>
      <c r="P47" s="7">
        <f t="shared" si="20"/>
        <v>0</v>
      </c>
      <c r="Q47" s="6"/>
      <c r="R47" s="7">
        <f t="shared" si="21"/>
        <v>0</v>
      </c>
      <c r="S47" s="6"/>
      <c r="T47" s="7">
        <f t="shared" si="22"/>
        <v>0</v>
      </c>
      <c r="U47" s="8">
        <f t="shared" si="23"/>
        <v>0</v>
      </c>
      <c r="V47" s="6">
        <f t="shared" si="24"/>
        <v>0</v>
      </c>
      <c r="W47" s="6">
        <f t="shared" si="25"/>
        <v>37</v>
      </c>
      <c r="X47" s="13">
        <f t="shared" si="26"/>
        <v>0</v>
      </c>
    </row>
    <row r="48" spans="1:24" x14ac:dyDescent="0.2">
      <c r="A48" s="5">
        <f t="shared" si="15"/>
        <v>38</v>
      </c>
      <c r="B48" s="6"/>
      <c r="C48" s="6"/>
      <c r="D48" s="21"/>
      <c r="E48" s="6"/>
      <c r="F48" s="7">
        <f t="shared" si="27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28"/>
        <v>0</v>
      </c>
      <c r="O48" s="6"/>
      <c r="P48" s="7">
        <f t="shared" si="20"/>
        <v>0</v>
      </c>
      <c r="Q48" s="6"/>
      <c r="R48" s="7">
        <f t="shared" si="21"/>
        <v>0</v>
      </c>
      <c r="S48" s="6"/>
      <c r="T48" s="7">
        <f t="shared" si="22"/>
        <v>0</v>
      </c>
      <c r="U48" s="8">
        <f t="shared" si="23"/>
        <v>0</v>
      </c>
      <c r="V48" s="6">
        <f t="shared" si="24"/>
        <v>0</v>
      </c>
      <c r="W48" s="6">
        <f t="shared" si="25"/>
        <v>38</v>
      </c>
      <c r="X48" s="13">
        <f t="shared" si="26"/>
        <v>0</v>
      </c>
    </row>
    <row r="49" spans="1:24" x14ac:dyDescent="0.2">
      <c r="A49" s="5">
        <f t="shared" si="15"/>
        <v>39</v>
      </c>
      <c r="B49" s="6"/>
      <c r="C49" s="6"/>
      <c r="D49" s="21"/>
      <c r="E49" s="6"/>
      <c r="F49" s="7">
        <f t="shared" si="27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28"/>
        <v>0</v>
      </c>
      <c r="O49" s="6"/>
      <c r="P49" s="7"/>
      <c r="Q49" s="6"/>
      <c r="R49" s="7">
        <f t="shared" si="21"/>
        <v>0</v>
      </c>
      <c r="S49" s="6"/>
      <c r="T49" s="7">
        <f t="shared" si="22"/>
        <v>0</v>
      </c>
      <c r="U49" s="8">
        <f t="shared" si="23"/>
        <v>0</v>
      </c>
      <c r="V49" s="6">
        <f t="shared" si="24"/>
        <v>0</v>
      </c>
      <c r="W49" s="6">
        <f t="shared" si="25"/>
        <v>39</v>
      </c>
      <c r="X49" s="13">
        <f t="shared" si="26"/>
        <v>0</v>
      </c>
    </row>
    <row r="50" spans="1:24" x14ac:dyDescent="0.2">
      <c r="A50" s="5">
        <f t="shared" si="15"/>
        <v>40</v>
      </c>
      <c r="B50" s="6"/>
      <c r="C50" s="6"/>
      <c r="D50" s="21"/>
      <c r="E50" s="6"/>
      <c r="F50" s="7">
        <f t="shared" si="27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21"/>
        <v>0</v>
      </c>
      <c r="S50" s="6"/>
      <c r="T50" s="7">
        <f t="shared" si="22"/>
        <v>0</v>
      </c>
      <c r="U50" s="8">
        <f t="shared" si="23"/>
        <v>0</v>
      </c>
      <c r="V50" s="6">
        <f t="shared" si="24"/>
        <v>0</v>
      </c>
      <c r="W50" s="6">
        <f t="shared" si="25"/>
        <v>40</v>
      </c>
      <c r="X50" s="13">
        <f t="shared" si="26"/>
        <v>0</v>
      </c>
    </row>
    <row r="51" spans="1:24" x14ac:dyDescent="0.2">
      <c r="A51" s="5">
        <f t="shared" si="15"/>
        <v>41</v>
      </c>
      <c r="B51" s="6"/>
      <c r="C51" s="6"/>
      <c r="D51" s="21"/>
      <c r="E51" s="6"/>
      <c r="F51" s="7">
        <f t="shared" si="27"/>
        <v>0</v>
      </c>
      <c r="G51" s="6"/>
      <c r="H51" s="7">
        <f t="shared" si="16"/>
        <v>0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21"/>
        <v>0</v>
      </c>
      <c r="S51" s="6"/>
      <c r="T51" s="7">
        <f t="shared" si="22"/>
        <v>0</v>
      </c>
      <c r="U51" s="8">
        <f t="shared" si="23"/>
        <v>0</v>
      </c>
      <c r="V51" s="6">
        <f t="shared" si="24"/>
        <v>0</v>
      </c>
      <c r="W51" s="6">
        <f t="shared" si="25"/>
        <v>41</v>
      </c>
      <c r="X51" s="13">
        <f t="shared" si="26"/>
        <v>0</v>
      </c>
    </row>
    <row r="52" spans="1:24" x14ac:dyDescent="0.2">
      <c r="A52" s="5">
        <f t="shared" si="15"/>
        <v>42</v>
      </c>
      <c r="B52" s="6"/>
      <c r="C52" s="6"/>
      <c r="D52" s="21"/>
      <c r="E52" s="6"/>
      <c r="F52" s="7">
        <f t="shared" si="27"/>
        <v>0</v>
      </c>
      <c r="G52" s="6"/>
      <c r="H52" s="7">
        <f t="shared" si="16"/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21"/>
        <v>0</v>
      </c>
      <c r="S52" s="6"/>
      <c r="T52" s="7">
        <f t="shared" si="22"/>
        <v>0</v>
      </c>
      <c r="U52" s="8">
        <f t="shared" si="23"/>
        <v>0</v>
      </c>
      <c r="V52" s="6">
        <f t="shared" si="24"/>
        <v>0</v>
      </c>
      <c r="W52" s="6">
        <f t="shared" si="25"/>
        <v>42</v>
      </c>
      <c r="X52" s="13">
        <f t="shared" si="26"/>
        <v>0</v>
      </c>
    </row>
    <row r="53" spans="1:24" x14ac:dyDescent="0.2">
      <c r="A53" s="31" t="s">
        <v>153</v>
      </c>
      <c r="B53" s="31"/>
      <c r="C53" s="32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9" t="s">
        <v>30</v>
      </c>
      <c r="B54" s="39"/>
      <c r="C54" s="39"/>
      <c r="E54" s="12">
        <f>E53/$G$2</f>
        <v>0.36363636363636365</v>
      </c>
      <c r="G54" s="12">
        <f>G53/$G$2</f>
        <v>0.54545454545454541</v>
      </c>
      <c r="I54" s="12">
        <f>I53/$G$2</f>
        <v>0.59090909090909094</v>
      </c>
      <c r="K54" s="12">
        <f>K53/$G$2</f>
        <v>0.59090909090909094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3">
    <sortCondition descending="1" ref="U11:U33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7"/>
  <sheetViews>
    <sheetView zoomScale="93" zoomScaleNormal="93" workbookViewId="0">
      <pane xSplit="3" ySplit="10" topLeftCell="D26" activePane="bottomRight" state="frozenSplit"/>
      <selection activeCell="D26" sqref="D26"/>
      <selection pane="topRight" activeCell="D26" sqref="D26"/>
      <selection pane="bottomLeft" activeCell="D26" sqref="D26"/>
      <selection pane="bottomRight" activeCell="C4" sqref="C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27</v>
      </c>
      <c r="F2" s="38"/>
      <c r="G2" s="11">
        <f>COUNTA(B11:B55)</f>
        <v>45</v>
      </c>
    </row>
    <row r="3" spans="1:18" x14ac:dyDescent="0.2">
      <c r="B3" s="2"/>
      <c r="E3" s="38" t="s">
        <v>28</v>
      </c>
      <c r="F3" s="38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 t="s">
        <v>568</v>
      </c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/>
      <c r="N7" s="36"/>
    </row>
    <row r="8" spans="1:18" x14ac:dyDescent="0.2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>
        <v>46054</v>
      </c>
      <c r="L8" s="33"/>
      <c r="M8" s="33"/>
      <c r="N8" s="33"/>
    </row>
    <row r="9" spans="1:18" x14ac:dyDescent="0.2">
      <c r="D9" s="1" t="s">
        <v>2</v>
      </c>
      <c r="E9" s="34">
        <v>15</v>
      </c>
      <c r="F9" s="34"/>
      <c r="G9" s="35">
        <v>23</v>
      </c>
      <c r="H9" s="36"/>
      <c r="I9" s="35">
        <v>32</v>
      </c>
      <c r="J9" s="36"/>
      <c r="K9" s="34">
        <v>18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>IF(I11=0,,($I$9-I11)*$I$7*100/$I$9)</f>
        <v>193.75</v>
      </c>
      <c r="K11" s="6">
        <v>1</v>
      </c>
      <c r="L11" s="7">
        <f>IF(K11=0,,($K$9-K11)*$K$7*100/$K$9)</f>
        <v>188.88888888888889</v>
      </c>
      <c r="M11" s="6"/>
      <c r="N11" s="7">
        <f>IF(M11=0,,($M$9-M11)*$M$7*100/$M$9)</f>
        <v>0</v>
      </c>
      <c r="O11" s="8">
        <f>F11+H11+J11+L11+N11</f>
        <v>708.43599033816429</v>
      </c>
      <c r="P11" s="6">
        <f t="shared" ref="P11:P46" si="1">COUNTA(E11,G11,I11,K11,M11)</f>
        <v>4</v>
      </c>
      <c r="Q11" s="6">
        <f t="shared" ref="Q11:Q46" si="2">ROW(B11)-10</f>
        <v>1</v>
      </c>
      <c r="R11" s="13">
        <f t="shared" ref="R11:R46" si="3">P11/$G$3</f>
        <v>1</v>
      </c>
    </row>
    <row r="12" spans="1:18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>IF(E12=0,,($E$9-E12)*$E$7*100/$E$9)</f>
        <v>160</v>
      </c>
      <c r="G12" s="6">
        <v>5</v>
      </c>
      <c r="H12" s="7">
        <f>IF(G12=0,,($G$9-G12)*$G$7*100/$G$9)</f>
        <v>156.52173913043478</v>
      </c>
      <c r="I12" s="6">
        <v>3</v>
      </c>
      <c r="J12" s="7">
        <f>IF(I12=0,,($I$9-I12)*$I$7*100/$I$9)</f>
        <v>181.25</v>
      </c>
      <c r="K12" s="6">
        <v>3</v>
      </c>
      <c r="L12" s="7">
        <f>IF(K12=0,,($K$9-K12)*$K$7*100/$K$9)</f>
        <v>166.66666666666666</v>
      </c>
      <c r="M12" s="6"/>
      <c r="N12" s="7">
        <f>IF(M12=0,,($M$9-M12)*$M$7*100/$M$9)</f>
        <v>0</v>
      </c>
      <c r="O12" s="8">
        <f>F12+H12+J12+L12+N12</f>
        <v>664.43840579710138</v>
      </c>
      <c r="P12" s="6">
        <f t="shared" si="1"/>
        <v>4</v>
      </c>
      <c r="Q12" s="6">
        <f t="shared" si="2"/>
        <v>2</v>
      </c>
      <c r="R12" s="13">
        <f t="shared" si="3"/>
        <v>1</v>
      </c>
    </row>
    <row r="13" spans="1:18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>IF(E13=0,,($E$9-E13)*$E$7*100/$E$9)</f>
        <v>120</v>
      </c>
      <c r="G13" s="6">
        <v>2</v>
      </c>
      <c r="H13" s="7">
        <f>IF(G13=0,,($G$9-G13)*$G$7*100/$G$9)</f>
        <v>182.60869565217391</v>
      </c>
      <c r="I13" s="6">
        <v>6</v>
      </c>
      <c r="J13" s="7">
        <f>IF(I13=0,,($I$9-I13)*$I$7*100/$I$9)</f>
        <v>162.5</v>
      </c>
      <c r="K13" s="6">
        <v>7</v>
      </c>
      <c r="L13" s="7">
        <f>IF(K13=0,,($K$9-K13)*$K$7*100/$K$9)</f>
        <v>122.22222222222223</v>
      </c>
      <c r="M13" s="6"/>
      <c r="N13" s="7">
        <f>IF(M13=0,,($M$9-M13)*$M$7*100/$M$9)</f>
        <v>0</v>
      </c>
      <c r="O13" s="8">
        <f>F13+H13+J13+L13+N13</f>
        <v>587.33091787439616</v>
      </c>
      <c r="P13" s="6">
        <f t="shared" si="1"/>
        <v>4</v>
      </c>
      <c r="Q13" s="6">
        <f t="shared" si="2"/>
        <v>3</v>
      </c>
      <c r="R13" s="13">
        <f t="shared" si="3"/>
        <v>1</v>
      </c>
    </row>
    <row r="14" spans="1:18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>IF(E14=0,,($E$9-E14)*$E$7*100/$E$9)</f>
        <v>0</v>
      </c>
      <c r="G14" s="6">
        <v>1</v>
      </c>
      <c r="H14" s="7">
        <f>IF(G14=0,,($G$9-G14)*$G$7*100/$G$9)</f>
        <v>191.30434782608697</v>
      </c>
      <c r="I14" s="6">
        <v>2</v>
      </c>
      <c r="J14" s="7">
        <f>IF(I14=0,,($I$9-I14)*$I$7*100/$I$9)</f>
        <v>187.5</v>
      </c>
      <c r="K14" s="6">
        <v>2</v>
      </c>
      <c r="L14" s="7">
        <f>IF(K14=0,,($K$9-K14)*$K$7*100/$K$9)</f>
        <v>177.77777777777777</v>
      </c>
      <c r="M14" s="6"/>
      <c r="N14" s="7">
        <f>IF(M14=0,,($M$9-M14)*$M$7*100/$M$9)</f>
        <v>0</v>
      </c>
      <c r="O14" s="8">
        <f>F14+H14+J14+L14+N14</f>
        <v>556.58212560386482</v>
      </c>
      <c r="P14" s="6">
        <f t="shared" si="1"/>
        <v>3</v>
      </c>
      <c r="Q14" s="6">
        <f t="shared" si="2"/>
        <v>4</v>
      </c>
      <c r="R14" s="13">
        <f t="shared" si="3"/>
        <v>0.75</v>
      </c>
    </row>
    <row r="15" spans="1:18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>IF(E15=0,,($E$9-E15)*$E$7*100/$E$9)</f>
        <v>0</v>
      </c>
      <c r="G15" s="6">
        <v>3</v>
      </c>
      <c r="H15" s="7">
        <f>IF(G15=0,,($G$9-G15)*$G$7*100/$G$9)</f>
        <v>173.91304347826087</v>
      </c>
      <c r="I15" s="6">
        <v>7</v>
      </c>
      <c r="J15" s="7">
        <f>IF(I15=0,,($I$9-I15)*$I$7*100/$I$9)</f>
        <v>156.25</v>
      </c>
      <c r="K15" s="6">
        <v>5</v>
      </c>
      <c r="L15" s="7">
        <f>IF(K15=0,,($K$9-K15)*$K$7*100/$K$9)</f>
        <v>144.44444444444446</v>
      </c>
      <c r="M15" s="6"/>
      <c r="N15" s="7">
        <f>IF(M15=0,,($M$9-M15)*$M$7*100/$M$9)</f>
        <v>0</v>
      </c>
      <c r="O15" s="8">
        <f>F15+H15+J15+L15+N15</f>
        <v>474.60748792270533</v>
      </c>
      <c r="P15" s="6">
        <f t="shared" si="1"/>
        <v>3</v>
      </c>
      <c r="Q15" s="6">
        <f t="shared" si="2"/>
        <v>5</v>
      </c>
      <c r="R15" s="13">
        <f t="shared" si="3"/>
        <v>0.75</v>
      </c>
    </row>
    <row r="16" spans="1:18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>IF(E16=0,,($E$9-E16)*$E$7*100/$E$9)</f>
        <v>173.33333333333334</v>
      </c>
      <c r="G16" s="6">
        <v>6</v>
      </c>
      <c r="H16" s="7">
        <f>IF(G16=0,,($G$9-G16)*$G$7*100/$G$9)</f>
        <v>147.82608695652175</v>
      </c>
      <c r="I16" s="6">
        <v>13</v>
      </c>
      <c r="J16" s="7">
        <f>IF(I16=0,,($I$9-I16)*$I$7*100/$I$9)</f>
        <v>118.75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8">
        <f>F16+H16+J16+L16+N16</f>
        <v>439.90942028985512</v>
      </c>
      <c r="P16" s="6">
        <f t="shared" si="1"/>
        <v>3</v>
      </c>
      <c r="Q16" s="6">
        <f t="shared" si="2"/>
        <v>6</v>
      </c>
      <c r="R16" s="13">
        <f t="shared" si="3"/>
        <v>0.75</v>
      </c>
    </row>
    <row r="17" spans="1:18" x14ac:dyDescent="0.2">
      <c r="A17" s="5">
        <f t="shared" si="0"/>
        <v>7</v>
      </c>
      <c r="B17" s="21" t="s">
        <v>278</v>
      </c>
      <c r="C17" s="21" t="s">
        <v>279</v>
      </c>
      <c r="D17" s="21" t="s">
        <v>40</v>
      </c>
      <c r="E17" s="6">
        <v>3</v>
      </c>
      <c r="F17" s="7">
        <f>IF(E17=0,,($E$9-E17)*$E$7*100/$E$9)</f>
        <v>160</v>
      </c>
      <c r="G17" s="6">
        <v>9</v>
      </c>
      <c r="H17" s="7">
        <f>IF(G17=0,,($G$9-G17)*$G$7*100/$G$9)</f>
        <v>121.73913043478261</v>
      </c>
      <c r="I17" s="6">
        <v>8</v>
      </c>
      <c r="J17" s="7">
        <f>IF(I17=0,,($I$9-I17)*$I$7*100/$I$9)</f>
        <v>150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8">
        <f>F17+H17+J17+L17+N17</f>
        <v>431.73913043478262</v>
      </c>
      <c r="P17" s="6">
        <f t="shared" si="1"/>
        <v>3</v>
      </c>
      <c r="Q17" s="6">
        <f t="shared" si="2"/>
        <v>7</v>
      </c>
      <c r="R17" s="13">
        <f t="shared" si="3"/>
        <v>0.75</v>
      </c>
    </row>
    <row r="18" spans="1:18" x14ac:dyDescent="0.2">
      <c r="A18" s="5">
        <f t="shared" si="0"/>
        <v>8</v>
      </c>
      <c r="B18" s="21" t="s">
        <v>79</v>
      </c>
      <c r="C18" s="21" t="s">
        <v>209</v>
      </c>
      <c r="D18" s="21" t="s">
        <v>51</v>
      </c>
      <c r="E18" s="6">
        <v>8</v>
      </c>
      <c r="F18" s="7">
        <f>IF(E18=0,,($E$9-E18)*$E$7*100/$E$9)</f>
        <v>93.333333333333329</v>
      </c>
      <c r="G18" s="6"/>
      <c r="H18" s="7">
        <f>IF(G18=0,,($G$9-G18)*$G$7*100/$G$9)</f>
        <v>0</v>
      </c>
      <c r="I18" s="6">
        <v>14</v>
      </c>
      <c r="J18" s="7">
        <f>IF(I18=0,,($I$9-I18)*$I$7*100/$I$9)</f>
        <v>112.5</v>
      </c>
      <c r="K18" s="6">
        <v>3</v>
      </c>
      <c r="L18" s="7">
        <f>IF(K18=0,,($K$9-K18)*$K$7*100/$K$9)</f>
        <v>166.66666666666666</v>
      </c>
      <c r="M18" s="6"/>
      <c r="N18" s="7">
        <f>IF(M18=0,,($M$9-M18)*$M$7*100/$M$9)</f>
        <v>0</v>
      </c>
      <c r="O18" s="8">
        <f>F18+H18+J18+L18+N18</f>
        <v>372.5</v>
      </c>
      <c r="P18" s="6">
        <f t="shared" si="1"/>
        <v>3</v>
      </c>
      <c r="Q18" s="6">
        <f t="shared" si="2"/>
        <v>8</v>
      </c>
      <c r="R18" s="13">
        <f t="shared" si="3"/>
        <v>0.75</v>
      </c>
    </row>
    <row r="19" spans="1:18" x14ac:dyDescent="0.2">
      <c r="A19" s="5">
        <f t="shared" si="0"/>
        <v>9</v>
      </c>
      <c r="B19" s="21" t="s">
        <v>346</v>
      </c>
      <c r="C19" s="21" t="s">
        <v>347</v>
      </c>
      <c r="D19" s="21" t="s">
        <v>40</v>
      </c>
      <c r="E19" s="6"/>
      <c r="F19" s="7">
        <f>IF(E19=0,,($E$9-E19)*$E$7*100/$E$9)</f>
        <v>0</v>
      </c>
      <c r="G19" s="6">
        <v>10</v>
      </c>
      <c r="H19" s="7">
        <f>IF(G19=0,,($G$9-G19)*$G$7*100/$G$9)</f>
        <v>113.04347826086956</v>
      </c>
      <c r="I19" s="6">
        <v>10</v>
      </c>
      <c r="J19" s="7">
        <f>IF(I19=0,,($I$9-I19)*$I$7*100/$I$9)</f>
        <v>137.5</v>
      </c>
      <c r="K19" s="6">
        <v>9</v>
      </c>
      <c r="L19" s="7">
        <f>IF(K19=0,,($K$9-K19)*$K$7*100/$K$9)</f>
        <v>100</v>
      </c>
      <c r="M19" s="6"/>
      <c r="N19" s="7">
        <f>IF(M19=0,,($M$9-M19)*$M$7*100/$M$9)</f>
        <v>0</v>
      </c>
      <c r="O19" s="8">
        <f>F19+H19+J19+L19+N19</f>
        <v>350.54347826086956</v>
      </c>
      <c r="P19" s="6">
        <f t="shared" si="1"/>
        <v>3</v>
      </c>
      <c r="Q19" s="6">
        <f t="shared" si="2"/>
        <v>9</v>
      </c>
      <c r="R19" s="13">
        <f t="shared" si="3"/>
        <v>0.75</v>
      </c>
    </row>
    <row r="20" spans="1:18" x14ac:dyDescent="0.2">
      <c r="A20" s="5">
        <f t="shared" si="0"/>
        <v>10</v>
      </c>
      <c r="B20" s="21" t="s">
        <v>345</v>
      </c>
      <c r="C20" s="21" t="s">
        <v>208</v>
      </c>
      <c r="D20" s="21" t="s">
        <v>313</v>
      </c>
      <c r="E20" s="6"/>
      <c r="F20" s="7">
        <f>IF(E20=0,,($E$9-E20)*$E$7*100/$E$9)</f>
        <v>0</v>
      </c>
      <c r="G20" s="6">
        <v>8</v>
      </c>
      <c r="H20" s="7">
        <f>IF(G20=0,,($G$9-G20)*$G$7*100/$G$9)</f>
        <v>130.43478260869566</v>
      </c>
      <c r="I20" s="6">
        <v>3</v>
      </c>
      <c r="J20" s="7">
        <f>IF(I20=0,,($I$9-I20)*$I$7*100/$I$9)</f>
        <v>181.25</v>
      </c>
      <c r="K20" s="6"/>
      <c r="L20" s="7"/>
      <c r="M20" s="6"/>
      <c r="N20" s="7">
        <f>IF(M20=0,,($M$9-M20)*$M$7*100/$M$9)</f>
        <v>0</v>
      </c>
      <c r="O20" s="8">
        <f>F20+H20+J20+L20+N20</f>
        <v>311.68478260869563</v>
      </c>
      <c r="P20" s="6">
        <f t="shared" si="1"/>
        <v>2</v>
      </c>
      <c r="Q20" s="6">
        <f t="shared" si="2"/>
        <v>10</v>
      </c>
      <c r="R20" s="13">
        <f t="shared" si="3"/>
        <v>0.5</v>
      </c>
    </row>
    <row r="21" spans="1:18" x14ac:dyDescent="0.2">
      <c r="A21" s="5">
        <f t="shared" si="0"/>
        <v>11</v>
      </c>
      <c r="B21" s="21" t="s">
        <v>143</v>
      </c>
      <c r="C21" s="21" t="s">
        <v>67</v>
      </c>
      <c r="D21" s="21" t="s">
        <v>132</v>
      </c>
      <c r="E21" s="6">
        <v>5</v>
      </c>
      <c r="F21" s="7">
        <f>IF(E21=0,,($E$9-E21)*$E$7*100/$E$9)</f>
        <v>133.33333333333334</v>
      </c>
      <c r="G21" s="6"/>
      <c r="H21" s="7">
        <f>IF(G21=0,,($G$9-G21)*$G$7*100/$G$9)</f>
        <v>0</v>
      </c>
      <c r="I21" s="6">
        <v>5</v>
      </c>
      <c r="J21" s="7">
        <f>IF(I21=0,,($I$9-I21)*$I$7*100/$I$9)</f>
        <v>168.75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8">
        <f>F21+H21+J21+L21+N21</f>
        <v>302.08333333333337</v>
      </c>
      <c r="P21" s="6">
        <f t="shared" si="1"/>
        <v>2</v>
      </c>
      <c r="Q21" s="6">
        <f t="shared" si="2"/>
        <v>11</v>
      </c>
      <c r="R21" s="13">
        <f t="shared" si="3"/>
        <v>0.5</v>
      </c>
    </row>
    <row r="22" spans="1:18" x14ac:dyDescent="0.2">
      <c r="A22" s="5">
        <f t="shared" si="0"/>
        <v>12</v>
      </c>
      <c r="B22" s="21" t="s">
        <v>357</v>
      </c>
      <c r="C22" s="21" t="s">
        <v>358</v>
      </c>
      <c r="D22" s="21" t="s">
        <v>344</v>
      </c>
      <c r="E22" s="6"/>
      <c r="F22" s="7">
        <f>IF(E22=0,,($E$9-E22)*$E$7*100/$E$9)</f>
        <v>0</v>
      </c>
      <c r="G22" s="6">
        <v>17</v>
      </c>
      <c r="H22" s="7">
        <f>IF(G22=0,,($G$9-G22)*$G$7*100/$G$9)</f>
        <v>52.173913043478258</v>
      </c>
      <c r="I22" s="6">
        <v>9</v>
      </c>
      <c r="J22" s="7">
        <f>IF(I22=0,,($I$9-I22)*$I$7*100/$I$9)</f>
        <v>143.75</v>
      </c>
      <c r="K22" s="6">
        <v>11</v>
      </c>
      <c r="L22" s="7">
        <f>IF(K22=0,,($K$9-K22)*$K$7*100/$K$9)</f>
        <v>77.777777777777771</v>
      </c>
      <c r="M22" s="6"/>
      <c r="N22" s="7">
        <f>IF(M22=0,,($M$9-M22)*$M$7*100/$M$9)</f>
        <v>0</v>
      </c>
      <c r="O22" s="8">
        <f>F22+H22+J22+L22+N22</f>
        <v>273.70169082125602</v>
      </c>
      <c r="P22" s="6">
        <f t="shared" si="1"/>
        <v>3</v>
      </c>
      <c r="Q22" s="6">
        <f t="shared" si="2"/>
        <v>12</v>
      </c>
      <c r="R22" s="13">
        <f t="shared" si="3"/>
        <v>0.75</v>
      </c>
    </row>
    <row r="23" spans="1:18" x14ac:dyDescent="0.2">
      <c r="A23" s="5">
        <f t="shared" si="0"/>
        <v>13</v>
      </c>
      <c r="B23" s="21" t="s">
        <v>474</v>
      </c>
      <c r="C23" s="21" t="s">
        <v>475</v>
      </c>
      <c r="D23" s="21" t="s">
        <v>384</v>
      </c>
      <c r="E23" s="6"/>
      <c r="F23" s="7">
        <f>IF(E23=0,,($E$9-E23)*$E$7*100/$E$9)</f>
        <v>0</v>
      </c>
      <c r="G23" s="6"/>
      <c r="H23" s="7">
        <f>IF(G23=0,,($G$9-G23)*$G$7*100/$G$9)</f>
        <v>0</v>
      </c>
      <c r="I23" s="6">
        <v>11</v>
      </c>
      <c r="J23" s="7">
        <f>IF(I23=0,,($I$9-I23)*$I$7*100/$I$9)</f>
        <v>131.25</v>
      </c>
      <c r="K23" s="6">
        <v>8</v>
      </c>
      <c r="L23" s="7">
        <f>IF(K23=0,,($K$9-K23)*$K$7*100/$K$9)</f>
        <v>111.11111111111111</v>
      </c>
      <c r="M23" s="6"/>
      <c r="N23" s="7">
        <f>IF(M23=0,,($M$9-M23)*$M$7*100/$M$9)</f>
        <v>0</v>
      </c>
      <c r="O23" s="8">
        <f>F23+H23+J23+L23+N23</f>
        <v>242.36111111111111</v>
      </c>
      <c r="P23" s="6">
        <f t="shared" si="1"/>
        <v>2</v>
      </c>
      <c r="Q23" s="6">
        <f t="shared" si="2"/>
        <v>13</v>
      </c>
      <c r="R23" s="13">
        <f t="shared" si="3"/>
        <v>0.5</v>
      </c>
    </row>
    <row r="24" spans="1:18" x14ac:dyDescent="0.2">
      <c r="A24" s="5">
        <f t="shared" si="0"/>
        <v>14</v>
      </c>
      <c r="B24" s="21" t="s">
        <v>478</v>
      </c>
      <c r="C24" s="21" t="s">
        <v>208</v>
      </c>
      <c r="D24" s="21" t="s">
        <v>335</v>
      </c>
      <c r="E24" s="6"/>
      <c r="F24" s="7">
        <f>IF(E24=0,,($E$9-E24)*$E$7*100/$E$9)</f>
        <v>0</v>
      </c>
      <c r="G24" s="6"/>
      <c r="H24" s="7"/>
      <c r="I24" s="6">
        <v>18</v>
      </c>
      <c r="J24" s="7">
        <f>IF(I24=0,,($I$9-I24)*$I$7*100/$I$9)</f>
        <v>87.5</v>
      </c>
      <c r="K24" s="6">
        <v>6</v>
      </c>
      <c r="L24" s="7">
        <f>IF(K24=0,,($K$9-K24)*$K$7*100/$K$9)</f>
        <v>133.33333333333334</v>
      </c>
      <c r="M24" s="6"/>
      <c r="N24" s="7">
        <f>IF(M24=0,,($M$9-M24)*$M$7*100/$M$9)</f>
        <v>0</v>
      </c>
      <c r="O24" s="8">
        <f>F24+H24+J24+L24+N24</f>
        <v>220.83333333333334</v>
      </c>
      <c r="P24" s="6">
        <f t="shared" si="1"/>
        <v>2</v>
      </c>
      <c r="Q24" s="6">
        <f t="shared" si="2"/>
        <v>14</v>
      </c>
      <c r="R24" s="13">
        <f t="shared" si="3"/>
        <v>0.5</v>
      </c>
    </row>
    <row r="25" spans="1:18" x14ac:dyDescent="0.2">
      <c r="A25" s="5">
        <f t="shared" si="0"/>
        <v>15</v>
      </c>
      <c r="B25" s="21" t="s">
        <v>350</v>
      </c>
      <c r="C25" s="21" t="s">
        <v>126</v>
      </c>
      <c r="D25" s="21" t="s">
        <v>313</v>
      </c>
      <c r="E25" s="6"/>
      <c r="F25" s="7">
        <f>IF(E25=0,,($E$9-E25)*$E$7*100/$E$9)</f>
        <v>0</v>
      </c>
      <c r="G25" s="6">
        <v>12</v>
      </c>
      <c r="H25" s="7">
        <f>IF(G25=0,,($G$9-G25)*$G$7*100/$G$9)</f>
        <v>95.652173913043484</v>
      </c>
      <c r="I25" s="6">
        <v>15</v>
      </c>
      <c r="J25" s="7">
        <f>IF(I25=0,,($I$9-I25)*$I$7*100/$I$9)</f>
        <v>106.25</v>
      </c>
      <c r="K25" s="6"/>
      <c r="L25" s="7">
        <f>IF(K25=0,,($K$9-K25)*$K$7*100/$K$9)</f>
        <v>0</v>
      </c>
      <c r="M25" s="6"/>
      <c r="N25" s="7">
        <f>IF(M25=0,,($M$9-M25)*$M$7*100/$M$9)</f>
        <v>0</v>
      </c>
      <c r="O25" s="8">
        <f>F25+H25+J25+L25+N25</f>
        <v>201.9021739130435</v>
      </c>
      <c r="P25" s="6">
        <f t="shared" si="1"/>
        <v>2</v>
      </c>
      <c r="Q25" s="6">
        <f t="shared" si="2"/>
        <v>15</v>
      </c>
      <c r="R25" s="13">
        <f t="shared" si="3"/>
        <v>0.5</v>
      </c>
    </row>
    <row r="26" spans="1:18" x14ac:dyDescent="0.2">
      <c r="A26" s="5">
        <f t="shared" si="0"/>
        <v>16</v>
      </c>
      <c r="B26" s="21" t="s">
        <v>348</v>
      </c>
      <c r="C26" s="21" t="s">
        <v>349</v>
      </c>
      <c r="D26" s="21" t="s">
        <v>159</v>
      </c>
      <c r="E26" s="6"/>
      <c r="F26" s="7">
        <f>IF(E26=0,,($E$9-E26)*$E$7*100/$E$9)</f>
        <v>0</v>
      </c>
      <c r="G26" s="6">
        <v>11</v>
      </c>
      <c r="H26" s="7">
        <f>IF(G26=0,,($G$9-G26)*$G$7*100/$G$9)</f>
        <v>104.34782608695652</v>
      </c>
      <c r="I26" s="6">
        <v>22</v>
      </c>
      <c r="J26" s="7">
        <f>IF(I26=0,,($I$9-I26)*$I$7*100/$I$9)</f>
        <v>62.5</v>
      </c>
      <c r="K26" s="6">
        <v>16</v>
      </c>
      <c r="L26" s="7">
        <f>IF(K26=0,,($K$9-K26)*$K$7*100/$K$9)</f>
        <v>22.222222222222221</v>
      </c>
      <c r="M26" s="6"/>
      <c r="N26" s="7">
        <f>IF(M26=0,,($M$9-M26)*$M$7*100/$M$9)</f>
        <v>0</v>
      </c>
      <c r="O26" s="8">
        <f>F26+H26+J26+L26+N26</f>
        <v>189.07004830917873</v>
      </c>
      <c r="P26" s="6">
        <f t="shared" si="1"/>
        <v>3</v>
      </c>
      <c r="Q26" s="6">
        <f t="shared" si="2"/>
        <v>16</v>
      </c>
      <c r="R26" s="13">
        <f t="shared" si="3"/>
        <v>0.75</v>
      </c>
    </row>
    <row r="27" spans="1:18" x14ac:dyDescent="0.2">
      <c r="A27" s="5">
        <f t="shared" si="0"/>
        <v>17</v>
      </c>
      <c r="B27" s="21" t="s">
        <v>327</v>
      </c>
      <c r="C27" s="28" t="s">
        <v>93</v>
      </c>
      <c r="D27" s="21" t="s">
        <v>40</v>
      </c>
      <c r="E27" s="6"/>
      <c r="F27" s="7">
        <f>IF(E27=0,,($E$9-E27)*$E$7*100/$E$9)</f>
        <v>0</v>
      </c>
      <c r="G27" s="6">
        <v>3</v>
      </c>
      <c r="H27" s="7">
        <f>IF(G27=0,,($G$9-G27)*$G$7*100/$G$9)</f>
        <v>173.91304347826087</v>
      </c>
      <c r="I27" s="6"/>
      <c r="J27" s="7">
        <f>IF(I27=0,,($I$9-I27)*$I$7*100/$I$9)</f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8">
        <f>F27+H27+J27+L27+N27</f>
        <v>173.91304347826087</v>
      </c>
      <c r="P27" s="6">
        <f t="shared" si="1"/>
        <v>1</v>
      </c>
      <c r="Q27" s="6">
        <f t="shared" si="2"/>
        <v>17</v>
      </c>
      <c r="R27" s="13">
        <f t="shared" si="3"/>
        <v>0.25</v>
      </c>
    </row>
    <row r="28" spans="1:18" x14ac:dyDescent="0.2">
      <c r="A28" s="5">
        <f t="shared" si="0"/>
        <v>18</v>
      </c>
      <c r="B28" s="21" t="s">
        <v>352</v>
      </c>
      <c r="C28" s="21" t="s">
        <v>126</v>
      </c>
      <c r="D28" s="21" t="s">
        <v>46</v>
      </c>
      <c r="E28" s="6"/>
      <c r="F28" s="7"/>
      <c r="G28" s="6">
        <v>14</v>
      </c>
      <c r="H28" s="7">
        <f>IF(G28=0,,($G$9-G28)*$G$7*100/$G$9)</f>
        <v>78.260869565217391</v>
      </c>
      <c r="I28" s="6">
        <v>17</v>
      </c>
      <c r="J28" s="7">
        <f>IF(I28=0,,($I$9-I28)*$I$7*100/$I$9)</f>
        <v>93.75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8">
        <f>F28+H28+J28+L28+N28</f>
        <v>172.01086956521738</v>
      </c>
      <c r="P28" s="6">
        <f t="shared" si="1"/>
        <v>2</v>
      </c>
      <c r="Q28" s="6">
        <f t="shared" si="2"/>
        <v>18</v>
      </c>
      <c r="R28" s="13">
        <f t="shared" si="3"/>
        <v>0.5</v>
      </c>
    </row>
    <row r="29" spans="1:18" x14ac:dyDescent="0.2">
      <c r="A29" s="5">
        <f t="shared" si="0"/>
        <v>19</v>
      </c>
      <c r="B29" s="21" t="s">
        <v>359</v>
      </c>
      <c r="C29" s="21" t="s">
        <v>360</v>
      </c>
      <c r="D29" s="21" t="s">
        <v>185</v>
      </c>
      <c r="E29" s="6"/>
      <c r="F29" s="7">
        <f>IF(E29=0,,($E$9-E29)*$E$7*100/$E$9)</f>
        <v>0</v>
      </c>
      <c r="G29" s="6">
        <v>18</v>
      </c>
      <c r="H29" s="7">
        <f>IF(G29=0,,($G$9-G29)*$G$7*100/$G$9)</f>
        <v>43.478260869565219</v>
      </c>
      <c r="I29" s="6">
        <v>19</v>
      </c>
      <c r="J29" s="7">
        <f>IF(I29=0,,($I$9-I29)*$I$7*100/$I$9)</f>
        <v>81.25</v>
      </c>
      <c r="K29" s="6">
        <v>15</v>
      </c>
      <c r="L29" s="7">
        <f>IF(K29=0,,($K$9-K29)*$K$7*100/$K$9)</f>
        <v>33.333333333333336</v>
      </c>
      <c r="M29" s="6"/>
      <c r="N29" s="7">
        <f>IF(M29=0,,($M$9-M29)*$M$7*100/$M$9)</f>
        <v>0</v>
      </c>
      <c r="O29" s="8">
        <f>F29+H29+J29+L29+N29</f>
        <v>158.06159420289856</v>
      </c>
      <c r="P29" s="6">
        <f t="shared" si="1"/>
        <v>3</v>
      </c>
      <c r="Q29" s="6">
        <f t="shared" si="2"/>
        <v>19</v>
      </c>
      <c r="R29" s="13">
        <f t="shared" si="3"/>
        <v>0.75</v>
      </c>
    </row>
    <row r="30" spans="1:18" x14ac:dyDescent="0.2">
      <c r="A30" s="5">
        <f t="shared" si="0"/>
        <v>20</v>
      </c>
      <c r="B30" s="21" t="s">
        <v>368</v>
      </c>
      <c r="C30" s="21" t="s">
        <v>369</v>
      </c>
      <c r="D30" s="21" t="s">
        <v>40</v>
      </c>
      <c r="E30" s="6"/>
      <c r="F30" s="7">
        <f>IF(E30=0,,($E$9-E30)*$E$7*100/$E$9)</f>
        <v>0</v>
      </c>
      <c r="G30" s="6">
        <v>23</v>
      </c>
      <c r="H30" s="7">
        <f>9/2</f>
        <v>4.5</v>
      </c>
      <c r="I30" s="6">
        <v>23</v>
      </c>
      <c r="J30" s="7">
        <f>IF(I30=0,,($I$9-I30)*$I$7*100/$I$9)</f>
        <v>56.25</v>
      </c>
      <c r="K30" s="6">
        <v>12</v>
      </c>
      <c r="L30" s="7">
        <f>IF(K30=0,,($K$9-K30)*$K$7*100/$K$9)</f>
        <v>66.666666666666671</v>
      </c>
      <c r="M30" s="6"/>
      <c r="N30" s="7">
        <f>IF(M30=0,,($M$9-M30)*$M$7*100/$M$9)</f>
        <v>0</v>
      </c>
      <c r="O30" s="8">
        <f>F30+H30+J30+L30+N30</f>
        <v>127.41666666666667</v>
      </c>
      <c r="P30" s="6">
        <f t="shared" si="1"/>
        <v>3</v>
      </c>
      <c r="Q30" s="6">
        <f t="shared" si="2"/>
        <v>20</v>
      </c>
      <c r="R30" s="13">
        <f t="shared" si="3"/>
        <v>0.75</v>
      </c>
    </row>
    <row r="31" spans="1:18" x14ac:dyDescent="0.2">
      <c r="A31" s="5">
        <f t="shared" si="0"/>
        <v>21</v>
      </c>
      <c r="B31" s="21" t="s">
        <v>363</v>
      </c>
      <c r="C31" s="21" t="s">
        <v>364</v>
      </c>
      <c r="D31" s="21" t="s">
        <v>40</v>
      </c>
      <c r="E31" s="6"/>
      <c r="F31" s="7">
        <f>IF(E31=0,,($E$9-E31)*$E$7*100/$E$9)</f>
        <v>0</v>
      </c>
      <c r="G31" s="6">
        <v>20</v>
      </c>
      <c r="H31" s="7">
        <f>IF(G31=0,,($G$9-G31)*$G$7*100/$G$9)</f>
        <v>26.086956521739129</v>
      </c>
      <c r="I31" s="6">
        <v>16</v>
      </c>
      <c r="J31" s="7">
        <f>IF(I31=0,,($I$9-I31)*$I$7*100/$I$9)</f>
        <v>100</v>
      </c>
      <c r="K31" s="6"/>
      <c r="L31" s="7">
        <f>IF(K31=0,,($K$9-K31)*$K$7*100/$K$9)</f>
        <v>0</v>
      </c>
      <c r="M31" s="6"/>
      <c r="N31" s="7">
        <f>IF(M31=0,,($M$9-M31)*$M$7*100/$M$9)</f>
        <v>0</v>
      </c>
      <c r="O31" s="8">
        <f>F31+H31+J31+L31+N31</f>
        <v>126.08695652173913</v>
      </c>
      <c r="P31" s="6">
        <f t="shared" si="1"/>
        <v>2</v>
      </c>
      <c r="Q31" s="6">
        <f t="shared" si="2"/>
        <v>21</v>
      </c>
      <c r="R31" s="13">
        <f t="shared" si="3"/>
        <v>0.5</v>
      </c>
    </row>
    <row r="32" spans="1:18" x14ac:dyDescent="0.2">
      <c r="A32" s="5">
        <f t="shared" si="0"/>
        <v>22</v>
      </c>
      <c r="B32" s="21" t="s">
        <v>353</v>
      </c>
      <c r="C32" s="21" t="s">
        <v>354</v>
      </c>
      <c r="D32" s="21" t="s">
        <v>40</v>
      </c>
      <c r="E32" s="6"/>
      <c r="F32" s="7">
        <f>IF(E32=0,,($E$9-E32)*$E$7*100/$E$9)</f>
        <v>0</v>
      </c>
      <c r="G32" s="6">
        <v>15</v>
      </c>
      <c r="H32" s="7">
        <f>IF(G32=0,,($G$9-G32)*$G$7*100/$G$9)</f>
        <v>69.565217391304344</v>
      </c>
      <c r="I32" s="6"/>
      <c r="J32" s="7">
        <f>IF(I32=0,,($I$9-I32)*$I$7*100/$I$9)</f>
        <v>0</v>
      </c>
      <c r="K32" s="6">
        <v>13</v>
      </c>
      <c r="L32" s="7">
        <f>IF(K32=0,,($K$9-K32)*$K$7*100/$K$9)</f>
        <v>55.555555555555557</v>
      </c>
      <c r="M32" s="6"/>
      <c r="N32" s="7">
        <f>IF(M32=0,,($M$9-M32)*$M$7*100/$M$9)</f>
        <v>0</v>
      </c>
      <c r="O32" s="8">
        <f>F32+H32+J32+L32+N32</f>
        <v>125.1207729468599</v>
      </c>
      <c r="P32" s="6">
        <f t="shared" si="1"/>
        <v>2</v>
      </c>
      <c r="Q32" s="6">
        <f t="shared" si="2"/>
        <v>22</v>
      </c>
      <c r="R32" s="13">
        <f t="shared" si="3"/>
        <v>0.5</v>
      </c>
    </row>
    <row r="33" spans="1:18" x14ac:dyDescent="0.2">
      <c r="A33" s="5">
        <f t="shared" si="0"/>
        <v>23</v>
      </c>
      <c r="B33" s="21" t="s">
        <v>476</v>
      </c>
      <c r="C33" s="21" t="s">
        <v>477</v>
      </c>
      <c r="D33" s="21" t="s">
        <v>40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>
        <v>12</v>
      </c>
      <c r="J33" s="7">
        <f>IF(I33=0,,($I$9-I33)*$I$7*100/$I$9)</f>
        <v>125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8">
        <f>F33+H33+J33+L33+N33</f>
        <v>125</v>
      </c>
      <c r="P33" s="6">
        <f t="shared" si="1"/>
        <v>1</v>
      </c>
      <c r="Q33" s="6">
        <f t="shared" si="2"/>
        <v>23</v>
      </c>
      <c r="R33" s="13">
        <f t="shared" si="3"/>
        <v>0.25</v>
      </c>
    </row>
    <row r="34" spans="1:18" x14ac:dyDescent="0.2">
      <c r="A34" s="6">
        <f t="shared" si="0"/>
        <v>24</v>
      </c>
      <c r="B34" s="21" t="s">
        <v>280</v>
      </c>
      <c r="C34" s="21" t="s">
        <v>281</v>
      </c>
      <c r="D34" s="21" t="s">
        <v>155</v>
      </c>
      <c r="E34" s="6">
        <v>7</v>
      </c>
      <c r="F34" s="7">
        <f>IF(E34=0,,($E$9-E34)*$E$7*100/$E$9)</f>
        <v>106.66666666666667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8">
        <f>F34+H34+J34+L34+N34</f>
        <v>106.66666666666667</v>
      </c>
      <c r="P34" s="6">
        <f t="shared" si="1"/>
        <v>1</v>
      </c>
      <c r="Q34" s="6">
        <f t="shared" si="2"/>
        <v>24</v>
      </c>
      <c r="R34" s="13">
        <f t="shared" si="3"/>
        <v>0.25</v>
      </c>
    </row>
    <row r="35" spans="1:18" x14ac:dyDescent="0.2">
      <c r="A35" s="5">
        <f t="shared" si="0"/>
        <v>25</v>
      </c>
      <c r="B35" s="21" t="s">
        <v>355</v>
      </c>
      <c r="C35" s="21" t="s">
        <v>356</v>
      </c>
      <c r="D35" s="21" t="s">
        <v>40</v>
      </c>
      <c r="E35" s="6"/>
      <c r="F35" s="7">
        <f>IF(E35=0,,($E$9-E35)*$E$7*100/$E$9)</f>
        <v>0</v>
      </c>
      <c r="G35" s="6">
        <v>16</v>
      </c>
      <c r="H35" s="7">
        <f>IF(G35=0,,($G$9-G35)*$G$7*100/$G$9)</f>
        <v>60.869565217391305</v>
      </c>
      <c r="I35" s="6"/>
      <c r="J35" s="7">
        <f>IF(I35=0,,($I$9-I35)*$I$7*100/$I$9)</f>
        <v>0</v>
      </c>
      <c r="K35" s="6">
        <v>14</v>
      </c>
      <c r="L35" s="7">
        <f>IF(K35=0,,($K$9-K35)*$K$7*100/$K$9)</f>
        <v>44.444444444444443</v>
      </c>
      <c r="M35" s="6"/>
      <c r="N35" s="7">
        <f>IF(M35=0,,($M$9-M35)*$M$7*100/$M$9)</f>
        <v>0</v>
      </c>
      <c r="O35" s="8">
        <f>F35+H35+J35+L35+N35</f>
        <v>105.31400966183574</v>
      </c>
      <c r="P35" s="6">
        <f t="shared" si="1"/>
        <v>2</v>
      </c>
      <c r="Q35" s="6">
        <f t="shared" si="2"/>
        <v>25</v>
      </c>
      <c r="R35" s="13">
        <f t="shared" si="3"/>
        <v>0.5</v>
      </c>
    </row>
    <row r="36" spans="1:18" x14ac:dyDescent="0.2">
      <c r="A36" s="5">
        <f t="shared" si="0"/>
        <v>26</v>
      </c>
      <c r="B36" s="21" t="s">
        <v>230</v>
      </c>
      <c r="C36" s="21" t="s">
        <v>63</v>
      </c>
      <c r="D36" s="21" t="s">
        <v>56</v>
      </c>
      <c r="E36" s="6">
        <v>15</v>
      </c>
      <c r="F36" s="7">
        <f>13/2</f>
        <v>6.5</v>
      </c>
      <c r="G36" s="6"/>
      <c r="H36" s="7">
        <f>IF(G36=0,,($G$9-G36)*$G$7*100/$G$9)</f>
        <v>0</v>
      </c>
      <c r="I36" s="6"/>
      <c r="J36" s="7">
        <f>IF(I36=0,,($I$9-I36)*$I$7*100/$I$9)</f>
        <v>0</v>
      </c>
      <c r="K36" s="6">
        <v>10</v>
      </c>
      <c r="L36" s="7">
        <f>IF(K36=0,,($K$9-K36)*$K$7*100/$K$9)</f>
        <v>88.888888888888886</v>
      </c>
      <c r="M36" s="6"/>
      <c r="N36" s="7">
        <f>IF(M36=0,,($M$9-M36)*$M$7*100/$M$9)</f>
        <v>0</v>
      </c>
      <c r="O36" s="8">
        <f>F36+H36+J36+L36+N36</f>
        <v>95.388888888888886</v>
      </c>
      <c r="P36" s="6">
        <f t="shared" si="1"/>
        <v>2</v>
      </c>
      <c r="Q36" s="6">
        <f t="shared" si="2"/>
        <v>26</v>
      </c>
      <c r="R36" s="13">
        <f t="shared" si="3"/>
        <v>0.5</v>
      </c>
    </row>
    <row r="37" spans="1:18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>IF(E37=0,,($E$9-E37)*$E$7*100/$E$9)</f>
        <v>0</v>
      </c>
      <c r="G37" s="6">
        <v>13</v>
      </c>
      <c r="H37" s="7">
        <f>IF(G37=0,,($G$9-G37)*$G$7*100/$G$9)</f>
        <v>86.956521739130437</v>
      </c>
      <c r="I37" s="6">
        <v>31</v>
      </c>
      <c r="J37" s="7">
        <f>IF(I37=0,,($I$9-I37)*$I$7*100/$I$9)</f>
        <v>6.25</v>
      </c>
      <c r="K37" s="6"/>
      <c r="L37" s="7">
        <f>IF(K37=0,,($K$9-K37)*$K$7*100/$K$9)</f>
        <v>0</v>
      </c>
      <c r="M37" s="6"/>
      <c r="N37" s="7">
        <f>IF(M37=0,,($M$9-M37)*$M$7*100/$M$9)</f>
        <v>0</v>
      </c>
      <c r="O37" s="8">
        <f>F37+H37+J37+L37+N37</f>
        <v>93.206521739130437</v>
      </c>
      <c r="P37" s="6">
        <f t="shared" si="1"/>
        <v>2</v>
      </c>
      <c r="Q37" s="6">
        <f t="shared" si="2"/>
        <v>27</v>
      </c>
      <c r="R37" s="13">
        <f t="shared" si="3"/>
        <v>0.5</v>
      </c>
    </row>
    <row r="38" spans="1:18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>IF(E38=0,,($E$9-E38)*$E$7*100/$E$9)</f>
        <v>80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8">
        <f>F38+H38+J38+L38+N38</f>
        <v>80</v>
      </c>
      <c r="P38" s="6">
        <f t="shared" si="1"/>
        <v>1</v>
      </c>
      <c r="Q38" s="6">
        <f t="shared" si="2"/>
        <v>28</v>
      </c>
      <c r="R38" s="13">
        <f t="shared" si="3"/>
        <v>0.25</v>
      </c>
    </row>
    <row r="39" spans="1:18" x14ac:dyDescent="0.2">
      <c r="A39" s="5">
        <f t="shared" si="0"/>
        <v>29</v>
      </c>
      <c r="B39" s="21" t="s">
        <v>479</v>
      </c>
      <c r="C39" s="21" t="s">
        <v>480</v>
      </c>
      <c r="D39" s="21" t="s">
        <v>384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20</v>
      </c>
      <c r="J39" s="7">
        <f>IF(I39=0,,($I$9-I39)*$I$7*100/$I$9)</f>
        <v>75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8">
        <f>F39+H39+J39+L39+N39</f>
        <v>75</v>
      </c>
      <c r="P39" s="6">
        <f t="shared" si="1"/>
        <v>1</v>
      </c>
      <c r="Q39" s="6">
        <f t="shared" si="2"/>
        <v>29</v>
      </c>
      <c r="R39" s="13">
        <f t="shared" si="3"/>
        <v>0.25</v>
      </c>
    </row>
    <row r="40" spans="1:18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>IF(E40=0,,($E$9-E40)*$E$7*100/$E$9)</f>
        <v>0</v>
      </c>
      <c r="G40" s="6">
        <v>19</v>
      </c>
      <c r="H40" s="7">
        <f>IF(G40=0,,($G$9-G40)*$G$7*100/$G$9)</f>
        <v>34.782608695652172</v>
      </c>
      <c r="I40" s="6">
        <v>26</v>
      </c>
      <c r="J40" s="7">
        <f>IF(I40=0,,($I$9-I40)*$I$7*100/$I$9)</f>
        <v>37.5</v>
      </c>
      <c r="K40" s="6"/>
      <c r="L40" s="7">
        <f>IF(K40=0,,($K$9-K40)*$K$7*100/$K$9)</f>
        <v>0</v>
      </c>
      <c r="M40" s="6"/>
      <c r="N40" s="7"/>
      <c r="O40" s="8">
        <f>F40+H40+J40+L40+N40</f>
        <v>72.282608695652172</v>
      </c>
      <c r="P40" s="6">
        <f t="shared" si="1"/>
        <v>2</v>
      </c>
      <c r="Q40" s="6">
        <f t="shared" si="2"/>
        <v>30</v>
      </c>
      <c r="R40" s="13">
        <f t="shared" si="3"/>
        <v>0.5</v>
      </c>
    </row>
    <row r="41" spans="1:18" x14ac:dyDescent="0.2">
      <c r="A41" s="5">
        <f t="shared" si="0"/>
        <v>31</v>
      </c>
      <c r="B41" s="21" t="s">
        <v>481</v>
      </c>
      <c r="C41" s="21" t="s">
        <v>125</v>
      </c>
      <c r="D41" s="21" t="s">
        <v>40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>
        <v>21</v>
      </c>
      <c r="J41" s="7">
        <f>IF(I41=0,,($I$9-I41)*$I$7*100/$I$9)</f>
        <v>68.75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8">
        <f>F41+H41+J41+L41+N41</f>
        <v>68.75</v>
      </c>
      <c r="P41" s="6">
        <f t="shared" si="1"/>
        <v>1</v>
      </c>
      <c r="Q41" s="6">
        <f t="shared" si="2"/>
        <v>31</v>
      </c>
      <c r="R41" s="13">
        <f t="shared" si="3"/>
        <v>0.25</v>
      </c>
    </row>
    <row r="42" spans="1:18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>IF(E42=0,,($E$9-E42)*$E$7*100/$E$9)</f>
        <v>66.666666666666671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8">
        <f>F42+H42+J42+L42+N42</f>
        <v>66.666666666666671</v>
      </c>
      <c r="P42" s="6">
        <f t="shared" si="1"/>
        <v>1</v>
      </c>
      <c r="Q42" s="6">
        <f t="shared" si="2"/>
        <v>32</v>
      </c>
      <c r="R42" s="13">
        <f t="shared" si="3"/>
        <v>0.25</v>
      </c>
    </row>
    <row r="43" spans="1:18" x14ac:dyDescent="0.2">
      <c r="A43" s="5">
        <f t="shared" si="0"/>
        <v>33</v>
      </c>
      <c r="B43" s="21" t="s">
        <v>284</v>
      </c>
      <c r="C43" s="21" t="s">
        <v>139</v>
      </c>
      <c r="D43" s="21" t="s">
        <v>51</v>
      </c>
      <c r="E43" s="6">
        <v>11</v>
      </c>
      <c r="F43" s="7">
        <f>IF(E43=0,,($E$9-E43)*$E$7*100/$E$9)</f>
        <v>53.333333333333336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8">
        <f>F43+H43+J43+L43+N43</f>
        <v>53.333333333333336</v>
      </c>
      <c r="P43" s="6">
        <f t="shared" si="1"/>
        <v>1</v>
      </c>
      <c r="Q43" s="6">
        <f t="shared" si="2"/>
        <v>33</v>
      </c>
      <c r="R43" s="13">
        <f t="shared" si="3"/>
        <v>0.25</v>
      </c>
    </row>
    <row r="44" spans="1:18" x14ac:dyDescent="0.2">
      <c r="A44" s="5">
        <f t="shared" si="0"/>
        <v>34</v>
      </c>
      <c r="B44" s="21" t="s">
        <v>482</v>
      </c>
      <c r="C44" s="21" t="s">
        <v>208</v>
      </c>
      <c r="D44" s="21" t="s">
        <v>155</v>
      </c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>
        <v>24</v>
      </c>
      <c r="J44" s="7">
        <f>IF(I44=0,,($I$9-I44)*$I$7*100/$I$9)</f>
        <v>50</v>
      </c>
      <c r="K44" s="6"/>
      <c r="L44" s="7">
        <f>IF(K44=0,,($K$9-K44)*$K$7*100/$K$9)</f>
        <v>0</v>
      </c>
      <c r="M44" s="6"/>
      <c r="N44" s="7"/>
      <c r="O44" s="8">
        <f>F44+H44+J44+L44+N44</f>
        <v>50</v>
      </c>
      <c r="P44" s="6">
        <f t="shared" si="1"/>
        <v>1</v>
      </c>
      <c r="Q44" s="6">
        <f t="shared" si="2"/>
        <v>34</v>
      </c>
      <c r="R44" s="13">
        <f t="shared" si="3"/>
        <v>0.25</v>
      </c>
    </row>
    <row r="45" spans="1:18" x14ac:dyDescent="0.2">
      <c r="A45" s="5">
        <f t="shared" si="0"/>
        <v>35</v>
      </c>
      <c r="B45" s="21" t="s">
        <v>483</v>
      </c>
      <c r="C45" s="21" t="s">
        <v>484</v>
      </c>
      <c r="D45" s="21" t="s">
        <v>185</v>
      </c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>
        <v>25</v>
      </c>
      <c r="J45" s="7">
        <f>IF(I45=0,,($I$9-I45)*$I$7*100/$I$9)</f>
        <v>43.75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8">
        <f>F45+H45+J45+L45+N45</f>
        <v>43.75</v>
      </c>
      <c r="P45" s="6">
        <f t="shared" si="1"/>
        <v>1</v>
      </c>
      <c r="Q45" s="6">
        <f t="shared" si="2"/>
        <v>35</v>
      </c>
      <c r="R45" s="13">
        <f t="shared" si="3"/>
        <v>0.25</v>
      </c>
    </row>
    <row r="46" spans="1:18" x14ac:dyDescent="0.2">
      <c r="A46" s="5">
        <f t="shared" si="0"/>
        <v>36</v>
      </c>
      <c r="B46" s="21" t="s">
        <v>285</v>
      </c>
      <c r="C46" s="21" t="s">
        <v>187</v>
      </c>
      <c r="D46" s="21" t="s">
        <v>56</v>
      </c>
      <c r="E46" s="6">
        <v>12</v>
      </c>
      <c r="F46" s="7">
        <f>IF(E46=0,,($E$9-E46)*$E$7*100/$E$9)</f>
        <v>40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8">
        <f>F46+H46+J46+L46+N46</f>
        <v>40</v>
      </c>
      <c r="P46" s="6">
        <f t="shared" si="1"/>
        <v>1</v>
      </c>
      <c r="Q46" s="6">
        <f t="shared" si="2"/>
        <v>36</v>
      </c>
      <c r="R46" s="13">
        <f t="shared" si="3"/>
        <v>0.25</v>
      </c>
    </row>
    <row r="47" spans="1:18" x14ac:dyDescent="0.2">
      <c r="A47" s="5">
        <f t="shared" ref="A47:A55" si="4">Q47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>IF(E47=0,,($E$9-E47)*$E$7*100/$E$9)</f>
        <v>26.666666666666668</v>
      </c>
      <c r="G47" s="6"/>
      <c r="H47" s="7">
        <f>IF(G47=0,,($G$9-G47)*$G$7*100/$G$9)</f>
        <v>0</v>
      </c>
      <c r="I47" s="6">
        <v>30</v>
      </c>
      <c r="J47" s="7">
        <f>IF(I47=0,,($I$9-I47)*$I$7*100/$I$9)</f>
        <v>12.5</v>
      </c>
      <c r="K47" s="6"/>
      <c r="L47" s="7">
        <f>IF(K47=0,,($K$9-K47)*$K$7*100/$K$9)</f>
        <v>0</v>
      </c>
      <c r="M47" s="6"/>
      <c r="N47" s="7">
        <f>IF(M47=0,,($M$9-M47)*$M$7*100/$M$9)</f>
        <v>0</v>
      </c>
      <c r="O47" s="8">
        <f>F47+H47+J47+L47+N47</f>
        <v>39.166666666666671</v>
      </c>
      <c r="P47" s="6">
        <f t="shared" ref="P47:P55" si="5">COUNTA(E47,G47,I47,K47,M47)</f>
        <v>2</v>
      </c>
      <c r="Q47" s="6">
        <f t="shared" ref="Q47:Q55" si="6">ROW(B47)-10</f>
        <v>37</v>
      </c>
      <c r="R47" s="13">
        <f t="shared" ref="R47:R55" si="7">P47/$G$3</f>
        <v>0.5</v>
      </c>
    </row>
    <row r="48" spans="1:18" x14ac:dyDescent="0.2">
      <c r="A48" s="5">
        <f t="shared" si="4"/>
        <v>38</v>
      </c>
      <c r="B48" s="21" t="s">
        <v>485</v>
      </c>
      <c r="C48" s="21" t="s">
        <v>97</v>
      </c>
      <c r="D48" s="21" t="s">
        <v>424</v>
      </c>
      <c r="E48" s="6"/>
      <c r="F48" s="7">
        <f>IF(E48=0,,($E$9-E48)*$E$7*100/$E$9)</f>
        <v>0</v>
      </c>
      <c r="G48" s="6"/>
      <c r="H48" s="7">
        <f>IF(G48=0,,($G$9-G48)*$G$7*100/$G$9)</f>
        <v>0</v>
      </c>
      <c r="I48" s="6">
        <v>27</v>
      </c>
      <c r="J48" s="7">
        <f>IF(I48=0,,($I$9-I48)*$I$7*100/$I$9)</f>
        <v>31.25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8">
        <f>F48+H48+J48+L48+N48</f>
        <v>31.25</v>
      </c>
      <c r="P48" s="6">
        <f t="shared" si="5"/>
        <v>1</v>
      </c>
      <c r="Q48" s="6">
        <f t="shared" si="6"/>
        <v>38</v>
      </c>
      <c r="R48" s="13">
        <f t="shared" si="7"/>
        <v>0.25</v>
      </c>
    </row>
    <row r="49" spans="1:18" x14ac:dyDescent="0.2">
      <c r="A49" s="5">
        <f t="shared" si="4"/>
        <v>39</v>
      </c>
      <c r="B49" s="21" t="s">
        <v>486</v>
      </c>
      <c r="C49" s="21" t="s">
        <v>487</v>
      </c>
      <c r="D49" s="21" t="s">
        <v>335</v>
      </c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>
        <v>28</v>
      </c>
      <c r="J49" s="7">
        <f>IF(I49=0,,($I$9-I49)*$I$7*100/$I$9)</f>
        <v>25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8">
        <f>F49+H49+J49+L49+N49</f>
        <v>25</v>
      </c>
      <c r="P49" s="6">
        <f t="shared" si="5"/>
        <v>1</v>
      </c>
      <c r="Q49" s="6">
        <f t="shared" si="6"/>
        <v>39</v>
      </c>
      <c r="R49" s="13">
        <f t="shared" si="7"/>
        <v>0.25</v>
      </c>
    </row>
    <row r="50" spans="1:18" x14ac:dyDescent="0.2">
      <c r="A50" s="5">
        <f t="shared" si="4"/>
        <v>40</v>
      </c>
      <c r="B50" s="21" t="s">
        <v>488</v>
      </c>
      <c r="C50" s="21" t="s">
        <v>231</v>
      </c>
      <c r="D50" s="21" t="s">
        <v>185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>
        <v>29</v>
      </c>
      <c r="J50" s="7">
        <f>IF(I50=0,,($I$9-I50)*$I$7*100/$I$9)</f>
        <v>18.75</v>
      </c>
      <c r="K50" s="6"/>
      <c r="L50" s="7"/>
      <c r="M50" s="6"/>
      <c r="N50" s="7"/>
      <c r="O50" s="8">
        <f>F50+H50+J50+L50+N50</f>
        <v>18.75</v>
      </c>
      <c r="P50" s="6">
        <f t="shared" si="5"/>
        <v>1</v>
      </c>
      <c r="Q50" s="6">
        <f t="shared" si="6"/>
        <v>40</v>
      </c>
      <c r="R50" s="13">
        <f t="shared" si="7"/>
        <v>0.25</v>
      </c>
    </row>
    <row r="51" spans="1:18" x14ac:dyDescent="0.2">
      <c r="A51" s="5">
        <f t="shared" si="4"/>
        <v>41</v>
      </c>
      <c r="B51" s="21" t="s">
        <v>365</v>
      </c>
      <c r="C51" s="21" t="s">
        <v>139</v>
      </c>
      <c r="D51" s="21" t="s">
        <v>46</v>
      </c>
      <c r="E51" s="6"/>
      <c r="F51" s="7">
        <f>IF(E51=0,,($E$9-E51)*$E$7*100/$E$9)</f>
        <v>0</v>
      </c>
      <c r="G51" s="6">
        <v>21</v>
      </c>
      <c r="H51" s="7">
        <f>IF(G51=0,,($G$9-G51)*$G$7*100/$G$9)</f>
        <v>17.391304347826086</v>
      </c>
      <c r="I51" s="6"/>
      <c r="J51" s="7">
        <f>IF(I51=0,,($I$9-I51)*$I$7*100/$I$9)</f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>F51+H51+J51+L51+N51</f>
        <v>17.391304347826086</v>
      </c>
      <c r="P51" s="6">
        <f t="shared" si="5"/>
        <v>1</v>
      </c>
      <c r="Q51" s="6">
        <f t="shared" si="6"/>
        <v>41</v>
      </c>
      <c r="R51" s="13">
        <f t="shared" si="7"/>
        <v>0.25</v>
      </c>
    </row>
    <row r="52" spans="1:18" x14ac:dyDescent="0.2">
      <c r="A52" s="5">
        <v>42</v>
      </c>
      <c r="B52" s="21" t="s">
        <v>287</v>
      </c>
      <c r="C52" s="21" t="s">
        <v>288</v>
      </c>
      <c r="D52" s="21" t="s">
        <v>51</v>
      </c>
      <c r="E52" s="6">
        <v>14</v>
      </c>
      <c r="F52" s="7">
        <f>IF(E52=0,,($E$9-E52)*$E$7*100/$E$9)</f>
        <v>13.333333333333334</v>
      </c>
      <c r="G52" s="6"/>
      <c r="H52" s="7">
        <f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>F52+H52+J52+L52+N52</f>
        <v>13.333333333333334</v>
      </c>
      <c r="P52" s="6">
        <f t="shared" si="5"/>
        <v>1</v>
      </c>
      <c r="Q52" s="6">
        <f t="shared" si="6"/>
        <v>42</v>
      </c>
      <c r="R52" s="13">
        <f t="shared" si="7"/>
        <v>0.25</v>
      </c>
    </row>
    <row r="53" spans="1:18" x14ac:dyDescent="0.2">
      <c r="A53" s="5">
        <v>43</v>
      </c>
      <c r="B53" s="21" t="s">
        <v>592</v>
      </c>
      <c r="C53" s="21" t="s">
        <v>208</v>
      </c>
      <c r="D53" s="21" t="s">
        <v>185</v>
      </c>
      <c r="E53" s="6"/>
      <c r="F53" s="7"/>
      <c r="G53" s="6"/>
      <c r="H53" s="7"/>
      <c r="I53" s="6"/>
      <c r="J53" s="7"/>
      <c r="K53" s="6">
        <v>17</v>
      </c>
      <c r="L53" s="7">
        <f>IF(K53=0,,($K$9-K53)*$K$7*100/$K$9)</f>
        <v>11.111111111111111</v>
      </c>
      <c r="M53" s="6"/>
      <c r="N53" s="7"/>
      <c r="O53" s="8">
        <f>F53+H53+J53+L53+N53</f>
        <v>11.111111111111111</v>
      </c>
      <c r="P53" s="6"/>
      <c r="Q53" s="6"/>
      <c r="R53" s="13"/>
    </row>
    <row r="54" spans="1:18" x14ac:dyDescent="0.2">
      <c r="A54" s="5">
        <v>44</v>
      </c>
      <c r="B54" s="21" t="s">
        <v>366</v>
      </c>
      <c r="C54" s="21" t="s">
        <v>367</v>
      </c>
      <c r="D54" s="21" t="s">
        <v>46</v>
      </c>
      <c r="E54" s="6"/>
      <c r="F54" s="7">
        <f>IF(E54=0,,($E$9-E54)*$E$7*100/$E$9)</f>
        <v>0</v>
      </c>
      <c r="G54" s="6">
        <v>22</v>
      </c>
      <c r="H54" s="7">
        <f>IF(G54=0,,($G$9-G54)*$G$7*100/$G$9)</f>
        <v>8.695652173913043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8">
        <f>F54+H54+J54+L54+N54</f>
        <v>8.695652173913043</v>
      </c>
      <c r="P54" s="6"/>
      <c r="Q54" s="6"/>
      <c r="R54" s="13"/>
    </row>
    <row r="55" spans="1:18" x14ac:dyDescent="0.2">
      <c r="A55" s="5">
        <f t="shared" si="4"/>
        <v>45</v>
      </c>
      <c r="B55" s="21" t="s">
        <v>593</v>
      </c>
      <c r="C55" s="21" t="s">
        <v>594</v>
      </c>
      <c r="D55" s="21" t="s">
        <v>46</v>
      </c>
      <c r="E55" s="6"/>
      <c r="F55" s="7">
        <f>IF(E55=0,,($E$9-E55)*$E$7*100/$E$9)</f>
        <v>0</v>
      </c>
      <c r="G55" s="6"/>
      <c r="H55" s="7">
        <f>IF(G55=0,,($G$9-G55)*$G$7*100/$G$9)</f>
        <v>0</v>
      </c>
      <c r="I55" s="6"/>
      <c r="J55" s="7">
        <f>IF(I55=0,,($I$9-I55)*$I$7*100/$I$9)</f>
        <v>0</v>
      </c>
      <c r="K55" s="6">
        <v>18</v>
      </c>
      <c r="L55" s="7">
        <v>6</v>
      </c>
      <c r="M55" s="6"/>
      <c r="N55" s="7"/>
      <c r="O55" s="8">
        <f>F55+H55+J55+L55+N55</f>
        <v>6</v>
      </c>
      <c r="P55" s="6">
        <f t="shared" si="5"/>
        <v>1</v>
      </c>
      <c r="Q55" s="6">
        <f t="shared" si="6"/>
        <v>45</v>
      </c>
      <c r="R55" s="13">
        <f t="shared" si="7"/>
        <v>0.25</v>
      </c>
    </row>
    <row r="56" spans="1:18" x14ac:dyDescent="0.2">
      <c r="A56" s="31" t="s">
        <v>17</v>
      </c>
      <c r="B56" s="31"/>
      <c r="C56" s="32"/>
      <c r="E56">
        <f>COUNTA(E11:E55)</f>
        <v>15</v>
      </c>
      <c r="G56">
        <f>COUNTA(G11:G55)</f>
        <v>23</v>
      </c>
      <c r="I56">
        <f>COUNTA(I11:I55)</f>
        <v>31</v>
      </c>
      <c r="K56">
        <f>COUNTA(K11:K55)</f>
        <v>18</v>
      </c>
      <c r="M56">
        <f>COUNTA(M11:M55)</f>
        <v>0</v>
      </c>
    </row>
    <row r="57" spans="1:18" x14ac:dyDescent="0.2">
      <c r="A57" s="39" t="s">
        <v>30</v>
      </c>
      <c r="B57" s="39"/>
      <c r="C57" s="39"/>
      <c r="E57" s="12">
        <f>E56/$G$2</f>
        <v>0.33333333333333331</v>
      </c>
      <c r="G57" s="12">
        <f>G56/$G$2</f>
        <v>0.51111111111111107</v>
      </c>
      <c r="I57" s="12">
        <f>I56/$G$2</f>
        <v>0.68888888888888888</v>
      </c>
      <c r="K57" s="12">
        <f>K56/$G$2</f>
        <v>0.4</v>
      </c>
      <c r="M57" s="12">
        <f>M56/$G$2</f>
        <v>0</v>
      </c>
    </row>
  </sheetData>
  <sortState xmlns:xlrd2="http://schemas.microsoft.com/office/spreadsheetml/2017/richdata2" ref="B11:O55">
    <sortCondition descending="1" ref="O11:O55"/>
  </sortState>
  <mergeCells count="25">
    <mergeCell ref="A57:C57"/>
    <mergeCell ref="E9:F9"/>
    <mergeCell ref="G9:H9"/>
    <mergeCell ref="I9:J9"/>
    <mergeCell ref="K9:L9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tabSelected="1"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C5" sqref="C5"/>
    </sheetView>
  </sheetViews>
  <sheetFormatPr baseColWidth="10" defaultColWidth="11.5" defaultRowHeight="15" x14ac:dyDescent="0.2"/>
  <cols>
    <col min="1" max="1" width="18.33203125" bestFit="1" customWidth="1"/>
    <col min="2" max="2" width="29" customWidth="1"/>
    <col min="3" max="3" width="14.6640625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26</v>
      </c>
      <c r="F2" s="38"/>
      <c r="G2" s="11">
        <f>COUNTA(B11:B52)</f>
        <v>18</v>
      </c>
    </row>
    <row r="3" spans="1:18" x14ac:dyDescent="0.2">
      <c r="B3" s="2"/>
      <c r="E3" s="38" t="s">
        <v>28</v>
      </c>
      <c r="F3" s="38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 t="s">
        <v>569</v>
      </c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/>
      <c r="N7" s="36"/>
    </row>
    <row r="8" spans="1:18" x14ac:dyDescent="0.2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>
        <v>46024</v>
      </c>
      <c r="L8" s="33"/>
      <c r="M8" s="33"/>
      <c r="N8" s="33"/>
    </row>
    <row r="9" spans="1:18" x14ac:dyDescent="0.2">
      <c r="D9" s="1" t="s">
        <v>2</v>
      </c>
      <c r="E9" s="34">
        <v>8</v>
      </c>
      <c r="F9" s="34"/>
      <c r="G9" s="35">
        <v>10</v>
      </c>
      <c r="H9" s="36"/>
      <c r="I9" s="35">
        <v>15</v>
      </c>
      <c r="J9" s="36"/>
      <c r="K9" s="34">
        <v>9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5" si="1">IF(E11=0,,($E$9-E11)*$E$7*100/$E$9)</f>
        <v>175</v>
      </c>
      <c r="G11" s="6">
        <v>1</v>
      </c>
      <c r="H11" s="7">
        <f t="shared" ref="H11:H28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/>
      <c r="N11" s="7">
        <f t="shared" ref="N11:N19" si="5">IF(M11=0,,($M$9-M11)*$M$7*100/$M$9)</f>
        <v>0</v>
      </c>
      <c r="O11" s="8">
        <f t="shared" ref="O11:O28" si="6">F11+H11+J11+L11+N11</f>
        <v>706.11111111111109</v>
      </c>
      <c r="P11" s="6">
        <f t="shared" ref="P11:P29" si="7">COUNTA(E11,G11,I11,K11,M11)</f>
        <v>4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/>
      <c r="N12" s="7">
        <f t="shared" si="5"/>
        <v>0</v>
      </c>
      <c r="O12" s="8">
        <f t="shared" si="6"/>
        <v>518.33333333333337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450</v>
      </c>
      <c r="P13" s="6">
        <f t="shared" si="7"/>
        <v>3</v>
      </c>
      <c r="Q13" s="6">
        <f t="shared" si="8"/>
        <v>3</v>
      </c>
      <c r="R13" s="13">
        <f t="shared" si="9"/>
        <v>0.75</v>
      </c>
    </row>
    <row r="14" spans="1:18" x14ac:dyDescent="0.2">
      <c r="A14" s="5">
        <f t="shared" si="0"/>
        <v>4</v>
      </c>
      <c r="B14" s="21" t="s">
        <v>290</v>
      </c>
      <c r="C14" s="21" t="s">
        <v>291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0.5</v>
      </c>
    </row>
    <row r="15" spans="1:18" x14ac:dyDescent="0.2">
      <c r="A15" s="5">
        <f t="shared" si="0"/>
        <v>5</v>
      </c>
      <c r="B15" s="21" t="s">
        <v>161</v>
      </c>
      <c r="C15" s="21" t="s">
        <v>96</v>
      </c>
      <c r="D15" s="21" t="s">
        <v>258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0.75</v>
      </c>
    </row>
    <row r="16" spans="1:18" x14ac:dyDescent="0.2">
      <c r="A16" s="5">
        <f t="shared" si="0"/>
        <v>6</v>
      </c>
      <c r="B16" s="21" t="s">
        <v>337</v>
      </c>
      <c r="C16" s="21" t="s">
        <v>338</v>
      </c>
      <c r="D16" s="21" t="s">
        <v>185</v>
      </c>
      <c r="E16" s="6"/>
      <c r="F16" s="7">
        <f t="shared" si="1"/>
        <v>0</v>
      </c>
      <c r="G16" s="6">
        <v>5</v>
      </c>
      <c r="H16" s="7">
        <f t="shared" si="2"/>
        <v>100</v>
      </c>
      <c r="I16" s="6"/>
      <c r="J16" s="7">
        <f t="shared" si="3"/>
        <v>0</v>
      </c>
      <c r="K16" s="6">
        <v>3</v>
      </c>
      <c r="L16" s="7">
        <f t="shared" si="4"/>
        <v>133.33333333333334</v>
      </c>
      <c r="M16" s="6"/>
      <c r="N16" s="7">
        <f t="shared" si="5"/>
        <v>0</v>
      </c>
      <c r="O16" s="8">
        <f t="shared" si="6"/>
        <v>233.33333333333334</v>
      </c>
      <c r="P16" s="6">
        <f t="shared" si="7"/>
        <v>2</v>
      </c>
      <c r="Q16" s="6">
        <f t="shared" si="8"/>
        <v>6</v>
      </c>
      <c r="R16" s="13">
        <f t="shared" si="9"/>
        <v>0.5</v>
      </c>
    </row>
    <row r="17" spans="1:18" x14ac:dyDescent="0.2">
      <c r="A17" s="5">
        <f t="shared" si="0"/>
        <v>7</v>
      </c>
      <c r="B17" s="21" t="s">
        <v>292</v>
      </c>
      <c r="C17" s="21" t="s">
        <v>74</v>
      </c>
      <c r="D17" s="21" t="s">
        <v>258</v>
      </c>
      <c r="E17" s="6">
        <v>5</v>
      </c>
      <c r="F17" s="7">
        <f t="shared" si="1"/>
        <v>75</v>
      </c>
      <c r="G17" s="6">
        <v>6</v>
      </c>
      <c r="H17" s="7">
        <f t="shared" si="2"/>
        <v>80</v>
      </c>
      <c r="I17" s="6">
        <v>10</v>
      </c>
      <c r="J17" s="7">
        <f t="shared" si="3"/>
        <v>66.666666666666671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221.66666666666669</v>
      </c>
      <c r="P17" s="6">
        <f t="shared" si="7"/>
        <v>3</v>
      </c>
      <c r="Q17" s="6">
        <f t="shared" si="8"/>
        <v>7</v>
      </c>
      <c r="R17" s="13">
        <f t="shared" si="9"/>
        <v>0.75</v>
      </c>
    </row>
    <row r="18" spans="1:18" x14ac:dyDescent="0.2">
      <c r="A18" s="5">
        <f t="shared" si="0"/>
        <v>8</v>
      </c>
      <c r="B18" s="21" t="s">
        <v>489</v>
      </c>
      <c r="C18" s="21" t="s">
        <v>73</v>
      </c>
      <c r="D18" s="21" t="s">
        <v>335</v>
      </c>
      <c r="E18" s="6"/>
      <c r="F18" s="7">
        <f t="shared" si="1"/>
        <v>0</v>
      </c>
      <c r="G18" s="6"/>
      <c r="H18" s="7">
        <f t="shared" si="2"/>
        <v>0</v>
      </c>
      <c r="I18" s="6">
        <v>1</v>
      </c>
      <c r="J18" s="7">
        <f t="shared" si="3"/>
        <v>186.66666666666666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186.66666666666666</v>
      </c>
      <c r="P18" s="6">
        <f t="shared" si="7"/>
        <v>1</v>
      </c>
      <c r="Q18" s="6">
        <f t="shared" si="8"/>
        <v>8</v>
      </c>
      <c r="R18" s="13">
        <f t="shared" si="9"/>
        <v>0.25</v>
      </c>
    </row>
    <row r="19" spans="1:18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/>
      <c r="N19" s="7">
        <f t="shared" si="5"/>
        <v>0</v>
      </c>
      <c r="O19" s="8">
        <f t="shared" si="6"/>
        <v>168.88888888888889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21" t="s">
        <v>228</v>
      </c>
      <c r="C20" s="21" t="s">
        <v>229</v>
      </c>
      <c r="D20" s="21" t="s">
        <v>56</v>
      </c>
      <c r="E20" s="6">
        <v>7</v>
      </c>
      <c r="F20" s="7">
        <f t="shared" si="1"/>
        <v>25</v>
      </c>
      <c r="G20" s="6">
        <v>9</v>
      </c>
      <c r="H20" s="7">
        <f t="shared" si="2"/>
        <v>20</v>
      </c>
      <c r="I20" s="6">
        <v>7</v>
      </c>
      <c r="J20" s="7">
        <f t="shared" si="3"/>
        <v>106.66666666666667</v>
      </c>
      <c r="K20" s="6"/>
      <c r="L20" s="7">
        <f t="shared" si="4"/>
        <v>0</v>
      </c>
      <c r="M20" s="6"/>
      <c r="N20" s="7">
        <v>9</v>
      </c>
      <c r="O20" s="8">
        <f t="shared" si="6"/>
        <v>160.66666666666669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21" t="s">
        <v>576</v>
      </c>
      <c r="C21" s="21" t="s">
        <v>508</v>
      </c>
      <c r="D21" s="21" t="s">
        <v>46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2</v>
      </c>
      <c r="L21" s="7">
        <f t="shared" si="4"/>
        <v>155.55555555555554</v>
      </c>
      <c r="M21" s="6"/>
      <c r="N21" s="7">
        <f t="shared" ref="N21:N28" si="10">IF(M21=0,,($M$9-M21)*$M$7*100/$M$9)</f>
        <v>0</v>
      </c>
      <c r="O21" s="8">
        <f t="shared" si="6"/>
        <v>155.55555555555554</v>
      </c>
      <c r="P21" s="6">
        <f t="shared" si="7"/>
        <v>1</v>
      </c>
      <c r="Q21" s="6">
        <f t="shared" si="8"/>
        <v>11</v>
      </c>
      <c r="R21" s="13">
        <f t="shared" si="9"/>
        <v>0.25</v>
      </c>
    </row>
    <row r="22" spans="1:18" x14ac:dyDescent="0.2">
      <c r="A22" s="5">
        <f t="shared" si="0"/>
        <v>12</v>
      </c>
      <c r="B22" s="21" t="s">
        <v>490</v>
      </c>
      <c r="C22" s="21" t="s">
        <v>491</v>
      </c>
      <c r="D22" s="21" t="s">
        <v>46</v>
      </c>
      <c r="E22" s="6"/>
      <c r="F22" s="7">
        <f t="shared" si="1"/>
        <v>0</v>
      </c>
      <c r="G22" s="6"/>
      <c r="H22" s="7">
        <f t="shared" si="2"/>
        <v>0</v>
      </c>
      <c r="I22" s="6">
        <v>8</v>
      </c>
      <c r="J22" s="7">
        <f t="shared" si="3"/>
        <v>93.333333333333329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93.333333333333329</v>
      </c>
      <c r="P22" s="6">
        <f t="shared" si="7"/>
        <v>1</v>
      </c>
      <c r="Q22" s="6">
        <f t="shared" si="8"/>
        <v>12</v>
      </c>
      <c r="R22" s="13">
        <f t="shared" si="9"/>
        <v>0.25</v>
      </c>
    </row>
    <row r="23" spans="1:18" x14ac:dyDescent="0.2">
      <c r="A23" s="5">
        <f t="shared" si="0"/>
        <v>13</v>
      </c>
      <c r="B23" s="21" t="s">
        <v>492</v>
      </c>
      <c r="C23" s="21" t="s">
        <v>493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80</v>
      </c>
      <c r="P23" s="6">
        <f t="shared" si="7"/>
        <v>1</v>
      </c>
      <c r="Q23" s="6">
        <f t="shared" si="8"/>
        <v>13</v>
      </c>
      <c r="R23" s="13">
        <f t="shared" si="9"/>
        <v>0.25</v>
      </c>
    </row>
    <row r="24" spans="1:18" x14ac:dyDescent="0.2">
      <c r="A24" s="5">
        <f t="shared" si="0"/>
        <v>14</v>
      </c>
      <c r="B24" s="21" t="s">
        <v>494</v>
      </c>
      <c r="C24" s="21" t="s">
        <v>495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 t="shared" si="10"/>
        <v>0</v>
      </c>
      <c r="O24" s="8">
        <f t="shared" si="6"/>
        <v>71.111111111111114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21" t="s">
        <v>496</v>
      </c>
      <c r="C25" s="21" t="s">
        <v>497</v>
      </c>
      <c r="D25" s="21" t="s">
        <v>193</v>
      </c>
      <c r="E25" s="6"/>
      <c r="F25" s="7">
        <f t="shared" si="1"/>
        <v>0</v>
      </c>
      <c r="G25" s="6"/>
      <c r="H25" s="7">
        <f t="shared" si="2"/>
        <v>0</v>
      </c>
      <c r="I25" s="6">
        <v>14</v>
      </c>
      <c r="J25" s="7">
        <f t="shared" si="3"/>
        <v>13.333333333333334</v>
      </c>
      <c r="K25" s="6">
        <v>8</v>
      </c>
      <c r="L25" s="7">
        <f t="shared" si="4"/>
        <v>22.222222222222221</v>
      </c>
      <c r="M25" s="6"/>
      <c r="N25" s="7">
        <f t="shared" si="10"/>
        <v>0</v>
      </c>
      <c r="O25" s="8">
        <f t="shared" si="6"/>
        <v>35.555555555555557</v>
      </c>
      <c r="P25" s="6">
        <f t="shared" si="7"/>
        <v>2</v>
      </c>
      <c r="Q25" s="6">
        <f t="shared" si="8"/>
        <v>15</v>
      </c>
      <c r="R25" s="13">
        <f t="shared" si="9"/>
        <v>0.5</v>
      </c>
    </row>
    <row r="26" spans="1:18" x14ac:dyDescent="0.2">
      <c r="A26" s="6">
        <f t="shared" si="0"/>
        <v>16</v>
      </c>
      <c r="B26" s="21" t="s">
        <v>293</v>
      </c>
      <c r="C26" s="21" t="s">
        <v>294</v>
      </c>
      <c r="D26" s="21" t="s">
        <v>56</v>
      </c>
      <c r="E26" s="6">
        <v>8</v>
      </c>
      <c r="F26" s="7">
        <f>25/2</f>
        <v>12.5</v>
      </c>
      <c r="G26" s="6">
        <v>10</v>
      </c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12.5</v>
      </c>
      <c r="P26" s="6">
        <f t="shared" si="7"/>
        <v>2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21" t="s">
        <v>577</v>
      </c>
      <c r="C27" s="28" t="s">
        <v>578</v>
      </c>
      <c r="D27" s="21" t="s">
        <v>193</v>
      </c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si="10"/>
        <v>0</v>
      </c>
      <c r="O27" s="8">
        <f t="shared" si="6"/>
        <v>11</v>
      </c>
      <c r="P27" s="6">
        <f t="shared" si="7"/>
        <v>1</v>
      </c>
      <c r="Q27" s="6">
        <f t="shared" si="8"/>
        <v>17</v>
      </c>
      <c r="R27" s="13">
        <f t="shared" si="9"/>
        <v>0.25</v>
      </c>
    </row>
    <row r="28" spans="1:18" x14ac:dyDescent="0.2">
      <c r="A28" s="5">
        <f t="shared" si="0"/>
        <v>18</v>
      </c>
      <c r="B28" s="21" t="s">
        <v>498</v>
      </c>
      <c r="C28" s="21" t="s">
        <v>406</v>
      </c>
      <c r="D28" s="21" t="s">
        <v>424</v>
      </c>
      <c r="E28" s="6"/>
      <c r="F28" s="7">
        <f>IF(E28=0,,($E$9-E28)*$E$7*100/$E$9)</f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0"/>
        <v>0</v>
      </c>
      <c r="O28" s="8">
        <f t="shared" si="6"/>
        <v>6.5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ref="F29" si="11">IF(E29=0,,($E$9-E29)*$E$7*100/$E$9)</f>
        <v>0</v>
      </c>
      <c r="G29" s="6"/>
      <c r="H29" s="7">
        <f t="shared" ref="H29" si="12">IF(G29=0,,($G$9-G29)*$G$7*100/$G$9)</f>
        <v>0</v>
      </c>
      <c r="I29" s="6"/>
      <c r="J29" s="7">
        <f t="shared" ref="J29" si="13">IF(I29=0,,($I$9-I29)*$I$7*100/$I$9)</f>
        <v>0</v>
      </c>
      <c r="K29" s="6"/>
      <c r="L29" s="7"/>
      <c r="M29" s="6"/>
      <c r="N29" s="7">
        <f t="shared" ref="N29" si="14">IF(M29=0,,($M$9-M29)*$M$7*100/$M$9)</f>
        <v>0</v>
      </c>
      <c r="O29" s="8">
        <f t="shared" ref="O29" si="15">F29+H29+J29+L29+N29</f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2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2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2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2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2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2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2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2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2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2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2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2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2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2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2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2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2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2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2">
      <c r="A53" s="31" t="s">
        <v>153</v>
      </c>
      <c r="B53" s="31"/>
      <c r="C53" s="32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8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0.44444444444444442</v>
      </c>
      <c r="G54" s="12">
        <f>G53/$G$2</f>
        <v>0.55555555555555558</v>
      </c>
      <c r="I54" s="12">
        <f>I53/$G$2</f>
        <v>0.72222222222222221</v>
      </c>
      <c r="K54" s="12">
        <f>K53/$G$2</f>
        <v>0.44444444444444442</v>
      </c>
      <c r="M54" s="12">
        <f>M53/$G$2</f>
        <v>0</v>
      </c>
    </row>
  </sheetData>
  <sortState xmlns:xlrd2="http://schemas.microsoft.com/office/spreadsheetml/2017/richdata2" ref="B11:O28">
    <sortCondition descending="1" ref="O11:O28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E2" s="38" t="s">
        <v>27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5"/>
      <c r="F7" s="36"/>
      <c r="G7" s="35"/>
      <c r="H7" s="36"/>
      <c r="I7" s="35"/>
      <c r="J7" s="36"/>
    </row>
    <row r="8" spans="1:15" x14ac:dyDescent="0.2">
      <c r="D8" s="1" t="s">
        <v>1</v>
      </c>
      <c r="E8" s="33"/>
      <c r="F8" s="33"/>
      <c r="G8" s="33"/>
      <c r="H8" s="33"/>
      <c r="I8" s="33"/>
      <c r="J8" s="33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1" t="s">
        <v>17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27</v>
      </c>
      <c r="F2" s="38"/>
      <c r="G2" s="11">
        <f>COUNTA(B11:B52)</f>
        <v>31</v>
      </c>
    </row>
    <row r="3" spans="1:18" x14ac:dyDescent="0.2">
      <c r="B3" s="2"/>
      <c r="E3" s="38" t="s">
        <v>28</v>
      </c>
      <c r="F3" s="38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579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1</v>
      </c>
      <c r="F7" s="36"/>
      <c r="G7" s="35">
        <v>1</v>
      </c>
      <c r="H7" s="36"/>
      <c r="I7" s="35">
        <v>1</v>
      </c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45942</v>
      </c>
      <c r="F8" s="33"/>
      <c r="G8" s="44">
        <v>45984</v>
      </c>
      <c r="H8" s="45"/>
      <c r="I8" s="44">
        <v>46054</v>
      </c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21</v>
      </c>
      <c r="F9" s="34"/>
      <c r="G9" s="35">
        <v>22</v>
      </c>
      <c r="H9" s="36"/>
      <c r="I9" s="35">
        <v>23</v>
      </c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308</v>
      </c>
      <c r="C11" s="6" t="s">
        <v>309</v>
      </c>
      <c r="D11" s="6" t="s">
        <v>146</v>
      </c>
      <c r="E11" s="6">
        <v>5</v>
      </c>
      <c r="F11" s="7">
        <f>IF(E11=0,,($E$9-E11)*$E$7*100/$E$9)</f>
        <v>76.19047619047619</v>
      </c>
      <c r="G11" s="6">
        <v>2</v>
      </c>
      <c r="H11" s="7">
        <f>IF(G11=0,,($G$9-G11)*$G$7*100/$G$9)</f>
        <v>90.909090909090907</v>
      </c>
      <c r="I11" s="6">
        <v>3</v>
      </c>
      <c r="J11" s="7">
        <f>IF(I11=0,,($I$9-I11)*$I$7*100/$I$9)</f>
        <v>86.956521739130437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8">
        <f>F11+H11+J11+L11+N11</f>
        <v>254.05608883869752</v>
      </c>
      <c r="P11" s="6">
        <f t="shared" ref="P11:P38" si="1">COUNTA(E11,G11,I11,K11,M11)</f>
        <v>3</v>
      </c>
      <c r="Q11" s="6">
        <f t="shared" ref="Q11:Q38" si="2">ROW(B11)-10</f>
        <v>1</v>
      </c>
      <c r="R11" s="13">
        <f t="shared" ref="R11:R38" si="3">P11/$G$3</f>
        <v>1</v>
      </c>
    </row>
    <row r="12" spans="1:18" x14ac:dyDescent="0.2">
      <c r="A12" s="5">
        <f t="shared" si="0"/>
        <v>2</v>
      </c>
      <c r="B12" s="6" t="s">
        <v>310</v>
      </c>
      <c r="C12" s="6" t="s">
        <v>311</v>
      </c>
      <c r="D12" s="6" t="s">
        <v>56</v>
      </c>
      <c r="E12" s="6">
        <v>6</v>
      </c>
      <c r="F12" s="7">
        <f>IF(E12=0,,($E$9-E12)*$E$7*100/$E$9)</f>
        <v>71.428571428571431</v>
      </c>
      <c r="G12" s="6">
        <v>3</v>
      </c>
      <c r="H12" s="7">
        <f>IF(G12=0,,($G$9-G12)*$G$7*100/$G$9)</f>
        <v>86.36363636363636</v>
      </c>
      <c r="I12" s="6">
        <v>1</v>
      </c>
      <c r="J12" s="7">
        <f>IF(I12=0,,($I$9-I12)*$I$7*100/$I$9)</f>
        <v>95.652173913043484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8">
        <f>F12+H12+J12+L12+N12</f>
        <v>253.44438170525126</v>
      </c>
      <c r="P12" s="6">
        <f t="shared" si="1"/>
        <v>3</v>
      </c>
      <c r="Q12" s="6">
        <f t="shared" si="2"/>
        <v>2</v>
      </c>
      <c r="R12" s="13">
        <f t="shared" si="3"/>
        <v>1</v>
      </c>
    </row>
    <row r="13" spans="1:18" x14ac:dyDescent="0.2">
      <c r="A13" s="5">
        <f t="shared" si="0"/>
        <v>3</v>
      </c>
      <c r="B13" s="6" t="s">
        <v>304</v>
      </c>
      <c r="C13" s="6" t="s">
        <v>305</v>
      </c>
      <c r="D13" s="6" t="s">
        <v>56</v>
      </c>
      <c r="E13" s="6">
        <v>3</v>
      </c>
      <c r="F13" s="7">
        <f>IF(E13=0,,($E$9-E13)*$E$7*100/$E$9)</f>
        <v>85.714285714285708</v>
      </c>
      <c r="G13" s="6">
        <v>8</v>
      </c>
      <c r="H13" s="7">
        <f>IF(G13=0,,($G$9-G13)*$G$7*100/$G$9)</f>
        <v>63.636363636363633</v>
      </c>
      <c r="I13" s="6">
        <v>2</v>
      </c>
      <c r="J13" s="7">
        <f>IF(I13=0,,($I$9-I13)*$I$7*100/$I$9)</f>
        <v>91.304347826086953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8">
        <f>F13+H13+J13+L13+N13</f>
        <v>240.65499717673629</v>
      </c>
      <c r="P13" s="6">
        <f t="shared" si="1"/>
        <v>3</v>
      </c>
      <c r="Q13" s="6">
        <f t="shared" si="2"/>
        <v>3</v>
      </c>
      <c r="R13" s="13">
        <f t="shared" si="3"/>
        <v>1</v>
      </c>
    </row>
    <row r="14" spans="1:18" x14ac:dyDescent="0.2">
      <c r="A14" s="5">
        <f t="shared" si="0"/>
        <v>4</v>
      </c>
      <c r="B14" s="6" t="s">
        <v>306</v>
      </c>
      <c r="C14" s="6" t="s">
        <v>307</v>
      </c>
      <c r="D14" s="6" t="s">
        <v>132</v>
      </c>
      <c r="E14" s="6">
        <v>4</v>
      </c>
      <c r="F14" s="7">
        <f>IF(E14=0,,($E$9-E14)*$E$7*100/$E$9)</f>
        <v>80.952380952380949</v>
      </c>
      <c r="G14" s="6">
        <v>1</v>
      </c>
      <c r="H14" s="7">
        <f>IF(G14=0,,($G$9-G14)*$G$7*100/$G$9)</f>
        <v>95.454545454545453</v>
      </c>
      <c r="I14" s="6">
        <v>9</v>
      </c>
      <c r="J14" s="7">
        <f>IF(I14=0,,($I$9-I14)*$I$7*100/$I$9)</f>
        <v>60.869565217391305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8">
        <f>F14+H14+J14+L14+N14</f>
        <v>237.27649162431771</v>
      </c>
      <c r="P14" s="6">
        <f t="shared" si="1"/>
        <v>3</v>
      </c>
      <c r="Q14" s="6">
        <f t="shared" si="2"/>
        <v>4</v>
      </c>
      <c r="R14" s="13">
        <f t="shared" si="3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>IF(E15=0,,($E$9-E15)*$E$7*100/$E$9)</f>
        <v>95.238095238095241</v>
      </c>
      <c r="G15" s="6">
        <v>4</v>
      </c>
      <c r="H15" s="7">
        <f>IF(G15=0,,($G$9-G15)*$G$7*100/$G$9)</f>
        <v>81.818181818181813</v>
      </c>
      <c r="I15" s="6">
        <v>13</v>
      </c>
      <c r="J15" s="7">
        <f>IF(I15=0,,($I$9-I15)*$I$7*100/$I$9)</f>
        <v>43.478260869565219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8">
        <f>F15+H15+J15+L15+N15</f>
        <v>220.53453792584227</v>
      </c>
      <c r="P15" s="6">
        <f t="shared" si="1"/>
        <v>3</v>
      </c>
      <c r="Q15" s="6">
        <f t="shared" si="2"/>
        <v>5</v>
      </c>
      <c r="R15" s="13">
        <f t="shared" si="3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>IF(E16=0,,($E$9-E16)*$E$7*100/$E$9)</f>
        <v>47.61904761904762</v>
      </c>
      <c r="G16" s="6">
        <v>6</v>
      </c>
      <c r="H16" s="7">
        <f>IF(G16=0,,($G$9-G16)*$G$7*100/$G$9)</f>
        <v>72.727272727272734</v>
      </c>
      <c r="I16" s="6">
        <v>8</v>
      </c>
      <c r="J16" s="7">
        <f>IF(I16=0,,($I$9-I16)*$I$7*100/$I$9)</f>
        <v>65.217391304347828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8">
        <f>F16+H16+J16+L16+N16</f>
        <v>185.56371165066818</v>
      </c>
      <c r="P16" s="6">
        <f t="shared" si="1"/>
        <v>3</v>
      </c>
      <c r="Q16" s="6">
        <f t="shared" si="2"/>
        <v>6</v>
      </c>
      <c r="R16" s="13">
        <f t="shared" si="3"/>
        <v>1</v>
      </c>
    </row>
    <row r="17" spans="1:18" x14ac:dyDescent="0.2">
      <c r="A17" s="5">
        <f t="shared" si="0"/>
        <v>7</v>
      </c>
      <c r="B17" s="6" t="s">
        <v>326</v>
      </c>
      <c r="C17" s="6" t="s">
        <v>50</v>
      </c>
      <c r="D17" s="6" t="s">
        <v>185</v>
      </c>
      <c r="E17" s="6">
        <v>16</v>
      </c>
      <c r="F17" s="7">
        <f>IF(E17=0,,($E$9-E17)*$E$7*100/$E$9)</f>
        <v>23.80952380952381</v>
      </c>
      <c r="G17" s="6">
        <v>9</v>
      </c>
      <c r="H17" s="7">
        <f>IF(G17=0,,($G$9-G17)*$G$7*100/$G$9)</f>
        <v>59.090909090909093</v>
      </c>
      <c r="I17" s="6">
        <v>3</v>
      </c>
      <c r="J17" s="7">
        <f>IF(I17=0,,($I$9-I17)*$I$7*100/$I$9)</f>
        <v>86.956521739130437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8">
        <f>F17+H17+J17+L17+N17</f>
        <v>169.85695463956336</v>
      </c>
      <c r="P17" s="6">
        <f t="shared" si="1"/>
        <v>3</v>
      </c>
      <c r="Q17" s="6">
        <f t="shared" si="2"/>
        <v>7</v>
      </c>
      <c r="R17" s="13">
        <f t="shared" si="3"/>
        <v>1</v>
      </c>
    </row>
    <row r="18" spans="1:18" x14ac:dyDescent="0.2">
      <c r="A18" s="5">
        <f t="shared" si="0"/>
        <v>8</v>
      </c>
      <c r="B18" s="6" t="s">
        <v>316</v>
      </c>
      <c r="C18" s="6" t="s">
        <v>93</v>
      </c>
      <c r="D18" s="6" t="s">
        <v>132</v>
      </c>
      <c r="E18" s="6">
        <v>9</v>
      </c>
      <c r="F18" s="7">
        <f>IF(E18=0,,($E$9-E18)*$E$7*100/$E$9)</f>
        <v>57.142857142857146</v>
      </c>
      <c r="G18" s="6">
        <v>14</v>
      </c>
      <c r="H18" s="7">
        <f>IF(G18=0,,($G$9-G18)*$G$7*100/$G$9)</f>
        <v>36.363636363636367</v>
      </c>
      <c r="I18" s="6">
        <v>6</v>
      </c>
      <c r="J18" s="7">
        <f>IF(I18=0,,($I$9-I18)*$I$7*100/$I$9)</f>
        <v>73.913043478260875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8">
        <f>F18+H18+J18+L18+N18</f>
        <v>167.41953698475439</v>
      </c>
      <c r="P18" s="6">
        <f t="shared" si="1"/>
        <v>3</v>
      </c>
      <c r="Q18" s="6">
        <f t="shared" si="2"/>
        <v>8</v>
      </c>
      <c r="R18" s="13">
        <f t="shared" si="3"/>
        <v>1</v>
      </c>
    </row>
    <row r="19" spans="1:18" x14ac:dyDescent="0.2">
      <c r="A19" s="5">
        <f t="shared" si="0"/>
        <v>9</v>
      </c>
      <c r="B19" s="6" t="s">
        <v>499</v>
      </c>
      <c r="C19" s="6" t="s">
        <v>500</v>
      </c>
      <c r="D19" s="6" t="s">
        <v>146</v>
      </c>
      <c r="E19" s="6"/>
      <c r="F19" s="7"/>
      <c r="G19" s="6">
        <v>5</v>
      </c>
      <c r="H19" s="7">
        <f>IF(G19=0,,($G$9-G19)*$G$7*100/$G$9)</f>
        <v>77.272727272727266</v>
      </c>
      <c r="I19" s="6">
        <v>5</v>
      </c>
      <c r="J19" s="7">
        <f>IF(I19=0,,($I$9-I19)*$I$7*100/$I$9)</f>
        <v>78.260869565217391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8">
        <f>F19+H19+J19+L19+N19</f>
        <v>155.53359683794466</v>
      </c>
      <c r="P19" s="6">
        <f t="shared" si="1"/>
        <v>2</v>
      </c>
      <c r="Q19" s="6">
        <f t="shared" si="2"/>
        <v>9</v>
      </c>
      <c r="R19" s="13">
        <f t="shared" si="3"/>
        <v>0.66666666666666663</v>
      </c>
    </row>
    <row r="20" spans="1:18" x14ac:dyDescent="0.2">
      <c r="A20" s="5">
        <f t="shared" si="0"/>
        <v>10</v>
      </c>
      <c r="B20" s="6" t="s">
        <v>314</v>
      </c>
      <c r="C20" s="6" t="s">
        <v>315</v>
      </c>
      <c r="D20" s="6" t="s">
        <v>66</v>
      </c>
      <c r="E20" s="6">
        <v>8</v>
      </c>
      <c r="F20" s="7">
        <f>IF(E20=0,,($E$9-E20)*$E$7*100/$E$9)</f>
        <v>61.904761904761905</v>
      </c>
      <c r="G20" s="6">
        <v>7</v>
      </c>
      <c r="H20" s="7">
        <f>IF(G20=0,,($G$9-G20)*$G$7*100/$G$9)</f>
        <v>68.181818181818187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8">
        <f>F20+H20+J20+L20+N20</f>
        <v>130.08658008658008</v>
      </c>
      <c r="P20" s="6">
        <f t="shared" si="1"/>
        <v>2</v>
      </c>
      <c r="Q20" s="6">
        <f t="shared" si="2"/>
        <v>10</v>
      </c>
      <c r="R20" s="13">
        <f t="shared" si="3"/>
        <v>0.66666666666666663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>IF(E21=0,,($E$9-E21)*$E$7*100/$E$9)</f>
        <v>66.666666666666671</v>
      </c>
      <c r="G21" s="6">
        <v>15</v>
      </c>
      <c r="H21" s="7">
        <f>IF(G21=0,,($G$9-G21)*$G$7*100/$G$9)</f>
        <v>31.818181818181817</v>
      </c>
      <c r="I21" s="6">
        <v>18</v>
      </c>
      <c r="J21" s="7">
        <f>IF(I21=0,,($I$9-I21)*$I$7*100/$I$9)</f>
        <v>21.739130434782609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8">
        <f>F21+H21+J21+L21+N21</f>
        <v>120.22397891963109</v>
      </c>
      <c r="P21" s="6">
        <f t="shared" si="1"/>
        <v>3</v>
      </c>
      <c r="Q21" s="6">
        <f t="shared" si="2"/>
        <v>11</v>
      </c>
      <c r="R21" s="13">
        <f t="shared" si="3"/>
        <v>1</v>
      </c>
    </row>
    <row r="22" spans="1:18" x14ac:dyDescent="0.2">
      <c r="A22" s="5">
        <f t="shared" si="0"/>
        <v>12</v>
      </c>
      <c r="B22" s="6" t="s">
        <v>503</v>
      </c>
      <c r="C22" s="6" t="s">
        <v>504</v>
      </c>
      <c r="D22" s="6" t="s">
        <v>193</v>
      </c>
      <c r="E22" s="6"/>
      <c r="F22" s="7">
        <f>IF(E22=0,,($E$9-E22)*$E$7*100/$E$9)</f>
        <v>0</v>
      </c>
      <c r="G22" s="6">
        <v>13</v>
      </c>
      <c r="H22" s="7">
        <f>IF(G22=0,,($G$9-G22)*$G$7*100/$G$9)</f>
        <v>40.909090909090907</v>
      </c>
      <c r="I22" s="6">
        <v>7</v>
      </c>
      <c r="J22" s="7">
        <f>IF(I22=0,,($I$9-I22)*$I$7*100/$I$9)</f>
        <v>69.565217391304344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8">
        <f>F22+H22+J22+L22+N22</f>
        <v>110.47430830039525</v>
      </c>
      <c r="P22" s="6">
        <f t="shared" si="1"/>
        <v>2</v>
      </c>
      <c r="Q22" s="6">
        <f t="shared" si="2"/>
        <v>12</v>
      </c>
      <c r="R22" s="13">
        <f t="shared" si="3"/>
        <v>0.66666666666666663</v>
      </c>
    </row>
    <row r="23" spans="1:18" x14ac:dyDescent="0.2">
      <c r="A23" s="5">
        <f t="shared" si="0"/>
        <v>13</v>
      </c>
      <c r="B23" s="6" t="s">
        <v>582</v>
      </c>
      <c r="C23" s="6" t="s">
        <v>125</v>
      </c>
      <c r="D23" s="6" t="s">
        <v>506</v>
      </c>
      <c r="E23" s="6"/>
      <c r="F23" s="7">
        <f>IF(E23=0,,($E$9-E23)*$E$7*100/$E$9)</f>
        <v>0</v>
      </c>
      <c r="G23" s="6">
        <v>11</v>
      </c>
      <c r="H23" s="7">
        <f>IF(G23=0,,($G$9-G23)*$G$7*100/$G$9)</f>
        <v>50</v>
      </c>
      <c r="I23" s="6">
        <v>11</v>
      </c>
      <c r="J23" s="7">
        <f>IF(I23=0,,($I$9-I23)*$I$7*100/$I$9)</f>
        <v>52.173913043478258</v>
      </c>
      <c r="K23" s="6"/>
      <c r="L23" s="7"/>
      <c r="M23" s="6"/>
      <c r="N23" s="7">
        <f>IF(M23=0,,($M$9-M23)*$M$7*100/$M$9)</f>
        <v>0</v>
      </c>
      <c r="O23" s="8">
        <f>F23+H23+J23+L23+N23</f>
        <v>102.17391304347825</v>
      </c>
      <c r="P23" s="6">
        <f t="shared" si="1"/>
        <v>2</v>
      </c>
      <c r="Q23" s="6">
        <f t="shared" si="2"/>
        <v>13</v>
      </c>
      <c r="R23" s="13">
        <f t="shared" si="3"/>
        <v>0.66666666666666663</v>
      </c>
    </row>
    <row r="24" spans="1:18" x14ac:dyDescent="0.2">
      <c r="A24" s="5">
        <f t="shared" si="0"/>
        <v>14</v>
      </c>
      <c r="B24" s="6" t="s">
        <v>110</v>
      </c>
      <c r="C24" s="6" t="s">
        <v>98</v>
      </c>
      <c r="D24" s="6" t="s">
        <v>56</v>
      </c>
      <c r="E24" s="6">
        <v>2</v>
      </c>
      <c r="F24" s="7">
        <f>IF(E24=0,,($E$9-E24)*$E$7*100/$E$9)</f>
        <v>90.476190476190482</v>
      </c>
      <c r="G24" s="6"/>
      <c r="H24" s="7">
        <f>IF(G24=0,,($G$9-G24)*$G$7*100/$G$9)</f>
        <v>0</v>
      </c>
      <c r="I24" s="6">
        <v>21</v>
      </c>
      <c r="J24" s="7">
        <f>IF(I24=0,,($I$9-I24)*$I$7*100/$I$9)</f>
        <v>8.695652173913043</v>
      </c>
      <c r="K24" s="6"/>
      <c r="L24" s="7">
        <f>IF(K24=0,,($K$9-K24)*$K$7*100/$K$9)</f>
        <v>0</v>
      </c>
      <c r="M24" s="6"/>
      <c r="N24" s="7">
        <f>IF(M24=0,,($M$9-M24)*$M$7*100/$M$9)</f>
        <v>0</v>
      </c>
      <c r="O24" s="8">
        <f>F24+H24+J24+L24+N24</f>
        <v>99.171842650103528</v>
      </c>
      <c r="P24" s="6">
        <f t="shared" si="1"/>
        <v>2</v>
      </c>
      <c r="Q24" s="6">
        <f t="shared" si="2"/>
        <v>14</v>
      </c>
      <c r="R24" s="13">
        <f t="shared" si="3"/>
        <v>0.66666666666666663</v>
      </c>
    </row>
    <row r="25" spans="1:18" x14ac:dyDescent="0.2">
      <c r="A25" s="6">
        <f t="shared" si="0"/>
        <v>15</v>
      </c>
      <c r="B25" s="6" t="s">
        <v>322</v>
      </c>
      <c r="C25" s="6" t="s">
        <v>323</v>
      </c>
      <c r="D25" s="6" t="s">
        <v>185</v>
      </c>
      <c r="E25" s="6">
        <v>14</v>
      </c>
      <c r="F25" s="7">
        <f>IF(E25=0,,($E$9-E25)*$E$7*100/$E$9)</f>
        <v>33.333333333333336</v>
      </c>
      <c r="G25" s="6">
        <v>17</v>
      </c>
      <c r="H25" s="7">
        <f>IF(G25=0,,($G$9-G25)*$G$7*100/$G$9)</f>
        <v>22.727272727272727</v>
      </c>
      <c r="I25" s="6">
        <v>14</v>
      </c>
      <c r="J25" s="7">
        <f>IF(I25=0,,($I$9-I25)*$I$7*100/$I$9)</f>
        <v>39.130434782608695</v>
      </c>
      <c r="K25" s="6"/>
      <c r="L25" s="7">
        <f>IF(K25=0,,($K$9-K25)*$K$7*100/$K$9)</f>
        <v>0</v>
      </c>
      <c r="M25" s="6"/>
      <c r="N25" s="7">
        <f>IF(M25=0,,($M$9-M25)*$M$7*100/$M$9)</f>
        <v>0</v>
      </c>
      <c r="O25" s="8">
        <f>F25+H25+J25+L25+N25</f>
        <v>95.191040843214751</v>
      </c>
      <c r="P25" s="6">
        <f t="shared" si="1"/>
        <v>3</v>
      </c>
      <c r="Q25" s="6">
        <f t="shared" si="2"/>
        <v>15</v>
      </c>
      <c r="R25" s="13">
        <f t="shared" si="3"/>
        <v>1</v>
      </c>
    </row>
    <row r="26" spans="1:18" x14ac:dyDescent="0.2">
      <c r="A26" s="6">
        <f t="shared" si="0"/>
        <v>16</v>
      </c>
      <c r="B26" s="6" t="s">
        <v>320</v>
      </c>
      <c r="C26" s="6" t="s">
        <v>181</v>
      </c>
      <c r="D26" s="6" t="s">
        <v>66</v>
      </c>
      <c r="E26" s="6">
        <v>12</v>
      </c>
      <c r="F26" s="7">
        <f>IF(E26=0,,($E$9-E26)*$E$7*100/$E$9)</f>
        <v>42.857142857142854</v>
      </c>
      <c r="G26" s="6">
        <v>12</v>
      </c>
      <c r="H26" s="7">
        <f>IF(G26=0,,($G$9-G26)*$G$7*100/$G$9)</f>
        <v>45.454545454545453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8">
        <f>F26+H26+J26+L26+N26</f>
        <v>88.3116883116883</v>
      </c>
      <c r="P26" s="6">
        <f t="shared" si="1"/>
        <v>2</v>
      </c>
      <c r="Q26" s="6">
        <f t="shared" si="2"/>
        <v>16</v>
      </c>
      <c r="R26" s="13">
        <f t="shared" si="3"/>
        <v>0.66666666666666663</v>
      </c>
    </row>
    <row r="27" spans="1:18" x14ac:dyDescent="0.2">
      <c r="A27" s="5">
        <f t="shared" si="0"/>
        <v>17</v>
      </c>
      <c r="B27" s="6" t="s">
        <v>331</v>
      </c>
      <c r="C27" s="15" t="s">
        <v>332</v>
      </c>
      <c r="D27" s="6" t="s">
        <v>46</v>
      </c>
      <c r="E27" s="6">
        <v>19</v>
      </c>
      <c r="F27" s="7">
        <f>IF(E27=0,,($E$9-E27)*$E$7*100/$E$9)</f>
        <v>9.5238095238095237</v>
      </c>
      <c r="G27" s="6">
        <v>16</v>
      </c>
      <c r="H27" s="7">
        <f>IF(G27=0,,($G$9-G27)*$G$7*100/$G$9)</f>
        <v>27.272727272727273</v>
      </c>
      <c r="I27" s="6">
        <v>12</v>
      </c>
      <c r="J27" s="7">
        <f>IF(I27=0,,($I$9-I27)*$I$7*100/$I$9)</f>
        <v>47.826086956521742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8">
        <f>F27+H27+J27+L27+N27</f>
        <v>84.622623753058548</v>
      </c>
      <c r="P27" s="6">
        <f t="shared" si="1"/>
        <v>3</v>
      </c>
      <c r="Q27" s="6">
        <f t="shared" si="2"/>
        <v>17</v>
      </c>
      <c r="R27" s="13">
        <f t="shared" si="3"/>
        <v>1</v>
      </c>
    </row>
    <row r="28" spans="1:18" x14ac:dyDescent="0.2">
      <c r="A28" s="5">
        <f t="shared" si="0"/>
        <v>18</v>
      </c>
      <c r="B28" s="6" t="s">
        <v>324</v>
      </c>
      <c r="C28" s="6" t="s">
        <v>325</v>
      </c>
      <c r="D28" s="6" t="s">
        <v>132</v>
      </c>
      <c r="E28" s="6">
        <v>15</v>
      </c>
      <c r="F28" s="7">
        <f>IF(E28=0,,($E$9-E28)*$E$7*100/$E$9)</f>
        <v>28.571428571428573</v>
      </c>
      <c r="G28" s="6">
        <v>20</v>
      </c>
      <c r="H28" s="7">
        <f>IF(G28=0,,($G$9-G28)*$G$7*100/$G$9)</f>
        <v>9.0909090909090917</v>
      </c>
      <c r="I28" s="6">
        <v>16</v>
      </c>
      <c r="J28" s="7">
        <f>IF(I28=0,,($I$9-I28)*$I$7*100/$I$9)</f>
        <v>30.434782608695652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8">
        <f>F28+H28+J28+L28+N28</f>
        <v>68.097120271033319</v>
      </c>
      <c r="P28" s="6">
        <f t="shared" si="1"/>
        <v>3</v>
      </c>
      <c r="Q28" s="6">
        <f t="shared" si="2"/>
        <v>18</v>
      </c>
      <c r="R28" s="13">
        <f t="shared" si="3"/>
        <v>1</v>
      </c>
    </row>
    <row r="29" spans="1:18" x14ac:dyDescent="0.2">
      <c r="A29" s="5">
        <f t="shared" si="0"/>
        <v>19</v>
      </c>
      <c r="B29" s="6" t="s">
        <v>580</v>
      </c>
      <c r="C29" s="6" t="s">
        <v>581</v>
      </c>
      <c r="D29" s="6" t="s">
        <v>185</v>
      </c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>
        <v>10</v>
      </c>
      <c r="J29" s="7">
        <f>IF(I29=0,,($I$9-I29)*$I$7*100/$I$9)</f>
        <v>56.521739130434781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8">
        <f>F29+H29+J29+L29+N29</f>
        <v>56.521739130434781</v>
      </c>
      <c r="P29" s="6">
        <f t="shared" si="1"/>
        <v>1</v>
      </c>
      <c r="Q29" s="6">
        <f t="shared" si="2"/>
        <v>19</v>
      </c>
      <c r="R29" s="13">
        <f t="shared" si="3"/>
        <v>0.33333333333333331</v>
      </c>
    </row>
    <row r="30" spans="1:18" x14ac:dyDescent="0.2">
      <c r="A30" s="5">
        <f t="shared" si="0"/>
        <v>20</v>
      </c>
      <c r="B30" s="6" t="s">
        <v>321</v>
      </c>
      <c r="C30" s="6" t="s">
        <v>315</v>
      </c>
      <c r="D30" s="6" t="s">
        <v>46</v>
      </c>
      <c r="E30" s="6">
        <v>13</v>
      </c>
      <c r="F30" s="7">
        <f>IF(E30=0,,($E$9-E30)*$E$7*100/$E$9)</f>
        <v>38.095238095238095</v>
      </c>
      <c r="G30" s="6">
        <v>18</v>
      </c>
      <c r="H30" s="7">
        <f>IF(G30=0,,($G$9-G30)*$G$7*100/$G$9)</f>
        <v>18.181818181818183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>IF(M30=0,,($M$9-M30)*$M$7*100/$M$9)</f>
        <v>0</v>
      </c>
      <c r="O30" s="8">
        <f>F30+H30+J30+L30+N30</f>
        <v>56.277056277056275</v>
      </c>
      <c r="P30" s="6">
        <f t="shared" si="1"/>
        <v>2</v>
      </c>
      <c r="Q30" s="6">
        <f t="shared" si="2"/>
        <v>20</v>
      </c>
      <c r="R30" s="13">
        <f t="shared" si="3"/>
        <v>0.66666666666666663</v>
      </c>
    </row>
    <row r="31" spans="1:18" x14ac:dyDescent="0.2">
      <c r="A31" s="5">
        <f t="shared" si="0"/>
        <v>21</v>
      </c>
      <c r="B31" s="6" t="s">
        <v>501</v>
      </c>
      <c r="C31" s="6" t="s">
        <v>502</v>
      </c>
      <c r="D31" s="6" t="s">
        <v>185</v>
      </c>
      <c r="E31" s="6"/>
      <c r="F31" s="7">
        <f>IF(E31=0,,($E$9-E31)*$E$7*100/$E$9)</f>
        <v>0</v>
      </c>
      <c r="G31" s="6">
        <v>10</v>
      </c>
      <c r="H31" s="7">
        <f>IF(G31=0,,($G$9-G31)*$G$7*100/$G$9)</f>
        <v>54.545454545454547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>IF(M31=0,,($M$9-M31)*$M$7*100/$M$9)</f>
        <v>0</v>
      </c>
      <c r="O31" s="8">
        <f>F31+H31+J31+L31+N31</f>
        <v>54.545454545454547</v>
      </c>
      <c r="P31" s="6">
        <f t="shared" si="1"/>
        <v>1</v>
      </c>
      <c r="Q31" s="6">
        <f t="shared" si="2"/>
        <v>21</v>
      </c>
      <c r="R31" s="13">
        <f t="shared" si="3"/>
        <v>0.33333333333333331</v>
      </c>
    </row>
    <row r="32" spans="1:18" x14ac:dyDescent="0.2">
      <c r="A32" s="5">
        <f t="shared" si="0"/>
        <v>22</v>
      </c>
      <c r="B32" s="6" t="s">
        <v>317</v>
      </c>
      <c r="C32" s="6" t="s">
        <v>318</v>
      </c>
      <c r="D32" s="6" t="s">
        <v>56</v>
      </c>
      <c r="E32" s="6">
        <v>10</v>
      </c>
      <c r="F32" s="7">
        <f>IF(E32=0,,($E$9-E32)*$E$7*100/$E$9)</f>
        <v>52.38095238095238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8">
        <f>F32+H32+J32+L32+N32</f>
        <v>52.38095238095238</v>
      </c>
      <c r="P32" s="6">
        <f t="shared" si="1"/>
        <v>1</v>
      </c>
      <c r="Q32" s="6">
        <f t="shared" si="2"/>
        <v>22</v>
      </c>
      <c r="R32" s="13">
        <f t="shared" si="3"/>
        <v>0.33333333333333331</v>
      </c>
    </row>
    <row r="33" spans="1:18" x14ac:dyDescent="0.2">
      <c r="A33" s="5">
        <f t="shared" si="0"/>
        <v>23</v>
      </c>
      <c r="B33" s="6" t="s">
        <v>583</v>
      </c>
      <c r="C33" s="6" t="s">
        <v>584</v>
      </c>
      <c r="D33" s="6" t="s">
        <v>46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>
        <v>15</v>
      </c>
      <c r="J33" s="7">
        <f>IF(I33=0,,($I$9-I33)*$I$7*100/$I$9)</f>
        <v>34.782608695652172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8">
        <f>F33+H33+J33+L33+N33</f>
        <v>34.782608695652172</v>
      </c>
      <c r="P33" s="6">
        <f t="shared" si="1"/>
        <v>1</v>
      </c>
      <c r="Q33" s="6">
        <f t="shared" si="2"/>
        <v>23</v>
      </c>
      <c r="R33" s="13">
        <f t="shared" si="3"/>
        <v>0.33333333333333331</v>
      </c>
    </row>
    <row r="34" spans="1:18" x14ac:dyDescent="0.2">
      <c r="A34" s="5">
        <f t="shared" si="0"/>
        <v>24</v>
      </c>
      <c r="B34" s="6" t="s">
        <v>131</v>
      </c>
      <c r="C34" s="6" t="s">
        <v>585</v>
      </c>
      <c r="D34" s="6" t="s">
        <v>132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>
        <v>17</v>
      </c>
      <c r="J34" s="7">
        <f>IF(I34=0,,($I$9-I34)*$I$7*100/$I$9)</f>
        <v>26.086956521739129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8">
        <f>F34+H34+J34+L34+N34</f>
        <v>26.086956521739129</v>
      </c>
      <c r="P34" s="6">
        <f t="shared" si="1"/>
        <v>1</v>
      </c>
      <c r="Q34" s="6">
        <f t="shared" si="2"/>
        <v>24</v>
      </c>
      <c r="R34" s="13">
        <f t="shared" si="3"/>
        <v>0.33333333333333331</v>
      </c>
    </row>
    <row r="35" spans="1:18" x14ac:dyDescent="0.2">
      <c r="A35" s="5">
        <f t="shared" si="0"/>
        <v>25</v>
      </c>
      <c r="B35" s="6" t="s">
        <v>505</v>
      </c>
      <c r="C35" s="6" t="s">
        <v>362</v>
      </c>
      <c r="D35" s="6" t="s">
        <v>46</v>
      </c>
      <c r="E35" s="6"/>
      <c r="F35" s="7">
        <f>IF(E35=0,,($E$9-E35)*$E$7*100/$E$9)</f>
        <v>0</v>
      </c>
      <c r="G35" s="6">
        <v>21</v>
      </c>
      <c r="H35" s="7">
        <f>IF(G35=0,,($G$9-G35)*$G$7*100/$G$9)</f>
        <v>4.5454545454545459</v>
      </c>
      <c r="I35" s="6">
        <v>19</v>
      </c>
      <c r="J35" s="7">
        <f>IF(I35=0,,($I$9-I35)*$I$7*100/$I$9)</f>
        <v>17.391304347826086</v>
      </c>
      <c r="K35" s="6"/>
      <c r="L35" s="7">
        <f>IF(K35=0,,($K$9-K35)*$K$7*100/$K$9)</f>
        <v>0</v>
      </c>
      <c r="M35" s="6"/>
      <c r="N35" s="7">
        <f>IF(M35=0,,($M$9-M35)*$M$7*100/$M$9)</f>
        <v>0</v>
      </c>
      <c r="O35" s="8">
        <f>F35+H35+J35+L35+N35</f>
        <v>21.936758893280633</v>
      </c>
      <c r="P35" s="6">
        <f t="shared" si="1"/>
        <v>2</v>
      </c>
      <c r="Q35" s="6">
        <f t="shared" si="2"/>
        <v>25</v>
      </c>
      <c r="R35" s="13">
        <f t="shared" si="3"/>
        <v>0.66666666666666663</v>
      </c>
    </row>
    <row r="36" spans="1:18" x14ac:dyDescent="0.2">
      <c r="A36" s="5">
        <f t="shared" si="0"/>
        <v>26</v>
      </c>
      <c r="B36" s="6" t="s">
        <v>327</v>
      </c>
      <c r="C36" s="6" t="s">
        <v>328</v>
      </c>
      <c r="D36" s="6" t="s">
        <v>193</v>
      </c>
      <c r="E36" s="6">
        <v>17</v>
      </c>
      <c r="F36" s="7">
        <f>IF(E36=0,,($E$9-E36)*$E$7*100/$E$9)</f>
        <v>19.047619047619047</v>
      </c>
      <c r="G36" s="6"/>
      <c r="H36" s="7">
        <f>IF(G36=0,,($G$9-G36)*$G$7*100/$G$9)</f>
        <v>0</v>
      </c>
      <c r="I36" s="6"/>
      <c r="J36" s="7">
        <f>IF(I36=0,,($I$9-I36)*$I$7*100/$I$9)</f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8">
        <f>F36+H36+J36+L36+N36</f>
        <v>19.047619047619047</v>
      </c>
      <c r="P36" s="6">
        <f t="shared" si="1"/>
        <v>1</v>
      </c>
      <c r="Q36" s="6">
        <f t="shared" si="2"/>
        <v>26</v>
      </c>
      <c r="R36" s="13">
        <f t="shared" si="3"/>
        <v>0.33333333333333331</v>
      </c>
    </row>
    <row r="37" spans="1:18" x14ac:dyDescent="0.2">
      <c r="A37" s="5">
        <f t="shared" si="0"/>
        <v>27</v>
      </c>
      <c r="B37" s="6" t="s">
        <v>333</v>
      </c>
      <c r="C37" s="6" t="s">
        <v>334</v>
      </c>
      <c r="D37" s="6" t="s">
        <v>335</v>
      </c>
      <c r="E37" s="6">
        <v>20</v>
      </c>
      <c r="F37" s="7">
        <f>IF(E37=0,,($E$9-E37)*$E$7*100/$E$9)</f>
        <v>4.7619047619047619</v>
      </c>
      <c r="G37" s="6">
        <v>19</v>
      </c>
      <c r="H37" s="7">
        <f>IF(G37=0,,($G$9-G37)*$G$7*100/$G$9)</f>
        <v>13.636363636363637</v>
      </c>
      <c r="I37" s="6"/>
      <c r="J37" s="7">
        <f>IF(I37=0,,($I$9-I37)*$I$7*100/$I$9)</f>
        <v>0</v>
      </c>
      <c r="K37" s="6"/>
      <c r="L37" s="7">
        <f>IF(K37=0,,($K$9-K37)*$K$7*100/$K$9)</f>
        <v>0</v>
      </c>
      <c r="M37" s="6"/>
      <c r="N37" s="7">
        <f>IF(M37=0,,($M$9-M37)*$M$7*100/$M$9)</f>
        <v>0</v>
      </c>
      <c r="O37" s="8">
        <f>F37+H37+J37+L37+N37</f>
        <v>18.398268398268399</v>
      </c>
      <c r="P37" s="6">
        <f t="shared" si="1"/>
        <v>2</v>
      </c>
      <c r="Q37" s="6">
        <f t="shared" si="2"/>
        <v>27</v>
      </c>
      <c r="R37" s="13">
        <f t="shared" si="3"/>
        <v>0.66666666666666663</v>
      </c>
    </row>
    <row r="38" spans="1:18" x14ac:dyDescent="0.2">
      <c r="A38" s="5">
        <f t="shared" si="0"/>
        <v>28</v>
      </c>
      <c r="B38" s="6" t="s">
        <v>329</v>
      </c>
      <c r="C38" s="6" t="s">
        <v>330</v>
      </c>
      <c r="D38" s="6" t="s">
        <v>155</v>
      </c>
      <c r="E38" s="6">
        <v>18</v>
      </c>
      <c r="F38" s="7">
        <f>IF(E38=0,,($E$9-E38)*$E$7*100/$E$9)</f>
        <v>14.285714285714286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8">
        <f>F38+H38+J38+L38+N38</f>
        <v>14.285714285714286</v>
      </c>
      <c r="P38" s="6">
        <f t="shared" si="1"/>
        <v>1</v>
      </c>
      <c r="Q38" s="6">
        <f t="shared" si="2"/>
        <v>28</v>
      </c>
      <c r="R38" s="13">
        <f t="shared" si="3"/>
        <v>0.33333333333333331</v>
      </c>
    </row>
    <row r="39" spans="1:18" x14ac:dyDescent="0.2">
      <c r="A39" s="5">
        <f t="shared" ref="A39:A52" si="4">Q39</f>
        <v>29</v>
      </c>
      <c r="B39" s="6" t="s">
        <v>586</v>
      </c>
      <c r="C39" s="6" t="s">
        <v>587</v>
      </c>
      <c r="D39" s="6" t="s">
        <v>132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20</v>
      </c>
      <c r="J39" s="7">
        <f>IF(I39=0,,($I$9-I39)*$I$7*100/$I$9)</f>
        <v>13.043478260869565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8">
        <f>F39+H39+J39+L39+N39</f>
        <v>13.043478260869565</v>
      </c>
      <c r="P39" s="6">
        <f t="shared" ref="P39:P52" si="5">COUNTA(E39,G39,I39,K39,M39)</f>
        <v>1</v>
      </c>
      <c r="Q39" s="6">
        <f t="shared" ref="Q39:Q52" si="6">ROW(B39)-10</f>
        <v>29</v>
      </c>
      <c r="R39" s="13">
        <f t="shared" ref="R39:R52" si="7">P39/$G$3</f>
        <v>0.33333333333333331</v>
      </c>
    </row>
    <row r="40" spans="1:18" x14ac:dyDescent="0.2">
      <c r="A40" s="5">
        <f t="shared" si="4"/>
        <v>30</v>
      </c>
      <c r="B40" s="6" t="s">
        <v>110</v>
      </c>
      <c r="C40" s="6" t="s">
        <v>50</v>
      </c>
      <c r="D40" s="6" t="s">
        <v>56</v>
      </c>
      <c r="E40" s="6">
        <v>21</v>
      </c>
      <c r="F40" s="7">
        <f>5/2</f>
        <v>2.5</v>
      </c>
      <c r="G40" s="6"/>
      <c r="H40" s="7">
        <f>IF(G40=0,,($G$9-G40)*$G$7*100/$G$9)</f>
        <v>0</v>
      </c>
      <c r="I40" s="6">
        <v>22</v>
      </c>
      <c r="J40" s="7">
        <f>IF(I40=0,,($I$9-I40)*$I$7*100/$I$9)</f>
        <v>4.3478260869565215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8">
        <f>F40+H40+J40+L40+N40</f>
        <v>6.8478260869565215</v>
      </c>
      <c r="P40" s="6">
        <f t="shared" si="5"/>
        <v>2</v>
      </c>
      <c r="Q40" s="6">
        <f t="shared" si="6"/>
        <v>30</v>
      </c>
      <c r="R40" s="13">
        <f t="shared" si="7"/>
        <v>0.66666666666666663</v>
      </c>
    </row>
    <row r="41" spans="1:18" x14ac:dyDescent="0.2">
      <c r="A41" s="5">
        <f t="shared" si="4"/>
        <v>31</v>
      </c>
      <c r="B41" s="6" t="s">
        <v>588</v>
      </c>
      <c r="C41" s="6" t="s">
        <v>589</v>
      </c>
      <c r="D41" s="6" t="s">
        <v>384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>
        <v>23</v>
      </c>
      <c r="J41" s="7">
        <v>2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8">
        <f>F41+H41+J41+L41+N41</f>
        <v>2</v>
      </c>
      <c r="P41" s="6">
        <f t="shared" si="5"/>
        <v>1</v>
      </c>
      <c r="Q41" s="6">
        <f t="shared" si="6"/>
        <v>31</v>
      </c>
      <c r="R41" s="13">
        <f t="shared" si="7"/>
        <v>0.33333333333333331</v>
      </c>
    </row>
    <row r="42" spans="1:18" x14ac:dyDescent="0.2">
      <c r="A42" s="5">
        <f t="shared" si="4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8">
        <f>F42+H42+J42+L42+N42</f>
        <v>0</v>
      </c>
      <c r="P42" s="6">
        <f t="shared" si="5"/>
        <v>0</v>
      </c>
      <c r="Q42" s="6">
        <f t="shared" si="6"/>
        <v>32</v>
      </c>
      <c r="R42" s="13">
        <f t="shared" si="7"/>
        <v>0</v>
      </c>
    </row>
    <row r="43" spans="1:18" x14ac:dyDescent="0.2">
      <c r="A43" s="5">
        <f t="shared" si="4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8">
        <f>F43+H43+J43+L43+N43</f>
        <v>0</v>
      </c>
      <c r="P43" s="6">
        <f t="shared" si="5"/>
        <v>0</v>
      </c>
      <c r="Q43" s="6">
        <f t="shared" si="6"/>
        <v>33</v>
      </c>
      <c r="R43" s="13">
        <f t="shared" si="7"/>
        <v>0</v>
      </c>
    </row>
    <row r="44" spans="1:18" x14ac:dyDescent="0.2">
      <c r="A44" s="5">
        <f t="shared" si="4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6"/>
      <c r="L44" s="7">
        <f>IF(K44=0,,($K$9-K44)*$K$7*100/$K$9)</f>
        <v>0</v>
      </c>
      <c r="M44" s="6"/>
      <c r="N44" s="7">
        <f>IF(M44=0,,($M$9-M44)*$M$7*100/$M$9)</f>
        <v>0</v>
      </c>
      <c r="O44" s="8">
        <f>F44+H44+J44+L44+N44</f>
        <v>0</v>
      </c>
      <c r="P44" s="6">
        <f t="shared" si="5"/>
        <v>0</v>
      </c>
      <c r="Q44" s="6">
        <f t="shared" si="6"/>
        <v>34</v>
      </c>
      <c r="R44" s="13">
        <f t="shared" si="7"/>
        <v>0</v>
      </c>
    </row>
    <row r="45" spans="1:18" x14ac:dyDescent="0.2">
      <c r="A45" s="5">
        <f t="shared" si="4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8">
        <f>F45+H45+J45+L45+N45</f>
        <v>0</v>
      </c>
      <c r="P45" s="6">
        <f t="shared" si="5"/>
        <v>0</v>
      </c>
      <c r="Q45" s="6">
        <f t="shared" si="6"/>
        <v>35</v>
      </c>
      <c r="R45" s="13">
        <f t="shared" si="7"/>
        <v>0</v>
      </c>
    </row>
    <row r="46" spans="1:18" x14ac:dyDescent="0.2">
      <c r="A46" s="5">
        <f t="shared" si="4"/>
        <v>36</v>
      </c>
      <c r="B46" s="6"/>
      <c r="C46" s="6"/>
      <c r="D46" s="6"/>
      <c r="E46" s="6"/>
      <c r="F46" s="7">
        <f t="shared" ref="F37:F48" si="8">IF(E46=0,,($E$9-E46)*$E$7*100/$E$9)</f>
        <v>0</v>
      </c>
      <c r="G46" s="6"/>
      <c r="H46" s="7">
        <f t="shared" ref="H11:H48" si="9">IF(G46=0,,($G$9-G46)*$G$7*100/$G$9)</f>
        <v>0</v>
      </c>
      <c r="I46" s="6"/>
      <c r="J46" s="7">
        <f t="shared" ref="J11:J48" si="10">IF(I46=0,,($I$9-I46)*$I$7*100/$I$9)</f>
        <v>0</v>
      </c>
      <c r="K46" s="6"/>
      <c r="L46" s="7">
        <f t="shared" ref="L29:L48" si="11">IF(K46=0,,($K$9-K46)*$K$7*100/$K$9)</f>
        <v>0</v>
      </c>
      <c r="M46" s="6"/>
      <c r="N46" s="7">
        <f t="shared" ref="N11:N48" si="12">IF(M46=0,,($M$9-M46)*$M$7*100/$M$9)</f>
        <v>0</v>
      </c>
      <c r="O46" s="8">
        <f t="shared" ref="O12:O52" si="13">F46+H46+J46+L46+N46</f>
        <v>0</v>
      </c>
      <c r="P46" s="6">
        <f t="shared" si="5"/>
        <v>0</v>
      </c>
      <c r="Q46" s="6">
        <f t="shared" si="6"/>
        <v>36</v>
      </c>
      <c r="R46" s="13">
        <f t="shared" si="7"/>
        <v>0</v>
      </c>
    </row>
    <row r="47" spans="1:18" x14ac:dyDescent="0.2">
      <c r="A47" s="5">
        <f t="shared" si="4"/>
        <v>37</v>
      </c>
      <c r="B47" s="6"/>
      <c r="C47" s="6"/>
      <c r="D47" s="6"/>
      <c r="E47" s="6"/>
      <c r="F47" s="7">
        <f t="shared" si="8"/>
        <v>0</v>
      </c>
      <c r="G47" s="6"/>
      <c r="H47" s="7">
        <f t="shared" si="9"/>
        <v>0</v>
      </c>
      <c r="I47" s="6"/>
      <c r="J47" s="7">
        <f t="shared" si="10"/>
        <v>0</v>
      </c>
      <c r="K47" s="6"/>
      <c r="L47" s="7">
        <f t="shared" si="11"/>
        <v>0</v>
      </c>
      <c r="M47" s="6"/>
      <c r="N47" s="7">
        <f t="shared" si="12"/>
        <v>0</v>
      </c>
      <c r="O47" s="8">
        <f t="shared" si="13"/>
        <v>0</v>
      </c>
      <c r="P47" s="6">
        <f t="shared" si="5"/>
        <v>0</v>
      </c>
      <c r="Q47" s="6">
        <f t="shared" si="6"/>
        <v>37</v>
      </c>
      <c r="R47" s="13">
        <f t="shared" si="7"/>
        <v>0</v>
      </c>
    </row>
    <row r="48" spans="1:18" x14ac:dyDescent="0.2">
      <c r="A48" s="5">
        <f t="shared" si="4"/>
        <v>38</v>
      </c>
      <c r="B48" s="6"/>
      <c r="C48" s="6"/>
      <c r="D48" s="6"/>
      <c r="E48" s="6"/>
      <c r="F48" s="7">
        <f t="shared" si="8"/>
        <v>0</v>
      </c>
      <c r="G48" s="6"/>
      <c r="H48" s="7">
        <f t="shared" si="9"/>
        <v>0</v>
      </c>
      <c r="I48" s="6"/>
      <c r="J48" s="7">
        <f t="shared" si="10"/>
        <v>0</v>
      </c>
      <c r="K48" s="6"/>
      <c r="L48" s="7">
        <f t="shared" si="11"/>
        <v>0</v>
      </c>
      <c r="M48" s="6"/>
      <c r="N48" s="7">
        <f t="shared" si="12"/>
        <v>0</v>
      </c>
      <c r="O48" s="8">
        <f t="shared" si="13"/>
        <v>0</v>
      </c>
      <c r="P48" s="6">
        <f t="shared" si="5"/>
        <v>0</v>
      </c>
      <c r="Q48" s="6">
        <f t="shared" si="6"/>
        <v>38</v>
      </c>
      <c r="R48" s="13">
        <f t="shared" si="7"/>
        <v>0</v>
      </c>
    </row>
    <row r="49" spans="1:18" x14ac:dyDescent="0.2">
      <c r="A49" s="5">
        <f t="shared" si="4"/>
        <v>39</v>
      </c>
      <c r="B49" s="6"/>
      <c r="C49" s="6"/>
      <c r="D49" s="6"/>
      <c r="E49" s="6"/>
      <c r="F49" s="7">
        <f t="shared" ref="F49:F52" si="14">IF(E49=0,,($E$9-E49)*$E$7*100/$E$9)</f>
        <v>0</v>
      </c>
      <c r="G49" s="6"/>
      <c r="H49" s="7">
        <f t="shared" ref="H49:H52" si="15">IF(G49=0,,($G$9-G49)*$G$7*100/$G$9)</f>
        <v>0</v>
      </c>
      <c r="I49" s="6"/>
      <c r="J49" s="7">
        <f t="shared" ref="J49:J52" si="16">IF(I49=0,,($I$9-I49)*$I$7*100/$I$9)</f>
        <v>0</v>
      </c>
      <c r="K49" s="6"/>
      <c r="L49" s="7">
        <f t="shared" ref="L49:L52" si="17">IF(K49=0,,($K$9-K49)*$K$7*100/$K$9)</f>
        <v>0</v>
      </c>
      <c r="M49" s="6"/>
      <c r="N49" s="7"/>
      <c r="O49" s="8">
        <f t="shared" si="13"/>
        <v>0</v>
      </c>
      <c r="P49" s="6">
        <f t="shared" si="5"/>
        <v>0</v>
      </c>
      <c r="Q49" s="6">
        <f t="shared" si="6"/>
        <v>39</v>
      </c>
      <c r="R49" s="13">
        <f t="shared" si="7"/>
        <v>0</v>
      </c>
    </row>
    <row r="50" spans="1:18" x14ac:dyDescent="0.2">
      <c r="A50" s="5">
        <f t="shared" si="4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>IF(M50=0,,($M$9-M50)*$M$7*100/$M$9)</f>
        <v>0</v>
      </c>
      <c r="O50" s="8">
        <f t="shared" si="13"/>
        <v>0</v>
      </c>
      <c r="P50" s="6">
        <f t="shared" si="5"/>
        <v>0</v>
      </c>
      <c r="Q50" s="6">
        <f t="shared" si="6"/>
        <v>40</v>
      </c>
      <c r="R50" s="13">
        <f t="shared" si="7"/>
        <v>0</v>
      </c>
    </row>
    <row r="51" spans="1:18" x14ac:dyDescent="0.2">
      <c r="A51" s="5">
        <f t="shared" si="4"/>
        <v>41</v>
      </c>
      <c r="B51" s="6"/>
      <c r="C51" s="6"/>
      <c r="D51" s="6"/>
      <c r="E51" s="6"/>
      <c r="F51" s="7">
        <f t="shared" si="14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>IF(M51=0,,($M$9-M51)*$M$7*100/$M$9)</f>
        <v>0</v>
      </c>
      <c r="O51" s="8">
        <f t="shared" si="13"/>
        <v>0</v>
      </c>
      <c r="P51" s="6">
        <f t="shared" si="5"/>
        <v>0</v>
      </c>
      <c r="Q51" s="6">
        <f t="shared" si="6"/>
        <v>41</v>
      </c>
      <c r="R51" s="13">
        <f t="shared" si="7"/>
        <v>0</v>
      </c>
    </row>
    <row r="52" spans="1:18" x14ac:dyDescent="0.2">
      <c r="A52" s="5">
        <f t="shared" si="4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>IF(M52=0,,($M$9-M52)*$M$7*100/$M$9)</f>
        <v>0</v>
      </c>
      <c r="O52" s="8">
        <f t="shared" si="13"/>
        <v>0</v>
      </c>
      <c r="P52" s="6">
        <f t="shared" si="5"/>
        <v>0</v>
      </c>
      <c r="Q52" s="6">
        <f t="shared" si="6"/>
        <v>42</v>
      </c>
      <c r="R52" s="13">
        <f t="shared" si="7"/>
        <v>0</v>
      </c>
    </row>
    <row r="53" spans="1:18" x14ac:dyDescent="0.2">
      <c r="A53" s="31" t="s">
        <v>17</v>
      </c>
      <c r="B53" s="31"/>
      <c r="C53" s="32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0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0.67741935483870963</v>
      </c>
      <c r="G54" s="12">
        <f>G53/$G$2</f>
        <v>0.67741935483870963</v>
      </c>
      <c r="I54" s="12">
        <f>I53/$G$2</f>
        <v>0.74193548387096775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5">
    <sortCondition descending="1" ref="O11:O45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P7" sqref="P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26</v>
      </c>
      <c r="F2" s="38"/>
      <c r="G2" s="11">
        <f>COUNTA(B11:B52)</f>
        <v>6</v>
      </c>
    </row>
    <row r="3" spans="1:18" x14ac:dyDescent="0.2">
      <c r="B3" s="2"/>
      <c r="E3" s="38" t="s">
        <v>28</v>
      </c>
      <c r="F3" s="38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568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1</v>
      </c>
      <c r="F7" s="36"/>
      <c r="G7" s="35">
        <v>1</v>
      </c>
      <c r="H7" s="36"/>
      <c r="I7" s="35">
        <v>1</v>
      </c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45942</v>
      </c>
      <c r="F8" s="33"/>
      <c r="G8" s="44">
        <v>45984</v>
      </c>
      <c r="H8" s="45"/>
      <c r="I8" s="44">
        <v>46054</v>
      </c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3</v>
      </c>
      <c r="F9" s="34"/>
      <c r="G9" s="35">
        <v>5</v>
      </c>
      <c r="H9" s="36"/>
      <c r="I9" s="35">
        <v>4</v>
      </c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>IF(I11=0,,($I$9-I11)*$I$7*100/$I$9)</f>
        <v>75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8">
        <f>F11+H11+J11+L11+N11</f>
        <v>221.66666666666669</v>
      </c>
      <c r="P11" s="6">
        <f t="shared" ref="P11:P16" si="1">COUNTA(E11,G11,I11,K11,M11)</f>
        <v>3</v>
      </c>
      <c r="Q11" s="6">
        <f t="shared" ref="Q11:Q16" si="2">ROW(B11)-10</f>
        <v>1</v>
      </c>
      <c r="R11" s="13">
        <f t="shared" ref="R11:R16" si="3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>IF(I12=0,,($I$9-I12)*$I$7*100/$I$9)</f>
        <v>50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8">
        <f>F12+H12+J12+L12+N12</f>
        <v>143.33333333333334</v>
      </c>
      <c r="P12" s="6">
        <f t="shared" si="1"/>
        <v>3</v>
      </c>
      <c r="Q12" s="6">
        <f t="shared" si="2"/>
        <v>2</v>
      </c>
      <c r="R12" s="13">
        <f t="shared" si="3"/>
        <v>1</v>
      </c>
    </row>
    <row r="13" spans="1:18" x14ac:dyDescent="0.2">
      <c r="A13" s="5">
        <f t="shared" si="0"/>
        <v>3</v>
      </c>
      <c r="B13" s="6" t="s">
        <v>507</v>
      </c>
      <c r="C13" s="6" t="s">
        <v>508</v>
      </c>
      <c r="D13" s="6" t="s">
        <v>438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>
        <v>3</v>
      </c>
      <c r="J13" s="7">
        <f>IF(I13=0,,($I$9-I13)*$I$7*100/$I$9)</f>
        <v>25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8">
        <f>F13+H13+J13+L13+N13</f>
        <v>65</v>
      </c>
      <c r="P13" s="6">
        <f t="shared" si="1"/>
        <v>2</v>
      </c>
      <c r="Q13" s="6">
        <f t="shared" si="2"/>
        <v>3</v>
      </c>
      <c r="R13" s="13">
        <f t="shared" si="3"/>
        <v>0.66666666666666663</v>
      </c>
    </row>
    <row r="14" spans="1:18" x14ac:dyDescent="0.2">
      <c r="A14" s="5">
        <f t="shared" si="0"/>
        <v>4</v>
      </c>
      <c r="B14" s="6" t="s">
        <v>299</v>
      </c>
      <c r="C14" s="6" t="s">
        <v>300</v>
      </c>
      <c r="D14" s="6" t="s">
        <v>301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8">
        <f>F14+H14+J14+L14+N14</f>
        <v>25</v>
      </c>
      <c r="P14" s="6">
        <f t="shared" si="1"/>
        <v>2</v>
      </c>
      <c r="Q14" s="6">
        <f t="shared" si="2"/>
        <v>4</v>
      </c>
      <c r="R14" s="13">
        <f t="shared" si="3"/>
        <v>0.66666666666666663</v>
      </c>
    </row>
    <row r="15" spans="1:18" x14ac:dyDescent="0.2">
      <c r="A15" s="5">
        <f t="shared" si="0"/>
        <v>5</v>
      </c>
      <c r="B15" s="6" t="s">
        <v>590</v>
      </c>
      <c r="C15" s="6" t="s">
        <v>591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>IF(I15=0,,($I$9-I15)*$I$7*100/$I$9)</f>
        <v>25</v>
      </c>
      <c r="K15" s="6"/>
      <c r="L15" s="7"/>
      <c r="M15" s="6"/>
      <c r="N15" s="7">
        <f>IF(M15=0,,($M$9-M15)*$M$7*100/$M$9)</f>
        <v>0</v>
      </c>
      <c r="O15" s="8">
        <f>F15+H15+J15+L15+N15</f>
        <v>25</v>
      </c>
      <c r="P15" s="6">
        <f t="shared" si="1"/>
        <v>1</v>
      </c>
      <c r="Q15" s="6">
        <f t="shared" si="2"/>
        <v>5</v>
      </c>
      <c r="R15" s="13">
        <f t="shared" si="3"/>
        <v>0.33333333333333331</v>
      </c>
    </row>
    <row r="16" spans="1:18" x14ac:dyDescent="0.2">
      <c r="A16" s="5">
        <f t="shared" si="0"/>
        <v>6</v>
      </c>
      <c r="B16" s="6" t="s">
        <v>509</v>
      </c>
      <c r="C16" s="6" t="s">
        <v>510</v>
      </c>
      <c r="D16" s="6" t="s">
        <v>185</v>
      </c>
      <c r="E16" s="6"/>
      <c r="F16" s="7">
        <f>IF(E16=0,,($E$9-E16)*$E$7*100/$E$9)</f>
        <v>0</v>
      </c>
      <c r="G16" s="6">
        <v>4</v>
      </c>
      <c r="H16" s="7">
        <f>IF(G16=0,,($G$9-G16)*$G$7*100/$G$9)</f>
        <v>20</v>
      </c>
      <c r="I16" s="6"/>
      <c r="J16" s="7">
        <f>IF(I16=0,,($I$9-I16)*$I$7*100/$I$9)</f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8">
        <f>F16+H16+J16+L16+N16</f>
        <v>20</v>
      </c>
      <c r="P16" s="6">
        <f t="shared" si="1"/>
        <v>1</v>
      </c>
      <c r="Q16" s="6">
        <f t="shared" si="2"/>
        <v>6</v>
      </c>
      <c r="R16" s="13">
        <f t="shared" si="3"/>
        <v>0.33333333333333331</v>
      </c>
    </row>
    <row r="17" spans="1:18" x14ac:dyDescent="0.2">
      <c r="A17" s="5">
        <f t="shared" ref="A17:A52" si="4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>IF(I17=0,,($I$9-I17)*$I$7*100/$I$9)</f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8">
        <f>F17+H17+J17+L17+N17</f>
        <v>0</v>
      </c>
      <c r="P17" s="6">
        <f t="shared" ref="P17:P52" si="5">COUNTA(E17,G17,I17,K17,M17)</f>
        <v>0</v>
      </c>
      <c r="Q17" s="6">
        <f t="shared" ref="Q17:Q52" si="6">ROW(B17)-10</f>
        <v>7</v>
      </c>
      <c r="R17" s="13">
        <f t="shared" ref="R17:R52" si="7">P17/$G$3</f>
        <v>0</v>
      </c>
    </row>
    <row r="18" spans="1:18" x14ac:dyDescent="0.2">
      <c r="A18" s="5">
        <f t="shared" si="4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>IF(I18=0,,($I$9-I18)*$I$7*100/$I$9)</f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8">
        <f>F18+H18+J18+L18+N18</f>
        <v>0</v>
      </c>
      <c r="P18" s="6">
        <f t="shared" si="5"/>
        <v>0</v>
      </c>
      <c r="Q18" s="6">
        <f t="shared" si="6"/>
        <v>8</v>
      </c>
      <c r="R18" s="13">
        <f t="shared" si="7"/>
        <v>0</v>
      </c>
    </row>
    <row r="19" spans="1:18" x14ac:dyDescent="0.2">
      <c r="A19" s="5">
        <f t="shared" si="4"/>
        <v>9</v>
      </c>
      <c r="B19" s="6"/>
      <c r="C19" s="6"/>
      <c r="D19" s="6"/>
      <c r="E19" s="6"/>
      <c r="F19" s="7">
        <f t="shared" ref="F17:F33" si="8">IF(E19=0,,($E$9-E19)*$E$7*100/$E$9)</f>
        <v>0</v>
      </c>
      <c r="G19" s="6"/>
      <c r="H19" s="7">
        <f t="shared" ref="H17:H52" si="9">IF(G19=0,,($G$9-G19)*$G$7*100/$G$9)</f>
        <v>0</v>
      </c>
      <c r="I19" s="6"/>
      <c r="J19" s="7">
        <f t="shared" ref="J17:J52" si="10">IF(I19=0,,($I$9-I19)*$I$7*100/$I$9)</f>
        <v>0</v>
      </c>
      <c r="K19" s="6"/>
      <c r="L19" s="7">
        <f t="shared" ref="L17:L35" si="11">IF(K19=0,,($K$9-K19)*$K$7*100/$K$9)</f>
        <v>0</v>
      </c>
      <c r="M19" s="6"/>
      <c r="N19" s="7">
        <f t="shared" ref="N17:N48" si="12">IF(M19=0,,($M$9-M19)*$M$7*100/$M$9)</f>
        <v>0</v>
      </c>
      <c r="O19" s="8">
        <f t="shared" ref="O19" si="13">F19+H19+J19+L19+N19</f>
        <v>0</v>
      </c>
      <c r="P19" s="6">
        <f t="shared" si="5"/>
        <v>0</v>
      </c>
      <c r="Q19" s="6">
        <f t="shared" si="6"/>
        <v>9</v>
      </c>
      <c r="R19" s="13">
        <f t="shared" si="7"/>
        <v>0</v>
      </c>
    </row>
    <row r="20" spans="1:18" x14ac:dyDescent="0.2">
      <c r="A20" s="5">
        <f t="shared" si="4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6"/>
      <c r="L20" s="7">
        <f t="shared" si="11"/>
        <v>0</v>
      </c>
      <c r="M20" s="6"/>
      <c r="N20" s="7">
        <f t="shared" si="12"/>
        <v>0</v>
      </c>
      <c r="O20" s="8">
        <f>F20+H20+J20+L20+N20</f>
        <v>0</v>
      </c>
      <c r="P20" s="6">
        <f t="shared" si="5"/>
        <v>0</v>
      </c>
      <c r="Q20" s="6">
        <f t="shared" si="6"/>
        <v>10</v>
      </c>
      <c r="R20" s="13">
        <f t="shared" si="7"/>
        <v>0</v>
      </c>
    </row>
    <row r="21" spans="1:18" x14ac:dyDescent="0.2">
      <c r="A21" s="5">
        <f t="shared" si="4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6"/>
      <c r="L21" s="7">
        <f t="shared" si="11"/>
        <v>0</v>
      </c>
      <c r="M21" s="6"/>
      <c r="N21" s="7">
        <f t="shared" si="12"/>
        <v>0</v>
      </c>
      <c r="O21" s="8">
        <f t="shared" ref="O21:O52" si="14">F21+H21+J21+L21+N21</f>
        <v>0</v>
      </c>
      <c r="P21" s="6">
        <f t="shared" si="5"/>
        <v>0</v>
      </c>
      <c r="Q21" s="6">
        <f t="shared" si="6"/>
        <v>11</v>
      </c>
      <c r="R21" s="13">
        <f t="shared" si="7"/>
        <v>0</v>
      </c>
    </row>
    <row r="22" spans="1:18" x14ac:dyDescent="0.2">
      <c r="A22" s="5">
        <f t="shared" si="4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6"/>
      <c r="L22" s="7">
        <f t="shared" si="11"/>
        <v>0</v>
      </c>
      <c r="M22" s="6"/>
      <c r="N22" s="7">
        <f t="shared" si="12"/>
        <v>0</v>
      </c>
      <c r="O22" s="8">
        <f t="shared" si="14"/>
        <v>0</v>
      </c>
      <c r="P22" s="6">
        <f t="shared" si="5"/>
        <v>0</v>
      </c>
      <c r="Q22" s="6">
        <f t="shared" si="6"/>
        <v>12</v>
      </c>
      <c r="R22" s="13">
        <f t="shared" si="7"/>
        <v>0</v>
      </c>
    </row>
    <row r="23" spans="1:18" x14ac:dyDescent="0.2">
      <c r="A23" s="5">
        <f t="shared" si="4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8">
        <f t="shared" si="14"/>
        <v>0</v>
      </c>
      <c r="P23" s="6">
        <f t="shared" si="5"/>
        <v>0</v>
      </c>
      <c r="Q23" s="6">
        <f t="shared" si="6"/>
        <v>13</v>
      </c>
      <c r="R23" s="13">
        <f t="shared" si="7"/>
        <v>0</v>
      </c>
    </row>
    <row r="24" spans="1:18" x14ac:dyDescent="0.2">
      <c r="A24" s="5">
        <f t="shared" si="4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8">
        <f t="shared" si="14"/>
        <v>0</v>
      </c>
      <c r="P24" s="6">
        <f t="shared" si="5"/>
        <v>0</v>
      </c>
      <c r="Q24" s="6">
        <f t="shared" si="6"/>
        <v>14</v>
      </c>
      <c r="R24" s="13">
        <f t="shared" si="7"/>
        <v>0</v>
      </c>
    </row>
    <row r="25" spans="1:18" x14ac:dyDescent="0.2">
      <c r="A25" s="5">
        <f t="shared" si="4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8">
        <f t="shared" si="14"/>
        <v>0</v>
      </c>
      <c r="P25" s="6">
        <f t="shared" si="5"/>
        <v>0</v>
      </c>
      <c r="Q25" s="6">
        <f t="shared" si="6"/>
        <v>15</v>
      </c>
      <c r="R25" s="13">
        <f t="shared" si="7"/>
        <v>0</v>
      </c>
    </row>
    <row r="26" spans="1:18" x14ac:dyDescent="0.2">
      <c r="A26" s="6">
        <f t="shared" si="4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8">
        <f t="shared" si="14"/>
        <v>0</v>
      </c>
      <c r="P26" s="6">
        <f t="shared" si="5"/>
        <v>0</v>
      </c>
      <c r="Q26" s="6">
        <f t="shared" si="6"/>
        <v>16</v>
      </c>
      <c r="R26" s="13">
        <f t="shared" si="7"/>
        <v>0</v>
      </c>
    </row>
    <row r="27" spans="1:18" x14ac:dyDescent="0.2">
      <c r="A27" s="5">
        <f t="shared" si="4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8">
        <f t="shared" si="14"/>
        <v>0</v>
      </c>
      <c r="P27" s="6">
        <f t="shared" si="5"/>
        <v>0</v>
      </c>
      <c r="Q27" s="6">
        <f t="shared" si="6"/>
        <v>17</v>
      </c>
      <c r="R27" s="13">
        <f t="shared" si="7"/>
        <v>0</v>
      </c>
    </row>
    <row r="28" spans="1:18" x14ac:dyDescent="0.2">
      <c r="A28" s="5">
        <f t="shared" si="4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8">
        <f t="shared" si="14"/>
        <v>0</v>
      </c>
      <c r="P28" s="6">
        <f t="shared" si="5"/>
        <v>0</v>
      </c>
      <c r="Q28" s="6">
        <f t="shared" si="6"/>
        <v>18</v>
      </c>
      <c r="R28" s="13">
        <f t="shared" si="7"/>
        <v>0</v>
      </c>
    </row>
    <row r="29" spans="1:18" x14ac:dyDescent="0.2">
      <c r="A29" s="6">
        <f t="shared" si="4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8">
        <f t="shared" si="14"/>
        <v>0</v>
      </c>
      <c r="P29" s="6">
        <f t="shared" si="5"/>
        <v>0</v>
      </c>
      <c r="Q29" s="6">
        <f t="shared" si="6"/>
        <v>19</v>
      </c>
      <c r="R29" s="13">
        <f t="shared" si="7"/>
        <v>0</v>
      </c>
    </row>
    <row r="30" spans="1:18" x14ac:dyDescent="0.2">
      <c r="A30" s="5">
        <f t="shared" si="4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8">
        <f t="shared" si="14"/>
        <v>0</v>
      </c>
      <c r="P30" s="6">
        <f t="shared" si="5"/>
        <v>0</v>
      </c>
      <c r="Q30" s="6">
        <f t="shared" si="6"/>
        <v>20</v>
      </c>
      <c r="R30" s="13">
        <f t="shared" si="7"/>
        <v>0</v>
      </c>
    </row>
    <row r="31" spans="1:18" x14ac:dyDescent="0.2">
      <c r="A31" s="5">
        <f t="shared" si="4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8">
        <f t="shared" si="14"/>
        <v>0</v>
      </c>
      <c r="P31" s="6">
        <f t="shared" si="5"/>
        <v>0</v>
      </c>
      <c r="Q31" s="6">
        <f t="shared" si="6"/>
        <v>21</v>
      </c>
      <c r="R31" s="13">
        <f t="shared" si="7"/>
        <v>0</v>
      </c>
    </row>
    <row r="32" spans="1:18" x14ac:dyDescent="0.2">
      <c r="A32" s="5">
        <f t="shared" si="4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8">
        <f t="shared" si="14"/>
        <v>0</v>
      </c>
      <c r="P32" s="6">
        <f t="shared" si="5"/>
        <v>0</v>
      </c>
      <c r="Q32" s="6">
        <f t="shared" si="6"/>
        <v>22</v>
      </c>
      <c r="R32" s="13">
        <f t="shared" si="7"/>
        <v>0</v>
      </c>
    </row>
    <row r="33" spans="1:18" x14ac:dyDescent="0.2">
      <c r="A33" s="5">
        <f t="shared" si="4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8">
        <f t="shared" si="14"/>
        <v>0</v>
      </c>
      <c r="P33" s="6">
        <f t="shared" si="5"/>
        <v>0</v>
      </c>
      <c r="Q33" s="6">
        <f t="shared" si="6"/>
        <v>23</v>
      </c>
      <c r="R33" s="13">
        <f t="shared" si="7"/>
        <v>0</v>
      </c>
    </row>
    <row r="34" spans="1:18" x14ac:dyDescent="0.2">
      <c r="A34" s="5">
        <f t="shared" si="4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6"/>
      <c r="L34" s="7">
        <f t="shared" si="11"/>
        <v>0</v>
      </c>
      <c r="M34" s="6"/>
      <c r="N34" s="7">
        <f t="shared" si="12"/>
        <v>0</v>
      </c>
      <c r="O34" s="8">
        <f t="shared" si="14"/>
        <v>0</v>
      </c>
      <c r="P34" s="6">
        <f t="shared" si="5"/>
        <v>0</v>
      </c>
      <c r="Q34" s="6">
        <f t="shared" si="6"/>
        <v>24</v>
      </c>
      <c r="R34" s="13">
        <f t="shared" si="7"/>
        <v>0</v>
      </c>
    </row>
    <row r="35" spans="1:18" x14ac:dyDescent="0.2">
      <c r="A35" s="5">
        <f t="shared" si="4"/>
        <v>25</v>
      </c>
      <c r="B35" s="6"/>
      <c r="C35" s="6"/>
      <c r="D35" s="6"/>
      <c r="E35" s="6"/>
      <c r="F35" s="7">
        <f t="shared" ref="F35:F52" si="15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6"/>
      <c r="L35" s="7">
        <f t="shared" si="11"/>
        <v>0</v>
      </c>
      <c r="M35" s="6"/>
      <c r="N35" s="7">
        <f t="shared" si="12"/>
        <v>0</v>
      </c>
      <c r="O35" s="8">
        <f t="shared" si="14"/>
        <v>0</v>
      </c>
      <c r="P35" s="6">
        <f t="shared" si="5"/>
        <v>0</v>
      </c>
      <c r="Q35" s="6">
        <f t="shared" si="6"/>
        <v>25</v>
      </c>
      <c r="R35" s="13">
        <f t="shared" si="7"/>
        <v>0</v>
      </c>
    </row>
    <row r="36" spans="1:18" x14ac:dyDescent="0.2">
      <c r="A36" s="5">
        <f t="shared" si="4"/>
        <v>26</v>
      </c>
      <c r="B36" s="6"/>
      <c r="C36" s="6"/>
      <c r="D36" s="6"/>
      <c r="E36" s="6"/>
      <c r="F36" s="7">
        <f t="shared" si="15"/>
        <v>0</v>
      </c>
      <c r="G36" s="6"/>
      <c r="H36" s="7">
        <f t="shared" si="9"/>
        <v>0</v>
      </c>
      <c r="I36" s="6"/>
      <c r="J36" s="7">
        <f t="shared" si="10"/>
        <v>0</v>
      </c>
      <c r="K36" s="6"/>
      <c r="L36" s="7">
        <f>7/2</f>
        <v>3.5</v>
      </c>
      <c r="M36" s="6"/>
      <c r="N36" s="7">
        <f t="shared" si="12"/>
        <v>0</v>
      </c>
      <c r="O36" s="8">
        <f t="shared" si="14"/>
        <v>3.5</v>
      </c>
      <c r="P36" s="6">
        <f t="shared" si="5"/>
        <v>0</v>
      </c>
      <c r="Q36" s="6">
        <f t="shared" si="6"/>
        <v>26</v>
      </c>
      <c r="R36" s="13">
        <f t="shared" si="7"/>
        <v>0</v>
      </c>
    </row>
    <row r="37" spans="1:18" x14ac:dyDescent="0.2">
      <c r="A37" s="5">
        <f t="shared" si="4"/>
        <v>27</v>
      </c>
      <c r="B37" s="6"/>
      <c r="C37" s="6"/>
      <c r="D37" s="6"/>
      <c r="E37" s="6"/>
      <c r="F37" s="7">
        <f t="shared" si="15"/>
        <v>0</v>
      </c>
      <c r="G37" s="6"/>
      <c r="H37" s="7">
        <f t="shared" si="9"/>
        <v>0</v>
      </c>
      <c r="I37" s="6"/>
      <c r="J37" s="7">
        <f t="shared" si="10"/>
        <v>0</v>
      </c>
      <c r="K37" s="6"/>
      <c r="L37" s="7">
        <f t="shared" ref="L37:L52" si="16">IF(K37=0,,($K$9-K37)*$K$7*100/$K$9)</f>
        <v>0</v>
      </c>
      <c r="M37" s="6"/>
      <c r="N37" s="7">
        <f t="shared" si="12"/>
        <v>0</v>
      </c>
      <c r="O37" s="8">
        <f t="shared" si="14"/>
        <v>0</v>
      </c>
      <c r="P37" s="6">
        <f t="shared" si="5"/>
        <v>0</v>
      </c>
      <c r="Q37" s="6">
        <f t="shared" si="6"/>
        <v>27</v>
      </c>
      <c r="R37" s="13">
        <f t="shared" si="7"/>
        <v>0</v>
      </c>
    </row>
    <row r="38" spans="1:18" x14ac:dyDescent="0.2">
      <c r="A38" s="5">
        <f t="shared" si="4"/>
        <v>28</v>
      </c>
      <c r="B38" s="6"/>
      <c r="C38" s="6"/>
      <c r="D38" s="6"/>
      <c r="E38" s="6"/>
      <c r="F38" s="7"/>
      <c r="G38" s="6"/>
      <c r="H38" s="7">
        <f t="shared" si="9"/>
        <v>0</v>
      </c>
      <c r="I38" s="6"/>
      <c r="J38" s="7">
        <f t="shared" si="10"/>
        <v>0</v>
      </c>
      <c r="K38" s="6"/>
      <c r="L38" s="7">
        <f t="shared" si="16"/>
        <v>0</v>
      </c>
      <c r="M38" s="6"/>
      <c r="N38" s="7">
        <f t="shared" si="12"/>
        <v>0</v>
      </c>
      <c r="O38" s="8">
        <f t="shared" si="14"/>
        <v>0</v>
      </c>
      <c r="P38" s="6">
        <f t="shared" si="5"/>
        <v>0</v>
      </c>
      <c r="Q38" s="6">
        <f t="shared" si="6"/>
        <v>28</v>
      </c>
      <c r="R38" s="13">
        <f t="shared" si="7"/>
        <v>0</v>
      </c>
    </row>
    <row r="39" spans="1:18" x14ac:dyDescent="0.2">
      <c r="A39" s="5">
        <f t="shared" si="4"/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9"/>
        <v>0</v>
      </c>
      <c r="I39" s="6"/>
      <c r="J39" s="7">
        <f t="shared" si="10"/>
        <v>0</v>
      </c>
      <c r="K39" s="6"/>
      <c r="L39" s="7">
        <f t="shared" si="16"/>
        <v>0</v>
      </c>
      <c r="M39" s="6"/>
      <c r="N39" s="7">
        <f t="shared" si="12"/>
        <v>0</v>
      </c>
      <c r="O39" s="8">
        <f t="shared" si="14"/>
        <v>0</v>
      </c>
      <c r="P39" s="6">
        <f t="shared" si="5"/>
        <v>0</v>
      </c>
      <c r="Q39" s="6">
        <f t="shared" si="6"/>
        <v>29</v>
      </c>
      <c r="R39" s="13">
        <f t="shared" si="7"/>
        <v>0</v>
      </c>
    </row>
    <row r="40" spans="1:18" x14ac:dyDescent="0.2">
      <c r="A40" s="5">
        <f t="shared" si="4"/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9"/>
        <v>0</v>
      </c>
      <c r="I40" s="6"/>
      <c r="J40" s="7">
        <f t="shared" si="10"/>
        <v>0</v>
      </c>
      <c r="K40" s="6"/>
      <c r="L40" s="7">
        <f t="shared" si="16"/>
        <v>0</v>
      </c>
      <c r="M40" s="6"/>
      <c r="N40" s="7">
        <f t="shared" si="12"/>
        <v>0</v>
      </c>
      <c r="O40" s="8">
        <f t="shared" si="14"/>
        <v>0</v>
      </c>
      <c r="P40" s="6">
        <f t="shared" si="5"/>
        <v>0</v>
      </c>
      <c r="Q40" s="6">
        <f t="shared" si="6"/>
        <v>30</v>
      </c>
      <c r="R40" s="13">
        <f t="shared" si="7"/>
        <v>0</v>
      </c>
    </row>
    <row r="41" spans="1:18" x14ac:dyDescent="0.2">
      <c r="A41" s="5">
        <f t="shared" si="4"/>
        <v>31</v>
      </c>
      <c r="B41" s="6"/>
      <c r="C41" s="6"/>
      <c r="D41" s="6"/>
      <c r="E41" s="6"/>
      <c r="F41" s="7">
        <f t="shared" si="15"/>
        <v>0</v>
      </c>
      <c r="G41" s="6"/>
      <c r="H41" s="7">
        <f t="shared" si="9"/>
        <v>0</v>
      </c>
      <c r="I41" s="6"/>
      <c r="J41" s="7">
        <f t="shared" si="10"/>
        <v>0</v>
      </c>
      <c r="K41" s="6"/>
      <c r="L41" s="7">
        <f t="shared" si="16"/>
        <v>0</v>
      </c>
      <c r="M41" s="6"/>
      <c r="N41" s="7">
        <f t="shared" si="12"/>
        <v>0</v>
      </c>
      <c r="O41" s="8">
        <f t="shared" si="14"/>
        <v>0</v>
      </c>
      <c r="P41" s="6">
        <f t="shared" si="5"/>
        <v>0</v>
      </c>
      <c r="Q41" s="6">
        <f t="shared" si="6"/>
        <v>31</v>
      </c>
      <c r="R41" s="13">
        <f t="shared" si="7"/>
        <v>0</v>
      </c>
    </row>
    <row r="42" spans="1:18" x14ac:dyDescent="0.2">
      <c r="A42" s="5">
        <f t="shared" si="4"/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9"/>
        <v>0</v>
      </c>
      <c r="I42" s="6"/>
      <c r="J42" s="7">
        <f t="shared" si="10"/>
        <v>0</v>
      </c>
      <c r="K42" s="6"/>
      <c r="L42" s="7">
        <f t="shared" si="16"/>
        <v>0</v>
      </c>
      <c r="M42" s="6"/>
      <c r="N42" s="7">
        <f t="shared" si="12"/>
        <v>0</v>
      </c>
      <c r="O42" s="8">
        <f t="shared" si="14"/>
        <v>0</v>
      </c>
      <c r="P42" s="6">
        <f t="shared" si="5"/>
        <v>0</v>
      </c>
      <c r="Q42" s="6">
        <f t="shared" si="6"/>
        <v>32</v>
      </c>
      <c r="R42" s="13">
        <f t="shared" si="7"/>
        <v>0</v>
      </c>
    </row>
    <row r="43" spans="1:18" x14ac:dyDescent="0.2">
      <c r="A43" s="5">
        <f t="shared" si="4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9"/>
        <v>0</v>
      </c>
      <c r="I43" s="6"/>
      <c r="J43" s="7">
        <f t="shared" si="10"/>
        <v>0</v>
      </c>
      <c r="K43" s="6"/>
      <c r="L43" s="7">
        <f t="shared" si="16"/>
        <v>0</v>
      </c>
      <c r="M43" s="6"/>
      <c r="N43" s="7">
        <f t="shared" si="12"/>
        <v>0</v>
      </c>
      <c r="O43" s="8">
        <f t="shared" si="14"/>
        <v>0</v>
      </c>
      <c r="P43" s="6">
        <f t="shared" si="5"/>
        <v>0</v>
      </c>
      <c r="Q43" s="6">
        <f t="shared" si="6"/>
        <v>33</v>
      </c>
      <c r="R43" s="13">
        <f t="shared" si="7"/>
        <v>0</v>
      </c>
    </row>
    <row r="44" spans="1:18" x14ac:dyDescent="0.2">
      <c r="A44" s="5">
        <f t="shared" si="4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9"/>
        <v>0</v>
      </c>
      <c r="I44" s="6"/>
      <c r="J44" s="7">
        <f t="shared" si="10"/>
        <v>0</v>
      </c>
      <c r="K44" s="6"/>
      <c r="L44" s="7">
        <f t="shared" si="16"/>
        <v>0</v>
      </c>
      <c r="M44" s="6"/>
      <c r="N44" s="7">
        <f t="shared" si="12"/>
        <v>0</v>
      </c>
      <c r="O44" s="8">
        <f t="shared" si="14"/>
        <v>0</v>
      </c>
      <c r="P44" s="6">
        <f t="shared" si="5"/>
        <v>0</v>
      </c>
      <c r="Q44" s="6">
        <f t="shared" si="6"/>
        <v>34</v>
      </c>
      <c r="R44" s="13">
        <f t="shared" si="7"/>
        <v>0</v>
      </c>
    </row>
    <row r="45" spans="1:18" x14ac:dyDescent="0.2">
      <c r="A45" s="5">
        <f t="shared" si="4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9"/>
        <v>0</v>
      </c>
      <c r="I45" s="6"/>
      <c r="J45" s="7">
        <f t="shared" si="10"/>
        <v>0</v>
      </c>
      <c r="K45" s="6"/>
      <c r="L45" s="7">
        <f t="shared" si="16"/>
        <v>0</v>
      </c>
      <c r="M45" s="6"/>
      <c r="N45" s="7">
        <f t="shared" si="12"/>
        <v>0</v>
      </c>
      <c r="O45" s="8">
        <f t="shared" si="14"/>
        <v>0</v>
      </c>
      <c r="P45" s="6">
        <f t="shared" si="5"/>
        <v>0</v>
      </c>
      <c r="Q45" s="6">
        <f t="shared" si="6"/>
        <v>35</v>
      </c>
      <c r="R45" s="13">
        <f t="shared" si="7"/>
        <v>0</v>
      </c>
    </row>
    <row r="46" spans="1:18" x14ac:dyDescent="0.2">
      <c r="A46" s="5">
        <f t="shared" si="4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9"/>
        <v>0</v>
      </c>
      <c r="I46" s="6"/>
      <c r="J46" s="7">
        <f t="shared" si="10"/>
        <v>0</v>
      </c>
      <c r="K46" s="6"/>
      <c r="L46" s="7">
        <f t="shared" si="16"/>
        <v>0</v>
      </c>
      <c r="M46" s="6"/>
      <c r="N46" s="7">
        <f t="shared" si="12"/>
        <v>0</v>
      </c>
      <c r="O46" s="8">
        <f t="shared" si="14"/>
        <v>0</v>
      </c>
      <c r="P46" s="6">
        <f t="shared" si="5"/>
        <v>0</v>
      </c>
      <c r="Q46" s="6">
        <f t="shared" si="6"/>
        <v>36</v>
      </c>
      <c r="R46" s="13">
        <f t="shared" si="7"/>
        <v>0</v>
      </c>
    </row>
    <row r="47" spans="1:18" x14ac:dyDescent="0.2">
      <c r="A47" s="5">
        <f t="shared" si="4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9"/>
        <v>0</v>
      </c>
      <c r="I47" s="6"/>
      <c r="J47" s="7">
        <f t="shared" si="10"/>
        <v>0</v>
      </c>
      <c r="K47" s="6"/>
      <c r="L47" s="7">
        <f t="shared" si="16"/>
        <v>0</v>
      </c>
      <c r="M47" s="6"/>
      <c r="N47" s="7">
        <f t="shared" si="12"/>
        <v>0</v>
      </c>
      <c r="O47" s="8">
        <f t="shared" si="14"/>
        <v>0</v>
      </c>
      <c r="P47" s="6">
        <f t="shared" si="5"/>
        <v>0</v>
      </c>
      <c r="Q47" s="6">
        <f t="shared" si="6"/>
        <v>37</v>
      </c>
      <c r="R47" s="13">
        <f t="shared" si="7"/>
        <v>0</v>
      </c>
    </row>
    <row r="48" spans="1:18" x14ac:dyDescent="0.2">
      <c r="A48" s="5">
        <f t="shared" si="4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9"/>
        <v>0</v>
      </c>
      <c r="I48" s="6"/>
      <c r="J48" s="7">
        <f t="shared" si="10"/>
        <v>0</v>
      </c>
      <c r="K48" s="6"/>
      <c r="L48" s="7">
        <f t="shared" si="16"/>
        <v>0</v>
      </c>
      <c r="M48" s="6"/>
      <c r="N48" s="7">
        <f t="shared" si="12"/>
        <v>0</v>
      </c>
      <c r="O48" s="8">
        <f t="shared" si="14"/>
        <v>0</v>
      </c>
      <c r="P48" s="6">
        <f t="shared" si="5"/>
        <v>0</v>
      </c>
      <c r="Q48" s="6">
        <f t="shared" si="6"/>
        <v>38</v>
      </c>
      <c r="R48" s="13">
        <f t="shared" si="7"/>
        <v>0</v>
      </c>
    </row>
    <row r="49" spans="1:18" x14ac:dyDescent="0.2">
      <c r="A49" s="5">
        <f t="shared" si="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9"/>
        <v>0</v>
      </c>
      <c r="I49" s="6"/>
      <c r="J49" s="7">
        <f t="shared" si="10"/>
        <v>0</v>
      </c>
      <c r="K49" s="6"/>
      <c r="L49" s="7">
        <f t="shared" si="16"/>
        <v>0</v>
      </c>
      <c r="M49" s="6"/>
      <c r="N49" s="7"/>
      <c r="O49" s="8">
        <f t="shared" si="14"/>
        <v>0</v>
      </c>
      <c r="P49" s="6">
        <f t="shared" si="5"/>
        <v>0</v>
      </c>
      <c r="Q49" s="6">
        <f t="shared" si="6"/>
        <v>39</v>
      </c>
      <c r="R49" s="13">
        <f t="shared" si="7"/>
        <v>0</v>
      </c>
    </row>
    <row r="50" spans="1:18" x14ac:dyDescent="0.2">
      <c r="A50" s="5">
        <f t="shared" si="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9"/>
        <v>0</v>
      </c>
      <c r="I50" s="6"/>
      <c r="J50" s="7">
        <f t="shared" si="10"/>
        <v>0</v>
      </c>
      <c r="K50" s="6"/>
      <c r="L50" s="7">
        <f t="shared" si="16"/>
        <v>0</v>
      </c>
      <c r="M50" s="6"/>
      <c r="N50" s="7">
        <f>IF(M50=0,,($M$9-M50)*$M$7*100/$M$9)</f>
        <v>0</v>
      </c>
      <c r="O50" s="8">
        <f t="shared" si="14"/>
        <v>0</v>
      </c>
      <c r="P50" s="6">
        <f t="shared" si="5"/>
        <v>0</v>
      </c>
      <c r="Q50" s="6">
        <f t="shared" si="6"/>
        <v>40</v>
      </c>
      <c r="R50" s="13">
        <f t="shared" si="7"/>
        <v>0</v>
      </c>
    </row>
    <row r="51" spans="1:18" x14ac:dyDescent="0.2">
      <c r="A51" s="5">
        <f t="shared" si="4"/>
        <v>41</v>
      </c>
      <c r="B51" s="6"/>
      <c r="C51" s="6"/>
      <c r="D51" s="6"/>
      <c r="E51" s="6"/>
      <c r="F51" s="7">
        <f t="shared" si="15"/>
        <v>0</v>
      </c>
      <c r="G51" s="6"/>
      <c r="H51" s="7">
        <f t="shared" si="9"/>
        <v>0</v>
      </c>
      <c r="I51" s="6"/>
      <c r="J51" s="7">
        <f t="shared" si="10"/>
        <v>0</v>
      </c>
      <c r="K51" s="6"/>
      <c r="L51" s="7">
        <f t="shared" si="16"/>
        <v>0</v>
      </c>
      <c r="M51" s="6"/>
      <c r="N51" s="7">
        <f>IF(M51=0,,($M$9-M51)*$M$7*100/$M$9)</f>
        <v>0</v>
      </c>
      <c r="O51" s="8">
        <f t="shared" si="14"/>
        <v>0</v>
      </c>
      <c r="P51" s="6">
        <f t="shared" si="5"/>
        <v>0</v>
      </c>
      <c r="Q51" s="6">
        <f t="shared" si="6"/>
        <v>41</v>
      </c>
      <c r="R51" s="13">
        <f t="shared" si="7"/>
        <v>0</v>
      </c>
    </row>
    <row r="52" spans="1:18" x14ac:dyDescent="0.2">
      <c r="A52" s="5">
        <f t="shared" si="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si="9"/>
        <v>0</v>
      </c>
      <c r="I52" s="6"/>
      <c r="J52" s="7">
        <f t="shared" si="10"/>
        <v>0</v>
      </c>
      <c r="K52" s="6"/>
      <c r="L52" s="7">
        <f t="shared" si="16"/>
        <v>0</v>
      </c>
      <c r="M52" s="6"/>
      <c r="N52" s="7">
        <f>IF(M52=0,,($M$9-M52)*$M$7*100/$M$9)</f>
        <v>0</v>
      </c>
      <c r="O52" s="8">
        <f t="shared" si="14"/>
        <v>0</v>
      </c>
      <c r="P52" s="6">
        <f t="shared" si="5"/>
        <v>0</v>
      </c>
      <c r="Q52" s="6">
        <f t="shared" si="6"/>
        <v>42</v>
      </c>
      <c r="R52" s="13">
        <f t="shared" si="7"/>
        <v>0</v>
      </c>
    </row>
    <row r="53" spans="1:18" x14ac:dyDescent="0.2">
      <c r="A53" s="31" t="s">
        <v>153</v>
      </c>
      <c r="B53" s="31"/>
      <c r="C53" s="32"/>
      <c r="E53">
        <f>COUNTA(E11:E52)</f>
        <v>3</v>
      </c>
      <c r="G53">
        <f>COUNTA(G11:G52)</f>
        <v>5</v>
      </c>
      <c r="I53">
        <f>COUNTA(I11:I52)</f>
        <v>4</v>
      </c>
      <c r="K53">
        <f>COUNTA(K11:K52)</f>
        <v>0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0.5</v>
      </c>
      <c r="G54" s="12">
        <f>G53/$G$2</f>
        <v>0.83333333333333337</v>
      </c>
      <c r="I54" s="12">
        <f>I53/$G$2</f>
        <v>0.66666666666666663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8">
    <sortCondition descending="1" ref="O11:O18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E2" s="38" t="s">
        <v>26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5"/>
      <c r="F7" s="36"/>
      <c r="G7" s="35"/>
      <c r="H7" s="36"/>
      <c r="I7" s="35"/>
      <c r="J7" s="36"/>
    </row>
    <row r="8" spans="1:15" x14ac:dyDescent="0.2">
      <c r="D8" s="1" t="s">
        <v>1</v>
      </c>
      <c r="E8" s="33"/>
      <c r="F8" s="33"/>
      <c r="G8" s="33"/>
      <c r="H8" s="33"/>
      <c r="I8" s="33"/>
      <c r="J8" s="33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1" t="s">
        <v>153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4" t="s">
        <v>399</v>
      </c>
      <c r="G6" s="34"/>
      <c r="H6" s="34"/>
      <c r="I6" s="34"/>
      <c r="J6" s="34"/>
      <c r="K6" s="34"/>
      <c r="L6" s="34"/>
      <c r="M6" s="34"/>
    </row>
    <row r="7" spans="1:15" x14ac:dyDescent="0.2">
      <c r="E7" s="1" t="s">
        <v>10</v>
      </c>
      <c r="F7" s="35">
        <v>5</v>
      </c>
      <c r="G7" s="36"/>
      <c r="H7" s="35"/>
      <c r="I7" s="36"/>
      <c r="J7" s="35"/>
      <c r="K7" s="36"/>
      <c r="L7" s="35"/>
      <c r="M7" s="36"/>
    </row>
    <row r="8" spans="1:15" x14ac:dyDescent="0.2">
      <c r="E8" s="1" t="s">
        <v>1</v>
      </c>
      <c r="F8" s="33">
        <v>45955</v>
      </c>
      <c r="G8" s="33"/>
      <c r="H8" s="33"/>
      <c r="I8" s="33"/>
      <c r="J8" s="33"/>
      <c r="K8" s="33"/>
      <c r="L8" s="33"/>
      <c r="M8" s="33"/>
    </row>
    <row r="9" spans="1:15" x14ac:dyDescent="0.2">
      <c r="E9" s="1" t="s">
        <v>2</v>
      </c>
      <c r="F9" s="34">
        <v>9</v>
      </c>
      <c r="G9" s="34"/>
      <c r="H9" s="34"/>
      <c r="I9" s="34"/>
      <c r="J9" s="34"/>
      <c r="K9" s="34"/>
      <c r="L9" s="34"/>
      <c r="M9" s="34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1" t="s">
        <v>17</v>
      </c>
      <c r="B34" s="31"/>
      <c r="C34" s="31"/>
      <c r="D34" s="3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H8:I8"/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2" x14ac:dyDescent="0.2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529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530</v>
      </c>
      <c r="C12" s="6" t="s">
        <v>531</v>
      </c>
      <c r="D12" s="6" t="s">
        <v>532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533</v>
      </c>
      <c r="C13" s="6" t="s">
        <v>534</v>
      </c>
      <c r="D13" s="6" t="s">
        <v>532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535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537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536</v>
      </c>
      <c r="C17" s="6" t="s">
        <v>500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538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539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540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541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542</v>
      </c>
      <c r="C25" s="6" t="s">
        <v>543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544</v>
      </c>
      <c r="C26" s="6" t="s">
        <v>545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1" t="s">
        <v>17</v>
      </c>
      <c r="B35" s="31"/>
      <c r="C35" s="32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P3" sqref="P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</row>
    <row r="8" spans="1:20" x14ac:dyDescent="0.2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20" x14ac:dyDescent="0.2">
      <c r="D9" s="1" t="s">
        <v>2</v>
      </c>
      <c r="E9" s="34">
        <v>89</v>
      </c>
      <c r="F9" s="34"/>
      <c r="G9" s="34">
        <v>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167</v>
      </c>
      <c r="C11" s="6" t="s">
        <v>168</v>
      </c>
      <c r="D11" s="6" t="s">
        <v>155</v>
      </c>
      <c r="E11" s="29">
        <v>83</v>
      </c>
      <c r="F11" s="7">
        <f t="shared" ref="F11:F23" si="1">IF(E11=0,,($E$9-E11)*$E$7*100/$E$9)</f>
        <v>33.707865168539328</v>
      </c>
      <c r="G11" s="29">
        <v>2</v>
      </c>
      <c r="H11" s="7">
        <f t="shared" ref="H11:H21" si="2">IF(G11=0,,($G$9-G11)*$G$7*100/$G$9)</f>
        <v>155.55555555555554</v>
      </c>
      <c r="I11" s="29"/>
      <c r="J11" s="7">
        <f>IF(I11=0,,($I$9-I11)*$I$7*100/$I$9)</f>
        <v>0</v>
      </c>
      <c r="K11" s="29"/>
      <c r="L11" s="19">
        <f t="shared" ref="L11:L23" si="3">IF(K11=0,,($K$9-K11)*$K$7*100/$K$9)</f>
        <v>0</v>
      </c>
      <c r="M11" s="30"/>
      <c r="N11" s="19">
        <f t="shared" ref="N11:N23" si="4">IF(M11=0,,($M$9-M11)*$M$7*100/$M$9)</f>
        <v>0</v>
      </c>
      <c r="O11" s="30"/>
      <c r="P11" s="19">
        <f>IF(O11=0,,($O$9-O11)*$O$7*100/$O$9)</f>
        <v>0</v>
      </c>
      <c r="Q11" s="30"/>
      <c r="R11" s="19">
        <f>IF(Q11=0,,($Q$9-Q11)*$Q$7*100/$Q$9)</f>
        <v>0</v>
      </c>
      <c r="S11" s="8">
        <f t="shared" ref="S11:S23" si="5">SUM(F11,H11,L11,J11,R11,N11,P11)</f>
        <v>189.26342072409489</v>
      </c>
      <c r="T11" s="7">
        <f t="shared" ref="T11:T22" si="6">ROW(B11)-10</f>
        <v>1</v>
      </c>
    </row>
    <row r="12" spans="1:20" x14ac:dyDescent="0.2">
      <c r="A12" s="5">
        <f t="shared" si="0"/>
        <v>2</v>
      </c>
      <c r="B12" s="6" t="s">
        <v>405</v>
      </c>
      <c r="C12" s="6" t="s">
        <v>406</v>
      </c>
      <c r="D12" s="6" t="s">
        <v>258</v>
      </c>
      <c r="E12" s="6">
        <v>87</v>
      </c>
      <c r="F12" s="7">
        <f t="shared" si="1"/>
        <v>11.235955056179776</v>
      </c>
      <c r="G12" s="6">
        <v>1</v>
      </c>
      <c r="H12" s="7">
        <f t="shared" si="2"/>
        <v>177.77777777777777</v>
      </c>
      <c r="I12" s="6"/>
      <c r="J12" s="7">
        <f>IF(I12=0,,($I$9-I12)*$I$7*100/$I$9)</f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5"/>
        <v>189.01373283395753</v>
      </c>
      <c r="T12" s="7">
        <f t="shared" si="6"/>
        <v>2</v>
      </c>
    </row>
    <row r="13" spans="1:20" x14ac:dyDescent="0.2">
      <c r="A13" s="5">
        <f t="shared" si="0"/>
        <v>3</v>
      </c>
      <c r="B13" s="6" t="s">
        <v>403</v>
      </c>
      <c r="C13" s="6" t="s">
        <v>404</v>
      </c>
      <c r="D13" s="7" t="s">
        <v>258</v>
      </c>
      <c r="E13" s="6">
        <v>56</v>
      </c>
      <c r="F13" s="7">
        <f t="shared" si="1"/>
        <v>185.3932584269663</v>
      </c>
      <c r="G13" s="6"/>
      <c r="H13" s="7">
        <f t="shared" si="2"/>
        <v>0</v>
      </c>
      <c r="I13" s="6"/>
      <c r="J13" s="7">
        <f>IF(I13=0,,($I$9-I13)*$I$7*100/$I$9)</f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5"/>
        <v>185.3932584269663</v>
      </c>
      <c r="T13" s="7">
        <f t="shared" si="6"/>
        <v>3</v>
      </c>
    </row>
    <row r="14" spans="1:20" x14ac:dyDescent="0.2">
      <c r="A14" s="5">
        <f t="shared" si="0"/>
        <v>4</v>
      </c>
      <c r="B14" s="6" t="s">
        <v>518</v>
      </c>
      <c r="C14" s="6" t="s">
        <v>67</v>
      </c>
      <c r="D14" s="6" t="s">
        <v>155</v>
      </c>
      <c r="E14" s="6"/>
      <c r="F14" s="7">
        <f t="shared" si="1"/>
        <v>0</v>
      </c>
      <c r="G14" s="6">
        <v>3</v>
      </c>
      <c r="H14" s="7">
        <f t="shared" si="2"/>
        <v>133.33333333333334</v>
      </c>
      <c r="I14" s="6"/>
      <c r="J14" s="7">
        <f>IF(I14=0,,($I$9-I14)*$I$7*100/$I$9)</f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5"/>
        <v>133.33333333333334</v>
      </c>
      <c r="T14" s="6">
        <f t="shared" si="6"/>
        <v>4</v>
      </c>
    </row>
    <row r="15" spans="1:20" x14ac:dyDescent="0.2">
      <c r="A15" s="5">
        <f t="shared" si="0"/>
        <v>5</v>
      </c>
      <c r="B15" s="6" t="s">
        <v>232</v>
      </c>
      <c r="C15" s="6" t="s">
        <v>233</v>
      </c>
      <c r="D15" s="6" t="s">
        <v>146</v>
      </c>
      <c r="E15" s="6"/>
      <c r="F15" s="7">
        <f t="shared" si="1"/>
        <v>0</v>
      </c>
      <c r="G15" s="6">
        <v>3</v>
      </c>
      <c r="H15" s="7">
        <f t="shared" si="2"/>
        <v>133.33333333333334</v>
      </c>
      <c r="I15" s="6"/>
      <c r="J15" s="7">
        <f>IF(I15=0,,($I$9-I15)*$I$7*100/$I$9)</f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v>0</v>
      </c>
      <c r="Q15" s="6"/>
      <c r="R15" s="7">
        <f>IF(Q15=0,,($Q$9-Q15)*$Q$7*100/$Q$9)</f>
        <v>0</v>
      </c>
      <c r="S15" s="8">
        <f t="shared" si="5"/>
        <v>133.33333333333334</v>
      </c>
      <c r="T15" s="6">
        <f t="shared" si="6"/>
        <v>5</v>
      </c>
    </row>
    <row r="16" spans="1:20" x14ac:dyDescent="0.2">
      <c r="A16" s="5">
        <f t="shared" si="0"/>
        <v>6</v>
      </c>
      <c r="B16" s="6" t="s">
        <v>519</v>
      </c>
      <c r="C16" s="6" t="s">
        <v>520</v>
      </c>
      <c r="D16" s="6" t="s">
        <v>155</v>
      </c>
      <c r="E16" s="7"/>
      <c r="F16" s="7">
        <f t="shared" si="1"/>
        <v>0</v>
      </c>
      <c r="G16" s="7">
        <v>5</v>
      </c>
      <c r="H16" s="7">
        <f t="shared" si="2"/>
        <v>88.888888888888886</v>
      </c>
      <c r="I16" s="7"/>
      <c r="J16" s="7"/>
      <c r="K16" s="7"/>
      <c r="L16" s="7">
        <f t="shared" si="3"/>
        <v>0</v>
      </c>
      <c r="M16" s="7"/>
      <c r="N16" s="7">
        <f t="shared" si="4"/>
        <v>0</v>
      </c>
      <c r="O16" s="7"/>
      <c r="P16" s="7">
        <f>IF(O16=0,,($O$9-O16)*$O$7*100/$O$9)</f>
        <v>0</v>
      </c>
      <c r="Q16" s="7"/>
      <c r="R16" s="7">
        <v>0</v>
      </c>
      <c r="S16" s="8">
        <f t="shared" si="5"/>
        <v>88.888888888888886</v>
      </c>
      <c r="T16" s="6">
        <f t="shared" si="6"/>
        <v>6</v>
      </c>
    </row>
    <row r="17" spans="1:20" x14ac:dyDescent="0.2">
      <c r="A17" s="5">
        <f t="shared" si="0"/>
        <v>7</v>
      </c>
      <c r="B17" s="6" t="s">
        <v>68</v>
      </c>
      <c r="C17" s="6" t="s">
        <v>69</v>
      </c>
      <c r="D17" s="6" t="s">
        <v>258</v>
      </c>
      <c r="E17" s="7">
        <v>74</v>
      </c>
      <c r="F17" s="7">
        <f t="shared" si="1"/>
        <v>84.269662921348313</v>
      </c>
      <c r="G17" s="7"/>
      <c r="H17" s="7">
        <f t="shared" si="2"/>
        <v>0</v>
      </c>
      <c r="I17" s="7"/>
      <c r="J17" s="7">
        <f t="shared" ref="J17:J23" si="7">IF(I17=0,,($I$9-I17)*$I$7*100/$I$9)</f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f t="shared" ref="R17:R23" si="8">IF(Q17=0,,($Q$9-Q17)*$Q$7*100/$Q$9)</f>
        <v>0</v>
      </c>
      <c r="S17" s="8">
        <f t="shared" si="5"/>
        <v>84.269662921348313</v>
      </c>
      <c r="T17" s="6">
        <f t="shared" si="6"/>
        <v>7</v>
      </c>
    </row>
    <row r="18" spans="1:20" x14ac:dyDescent="0.2">
      <c r="A18" s="5">
        <f t="shared" si="0"/>
        <v>8</v>
      </c>
      <c r="B18" s="6" t="s">
        <v>114</v>
      </c>
      <c r="C18" s="6" t="s">
        <v>149</v>
      </c>
      <c r="D18" s="6" t="s">
        <v>40</v>
      </c>
      <c r="E18" s="6">
        <v>76</v>
      </c>
      <c r="F18" s="7">
        <f t="shared" si="1"/>
        <v>73.033707865168537</v>
      </c>
      <c r="G18" s="6"/>
      <c r="H18" s="7">
        <f t="shared" si="2"/>
        <v>0</v>
      </c>
      <c r="I18" s="6"/>
      <c r="J18" s="7">
        <f t="shared" si="7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>IF(O18=0,,($O$9-O18)*$O$7*100/$O$9)</f>
        <v>0</v>
      </c>
      <c r="Q18" s="6"/>
      <c r="R18" s="7">
        <f t="shared" si="8"/>
        <v>0</v>
      </c>
      <c r="S18" s="8">
        <f t="shared" si="5"/>
        <v>73.033707865168537</v>
      </c>
      <c r="T18" s="7">
        <f t="shared" si="6"/>
        <v>8</v>
      </c>
    </row>
    <row r="19" spans="1:20" x14ac:dyDescent="0.2">
      <c r="A19" s="5">
        <f t="shared" si="0"/>
        <v>9</v>
      </c>
      <c r="B19" s="6" t="s">
        <v>521</v>
      </c>
      <c r="C19" s="6" t="s">
        <v>522</v>
      </c>
      <c r="D19" s="6" t="s">
        <v>384</v>
      </c>
      <c r="E19" s="7"/>
      <c r="F19" s="7">
        <f t="shared" si="1"/>
        <v>0</v>
      </c>
      <c r="G19" s="7">
        <v>6</v>
      </c>
      <c r="H19" s="7">
        <f t="shared" si="2"/>
        <v>66.666666666666671</v>
      </c>
      <c r="I19" s="7"/>
      <c r="J19" s="7">
        <f t="shared" si="7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 t="shared" si="8"/>
        <v>0</v>
      </c>
      <c r="S19" s="8">
        <f t="shared" si="5"/>
        <v>66.666666666666671</v>
      </c>
      <c r="T19" s="7">
        <f t="shared" si="6"/>
        <v>9</v>
      </c>
    </row>
    <row r="20" spans="1:20" x14ac:dyDescent="0.2">
      <c r="A20" s="5">
        <f t="shared" si="0"/>
        <v>10</v>
      </c>
      <c r="B20" s="6" t="s">
        <v>523</v>
      </c>
      <c r="C20" s="6" t="s">
        <v>524</v>
      </c>
      <c r="D20" s="6" t="s">
        <v>155</v>
      </c>
      <c r="E20" s="7"/>
      <c r="F20" s="7">
        <f t="shared" si="1"/>
        <v>0</v>
      </c>
      <c r="G20" s="7">
        <v>7</v>
      </c>
      <c r="H20" s="7">
        <f t="shared" si="2"/>
        <v>44.444444444444443</v>
      </c>
      <c r="I20" s="7"/>
      <c r="J20" s="7">
        <f t="shared" si="7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 t="shared" si="8"/>
        <v>0</v>
      </c>
      <c r="S20" s="8">
        <f t="shared" si="5"/>
        <v>44.444444444444443</v>
      </c>
      <c r="T20" s="7">
        <f t="shared" si="6"/>
        <v>10</v>
      </c>
    </row>
    <row r="21" spans="1:20" x14ac:dyDescent="0.2">
      <c r="A21" s="5">
        <f t="shared" si="0"/>
        <v>11</v>
      </c>
      <c r="B21" s="6" t="s">
        <v>525</v>
      </c>
      <c r="C21" s="6" t="s">
        <v>526</v>
      </c>
      <c r="D21" s="6" t="s">
        <v>335</v>
      </c>
      <c r="E21" s="7"/>
      <c r="F21" s="7">
        <f t="shared" si="1"/>
        <v>0</v>
      </c>
      <c r="G21" s="7">
        <v>8</v>
      </c>
      <c r="H21" s="7">
        <f t="shared" si="2"/>
        <v>22.222222222222221</v>
      </c>
      <c r="I21" s="7"/>
      <c r="J21" s="7">
        <f t="shared" si="7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>IF(O21=0,,($Q$9-O21)*$Q$7*100/$Q$9)</f>
        <v>0</v>
      </c>
      <c r="Q21" s="7"/>
      <c r="R21" s="7">
        <f t="shared" si="8"/>
        <v>0</v>
      </c>
      <c r="S21" s="8">
        <f t="shared" si="5"/>
        <v>22.222222222222221</v>
      </c>
      <c r="T21" s="7">
        <f t="shared" si="6"/>
        <v>11</v>
      </c>
    </row>
    <row r="22" spans="1:20" x14ac:dyDescent="0.2">
      <c r="A22" s="5">
        <v>12</v>
      </c>
      <c r="B22" s="6" t="s">
        <v>527</v>
      </c>
      <c r="C22" s="6" t="s">
        <v>528</v>
      </c>
      <c r="D22" s="6" t="s">
        <v>384</v>
      </c>
      <c r="E22" s="6"/>
      <c r="F22" s="7">
        <f t="shared" si="1"/>
        <v>0</v>
      </c>
      <c r="G22" s="6">
        <v>9</v>
      </c>
      <c r="H22" s="7">
        <v>11</v>
      </c>
      <c r="I22" s="6"/>
      <c r="J22" s="7">
        <f t="shared" si="7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>IF(O22=0,,($Q$9-O22)*$Q$7*100/$Q$9)</f>
        <v>0</v>
      </c>
      <c r="Q22" s="6"/>
      <c r="R22" s="7">
        <f t="shared" si="8"/>
        <v>0</v>
      </c>
      <c r="S22" s="8">
        <f t="shared" si="5"/>
        <v>11</v>
      </c>
      <c r="T22" s="6">
        <f t="shared" si="6"/>
        <v>12</v>
      </c>
    </row>
    <row r="23" spans="1:20" x14ac:dyDescent="0.2">
      <c r="A23" s="6"/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7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>IF(O23=0,,($Q$9-O23)*$Q$7*100/$Q$9)</f>
        <v>0</v>
      </c>
      <c r="Q23" s="6"/>
      <c r="R23" s="7">
        <f t="shared" si="8"/>
        <v>0</v>
      </c>
      <c r="S23" s="8">
        <f t="shared" si="5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ref="F24:F33" si="9">IF(E24=0,,($E$9-E24)*$E$7*100/$E$9)</f>
        <v>0</v>
      </c>
      <c r="G24" s="6"/>
      <c r="H24" s="7">
        <f t="shared" ref="H24:H33" si="10">IF(G24=0,,($G$9-G24)*$G$7*100/$G$9)</f>
        <v>0</v>
      </c>
      <c r="I24" s="6"/>
      <c r="J24" s="7">
        <f t="shared" ref="J24:J33" si="11">IF(I24=0,,($I$9-I24)*$I$7*100/$I$9)</f>
        <v>0</v>
      </c>
      <c r="K24" s="6"/>
      <c r="L24" s="7">
        <f t="shared" ref="L24:L33" si="12">IF(K24=0,,($K$9-K24)*$K$7*100/$K$9)</f>
        <v>0</v>
      </c>
      <c r="M24" s="6"/>
      <c r="N24" s="7">
        <f t="shared" ref="N24:N33" si="13">IF(M24=0,,($M$9-M24)*$M$7*100/$M$9)</f>
        <v>0</v>
      </c>
      <c r="O24" s="6"/>
      <c r="P24" s="7">
        <f t="shared" ref="P24:P33" si="14">IF(O24=0,,($Q$9-O24)*$Q$7*100/$Q$9)</f>
        <v>0</v>
      </c>
      <c r="Q24" s="6"/>
      <c r="R24" s="7">
        <f t="shared" ref="R24:R33" si="15">IF(Q24=0,,($Q$9-Q24)*$Q$7*100/$Q$9)</f>
        <v>0</v>
      </c>
      <c r="S24" s="8">
        <f t="shared" ref="S24:S33" si="16">SUM(F24,H24,L24,J24,R24,N24,P24)</f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14"/>
        <v>0</v>
      </c>
      <c r="Q25" s="6"/>
      <c r="R25" s="7">
        <f t="shared" si="15"/>
        <v>0</v>
      </c>
      <c r="S25" s="8">
        <f t="shared" si="1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14"/>
        <v>0</v>
      </c>
      <c r="Q26" s="6"/>
      <c r="R26" s="7">
        <f t="shared" si="15"/>
        <v>0</v>
      </c>
      <c r="S26" s="8">
        <f t="shared" si="16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6"/>
      <c r="P27" s="7">
        <f t="shared" si="14"/>
        <v>0</v>
      </c>
      <c r="Q27" s="6"/>
      <c r="R27" s="7">
        <f t="shared" si="15"/>
        <v>0</v>
      </c>
      <c r="S27" s="8">
        <f t="shared" si="16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6"/>
      <c r="P28" s="7">
        <f t="shared" si="14"/>
        <v>0</v>
      </c>
      <c r="Q28" s="6"/>
      <c r="R28" s="7">
        <f t="shared" si="15"/>
        <v>0</v>
      </c>
      <c r="S28" s="8">
        <f t="shared" si="16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6"/>
      <c r="P29" s="7">
        <f t="shared" si="14"/>
        <v>0</v>
      </c>
      <c r="Q29" s="6"/>
      <c r="R29" s="7">
        <f t="shared" si="15"/>
        <v>0</v>
      </c>
      <c r="S29" s="8">
        <f t="shared" si="16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8">
        <f t="shared" si="16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8">
        <f t="shared" si="16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6"/>
      <c r="P32" s="7">
        <f t="shared" si="14"/>
        <v>0</v>
      </c>
      <c r="Q32" s="6"/>
      <c r="R32" s="7">
        <f t="shared" si="15"/>
        <v>0</v>
      </c>
      <c r="S32" s="8">
        <f t="shared" si="16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6"/>
      <c r="P33" s="7">
        <f t="shared" si="14"/>
        <v>0</v>
      </c>
      <c r="Q33" s="6"/>
      <c r="R33" s="7">
        <f t="shared" si="15"/>
        <v>0</v>
      </c>
      <c r="S33" s="8">
        <f t="shared" si="16"/>
        <v>0</v>
      </c>
      <c r="T33" s="6"/>
    </row>
    <row r="34" spans="1:20" x14ac:dyDescent="0.2">
      <c r="A34" s="31" t="s">
        <v>17</v>
      </c>
      <c r="B34" s="31"/>
      <c r="C34" s="32"/>
      <c r="E34">
        <f>COUNTA(E11:E33)</f>
        <v>5</v>
      </c>
      <c r="G34">
        <f>COUNTA(G11:G33)</f>
        <v>9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3">
    <sortCondition descending="1" ref="S11:S23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38" t="s">
        <v>27</v>
      </c>
      <c r="F2" s="38"/>
      <c r="G2" s="11">
        <f>COUNTA(B11:B33)</f>
        <v>13</v>
      </c>
    </row>
    <row r="3" spans="1:26" x14ac:dyDescent="0.2">
      <c r="B3" s="2"/>
      <c r="E3" s="38" t="s">
        <v>28</v>
      </c>
      <c r="F3" s="38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2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>
        <v>45984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2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1" t="s">
        <v>17</v>
      </c>
      <c r="B28" s="31"/>
      <c r="C28" s="32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9" t="s">
        <v>30</v>
      </c>
      <c r="B29" s="39"/>
      <c r="C29" s="39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38" t="s">
        <v>26</v>
      </c>
      <c r="F2" s="38"/>
      <c r="G2" s="11">
        <f>COUNTA(B11:B30)</f>
        <v>8</v>
      </c>
    </row>
    <row r="3" spans="1:26" x14ac:dyDescent="0.2">
      <c r="B3" s="2"/>
      <c r="E3" s="38" t="s">
        <v>28</v>
      </c>
      <c r="F3" s="38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2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 t="s">
        <v>427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2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31" t="s">
        <v>153</v>
      </c>
      <c r="B25" s="31"/>
      <c r="C25" s="32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9" t="s">
        <v>30</v>
      </c>
      <c r="B26" s="39"/>
      <c r="C26" s="39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7" t="s">
        <v>32</v>
      </c>
      <c r="B1" s="37"/>
      <c r="C1" s="37"/>
      <c r="D1" s="37"/>
      <c r="E1" s="37"/>
      <c r="F1" s="37"/>
      <c r="G1" s="37"/>
      <c r="H1" s="37"/>
    </row>
    <row r="2" spans="1:32" x14ac:dyDescent="0.2">
      <c r="E2" s="38" t="s">
        <v>27</v>
      </c>
      <c r="F2" s="38"/>
      <c r="G2" s="11">
        <f>COUNTA(B11:B45)</f>
        <v>27</v>
      </c>
    </row>
    <row r="3" spans="1:32" x14ac:dyDescent="0.2">
      <c r="E3" s="38" t="s">
        <v>28</v>
      </c>
      <c r="F3" s="38"/>
      <c r="G3" s="11">
        <f>COUNTA(E8:AB8)</f>
        <v>4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</row>
    <row r="8" spans="1:32" x14ac:dyDescent="0.2">
      <c r="D8" s="1" t="s">
        <v>1</v>
      </c>
      <c r="E8" s="33">
        <v>45934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D8" s="11"/>
    </row>
    <row r="9" spans="1:32" x14ac:dyDescent="0.2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35" si="0">IF(E11=0,,($E$9-E11)*$E$7*100/$E$9)</f>
        <v>184.61538461538461</v>
      </c>
      <c r="G11" s="6">
        <v>46</v>
      </c>
      <c r="H11" s="19">
        <f t="shared" ref="H11:H23" si="1">IF(G11=0,,($G$9-G11)*$G$7*100/$G$9)</f>
        <v>327.06766917293231</v>
      </c>
      <c r="I11" s="20">
        <v>44</v>
      </c>
      <c r="J11" s="19">
        <f t="shared" ref="J11:J27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1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1646.011736972516</v>
      </c>
      <c r="AD11" s="6">
        <f t="shared" ref="AD11:AD45" si="13">COUNTA(AA11,Y11,W11,U11,S11,Q11,M11,K11,G11,E11,I11,O11)</f>
        <v>6</v>
      </c>
      <c r="AE11" s="6">
        <f t="shared" ref="AE11:AE45" si="14">ROW(B11)-10</f>
        <v>1</v>
      </c>
      <c r="AF11" s="13">
        <f t="shared" ref="AF11:AF45" si="15">AD11/$G$3</f>
        <v>1.5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1404.1009882565945</v>
      </c>
      <c r="AD12" s="6">
        <f t="shared" si="13"/>
        <v>4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400</v>
      </c>
      <c r="C13" s="6" t="s">
        <v>401</v>
      </c>
      <c r="D13" s="6" t="s">
        <v>193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7">
        <f t="shared" si="11"/>
        <v>0</v>
      </c>
      <c r="AC13" s="8">
        <f t="shared" si="12"/>
        <v>1020.584829110187</v>
      </c>
      <c r="AD13" s="6">
        <f t="shared" si="13"/>
        <v>3</v>
      </c>
      <c r="AE13" s="6">
        <f t="shared" si="14"/>
        <v>3</v>
      </c>
      <c r="AF13" s="13">
        <f t="shared" si="15"/>
        <v>0.75</v>
      </c>
    </row>
    <row r="14" spans="1:32" x14ac:dyDescent="0.2">
      <c r="A14" s="5">
        <f t="shared" ref="A14:A45" si="16">AE14</f>
        <v>4</v>
      </c>
      <c r="B14" s="6" t="s">
        <v>42</v>
      </c>
      <c r="C14" s="6" t="s">
        <v>43</v>
      </c>
      <c r="D14" s="6" t="s">
        <v>193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4"/>
        <v>0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997.09558176377391</v>
      </c>
      <c r="AD14" s="6">
        <f t="shared" si="13"/>
        <v>3</v>
      </c>
      <c r="AE14" s="6">
        <f t="shared" si="14"/>
        <v>4</v>
      </c>
      <c r="AF14" s="13">
        <f t="shared" si="15"/>
        <v>0.75</v>
      </c>
    </row>
    <row r="15" spans="1:32" x14ac:dyDescent="0.2">
      <c r="A15" s="5">
        <f t="shared" si="16"/>
        <v>5</v>
      </c>
      <c r="B15" s="6" t="s">
        <v>60</v>
      </c>
      <c r="C15" s="6" t="s">
        <v>61</v>
      </c>
      <c r="D15" s="6" t="s">
        <v>193</v>
      </c>
      <c r="E15" s="6">
        <v>3</v>
      </c>
      <c r="F15" s="19">
        <f t="shared" si="0"/>
        <v>153.84615384615384</v>
      </c>
      <c r="G15" s="20">
        <v>95</v>
      </c>
      <c r="H15" s="19">
        <f t="shared" si="1"/>
        <v>142.85714285714286</v>
      </c>
      <c r="I15" s="20">
        <v>70</v>
      </c>
      <c r="J15" s="19">
        <f t="shared" si="2"/>
        <v>282.60869565217394</v>
      </c>
      <c r="K15" s="20">
        <v>98</v>
      </c>
      <c r="L15" s="19">
        <f t="shared" si="3"/>
        <v>96.124031007751938</v>
      </c>
      <c r="M15" s="20"/>
      <c r="N15" s="19">
        <f t="shared" si="4"/>
        <v>0</v>
      </c>
      <c r="O15" s="20">
        <v>5</v>
      </c>
      <c r="P15" s="19">
        <f t="shared" si="5"/>
        <v>160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978.29316622036549</v>
      </c>
      <c r="AD15" s="6">
        <f t="shared" si="13"/>
        <v>5</v>
      </c>
      <c r="AE15" s="6">
        <f t="shared" si="14"/>
        <v>5</v>
      </c>
      <c r="AF15" s="13">
        <f t="shared" si="15"/>
        <v>1.25</v>
      </c>
    </row>
    <row r="16" spans="1:32" x14ac:dyDescent="0.2">
      <c r="A16" s="5">
        <f t="shared" si="16"/>
        <v>6</v>
      </c>
      <c r="B16" s="6" t="s">
        <v>44</v>
      </c>
      <c r="C16" s="6" t="s">
        <v>45</v>
      </c>
      <c r="D16" s="6" t="s">
        <v>256</v>
      </c>
      <c r="E16" s="6">
        <v>7</v>
      </c>
      <c r="F16" s="19">
        <f t="shared" si="0"/>
        <v>92.307692307692307</v>
      </c>
      <c r="G16" s="20">
        <v>74</v>
      </c>
      <c r="H16" s="19">
        <f t="shared" si="1"/>
        <v>221.80451127819549</v>
      </c>
      <c r="I16" s="20">
        <v>74</v>
      </c>
      <c r="J16" s="19">
        <f t="shared" si="2"/>
        <v>270.18633540372673</v>
      </c>
      <c r="K16" s="20"/>
      <c r="L16" s="19">
        <f t="shared" si="3"/>
        <v>0</v>
      </c>
      <c r="M16" s="20"/>
      <c r="N16" s="19">
        <f t="shared" si="4"/>
        <v>0</v>
      </c>
      <c r="O16" s="20">
        <v>7</v>
      </c>
      <c r="P16" s="19">
        <f t="shared" si="5"/>
        <v>144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950.10305026781009</v>
      </c>
      <c r="AD16" s="6">
        <f t="shared" si="13"/>
        <v>4</v>
      </c>
      <c r="AE16" s="6">
        <f t="shared" si="14"/>
        <v>6</v>
      </c>
      <c r="AF16" s="13">
        <f t="shared" si="15"/>
        <v>1</v>
      </c>
    </row>
    <row r="17" spans="1:32" x14ac:dyDescent="0.2">
      <c r="A17" s="5">
        <f t="shared" si="16"/>
        <v>7</v>
      </c>
      <c r="B17" s="6" t="s">
        <v>47</v>
      </c>
      <c r="C17" s="6" t="s">
        <v>48</v>
      </c>
      <c r="D17" s="6" t="s">
        <v>193</v>
      </c>
      <c r="E17" s="6">
        <v>5</v>
      </c>
      <c r="F17" s="19">
        <f t="shared" si="0"/>
        <v>123.07692307692308</v>
      </c>
      <c r="G17" s="20">
        <v>81</v>
      </c>
      <c r="H17" s="19">
        <f t="shared" si="1"/>
        <v>195.48872180451127</v>
      </c>
      <c r="I17" s="20">
        <v>78</v>
      </c>
      <c r="J17" s="19">
        <f t="shared" si="2"/>
        <v>257.76397515527952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15</v>
      </c>
      <c r="P17" s="19">
        <f t="shared" si="5"/>
        <v>80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947.94237284897713</v>
      </c>
      <c r="AD17" s="6">
        <f t="shared" si="13"/>
        <v>5</v>
      </c>
      <c r="AE17" s="6">
        <f t="shared" si="14"/>
        <v>7</v>
      </c>
      <c r="AF17" s="13">
        <f t="shared" si="15"/>
        <v>1.25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576.65340609047701</v>
      </c>
      <c r="AD18" s="6">
        <f t="shared" si="13"/>
        <v>5</v>
      </c>
      <c r="AE18" s="6">
        <f t="shared" si="14"/>
        <v>8</v>
      </c>
      <c r="AF18" s="13">
        <f t="shared" si="15"/>
        <v>1.25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475.12590841652627</v>
      </c>
      <c r="AD19" s="6">
        <f t="shared" si="13"/>
        <v>4</v>
      </c>
      <c r="AE19" s="6">
        <f t="shared" si="14"/>
        <v>9</v>
      </c>
      <c r="AF19" s="13">
        <f t="shared" si="15"/>
        <v>1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466.75635577237409</v>
      </c>
      <c r="AD20" s="6">
        <f t="shared" si="13"/>
        <v>3</v>
      </c>
      <c r="AE20" s="6">
        <f t="shared" si="14"/>
        <v>10</v>
      </c>
      <c r="AF20" s="13">
        <f t="shared" si="15"/>
        <v>0.75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223.80124223602485</v>
      </c>
      <c r="AD21" s="6">
        <f t="shared" si="13"/>
        <v>2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54</v>
      </c>
      <c r="C22" s="6" t="s">
        <v>55</v>
      </c>
      <c r="D22" s="6" t="s">
        <v>193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4"/>
        <v>0</v>
      </c>
      <c r="O22" s="20">
        <v>10</v>
      </c>
      <c r="P22" s="19">
        <f t="shared" si="5"/>
        <v>120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/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206.95652173913044</v>
      </c>
      <c r="AD22" s="6">
        <f t="shared" si="13"/>
        <v>2</v>
      </c>
      <c r="AE22" s="6">
        <f t="shared" si="14"/>
        <v>12</v>
      </c>
      <c r="AF22" s="13">
        <f t="shared" si="15"/>
        <v>0.5</v>
      </c>
    </row>
    <row r="23" spans="1:32" x14ac:dyDescent="0.2">
      <c r="A23" s="5">
        <f t="shared" si="16"/>
        <v>13</v>
      </c>
      <c r="B23" s="6" t="s">
        <v>511</v>
      </c>
      <c r="C23" s="6" t="s">
        <v>59</v>
      </c>
      <c r="D23" s="6" t="s">
        <v>256</v>
      </c>
      <c r="E23" s="6"/>
      <c r="F23" s="19">
        <f t="shared" si="0"/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>
        <v>8</v>
      </c>
      <c r="P23" s="19">
        <f t="shared" si="5"/>
        <v>136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ref="X23:X45" si="17">IF(W23=0,,($W$9-W23)*$W$7*100/$W$9)</f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136</v>
      </c>
      <c r="AD23" s="6">
        <f t="shared" si="13"/>
        <v>1</v>
      </c>
      <c r="AE23" s="6">
        <f t="shared" si="14"/>
        <v>13</v>
      </c>
      <c r="AF23" s="13">
        <f t="shared" si="15"/>
        <v>0.25</v>
      </c>
    </row>
    <row r="24" spans="1:32" x14ac:dyDescent="0.2">
      <c r="A24" s="5">
        <f t="shared" si="16"/>
        <v>14</v>
      </c>
      <c r="B24" s="6" t="s">
        <v>402</v>
      </c>
      <c r="C24" s="6" t="s">
        <v>62</v>
      </c>
      <c r="D24" s="6" t="s">
        <v>256</v>
      </c>
      <c r="E24" s="6"/>
      <c r="F24" s="19">
        <f t="shared" si="0"/>
        <v>0</v>
      </c>
      <c r="G24" s="20">
        <v>133</v>
      </c>
      <c r="H24" s="19">
        <v>2</v>
      </c>
      <c r="I24" s="20">
        <v>156</v>
      </c>
      <c r="J24" s="19">
        <f t="shared" si="2"/>
        <v>15.527950310559007</v>
      </c>
      <c r="K24" s="20"/>
      <c r="L24" s="19">
        <f t="shared" si="3"/>
        <v>0</v>
      </c>
      <c r="M24" s="20"/>
      <c r="N24" s="19">
        <f t="shared" si="4"/>
        <v>0</v>
      </c>
      <c r="O24" s="20">
        <v>14</v>
      </c>
      <c r="P24" s="19">
        <f t="shared" si="5"/>
        <v>88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>
        <f t="shared" si="17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107.52795031055901</v>
      </c>
      <c r="AD24" s="6">
        <f t="shared" si="13"/>
        <v>3</v>
      </c>
      <c r="AE24" s="6">
        <f t="shared" si="14"/>
        <v>14</v>
      </c>
      <c r="AF24" s="13">
        <f t="shared" si="15"/>
        <v>0.75</v>
      </c>
    </row>
    <row r="25" spans="1:32" x14ac:dyDescent="0.2">
      <c r="A25" s="5">
        <f t="shared" si="16"/>
        <v>15</v>
      </c>
      <c r="B25" s="6" t="s">
        <v>434</v>
      </c>
      <c r="C25" s="6" t="s">
        <v>125</v>
      </c>
      <c r="D25" s="6" t="s">
        <v>193</v>
      </c>
      <c r="E25" s="6"/>
      <c r="F25" s="19">
        <f t="shared" si="0"/>
        <v>0</v>
      </c>
      <c r="G25" s="20"/>
      <c r="H25" s="19">
        <f t="shared" ref="H25:H45" si="18">IF(G25=0,,($G$9-G25)*$G$7*100/$G$9)</f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si="17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104</v>
      </c>
      <c r="AD25" s="6">
        <f t="shared" si="13"/>
        <v>1</v>
      </c>
      <c r="AE25" s="6">
        <f t="shared" si="14"/>
        <v>15</v>
      </c>
      <c r="AF25" s="13">
        <f t="shared" si="15"/>
        <v>0.25</v>
      </c>
    </row>
    <row r="26" spans="1:32" x14ac:dyDescent="0.2">
      <c r="A26" s="5">
        <f t="shared" si="16"/>
        <v>16</v>
      </c>
      <c r="B26" s="6" t="s">
        <v>202</v>
      </c>
      <c r="C26" s="6" t="s">
        <v>198</v>
      </c>
      <c r="D26" s="6" t="s">
        <v>193</v>
      </c>
      <c r="E26" s="6">
        <v>10</v>
      </c>
      <c r="F26" s="19">
        <f t="shared" si="0"/>
        <v>46.153846153846153</v>
      </c>
      <c r="G26" s="20"/>
      <c r="H26" s="19">
        <f t="shared" si="18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21</v>
      </c>
      <c r="P26" s="19">
        <f t="shared" si="5"/>
        <v>32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7"/>
        <v>0</v>
      </c>
      <c r="Y26" s="6"/>
      <c r="Z26" s="7">
        <f t="shared" si="10"/>
        <v>0</v>
      </c>
      <c r="AA26" s="6"/>
      <c r="AB26" s="19">
        <f t="shared" si="11"/>
        <v>0</v>
      </c>
      <c r="AC26" s="8">
        <f t="shared" si="12"/>
        <v>78.15384615384616</v>
      </c>
      <c r="AD26" s="6">
        <f t="shared" si="13"/>
        <v>2</v>
      </c>
      <c r="AE26" s="6">
        <f t="shared" si="14"/>
        <v>16</v>
      </c>
      <c r="AF26" s="13">
        <f t="shared" si="15"/>
        <v>0.5</v>
      </c>
    </row>
    <row r="27" spans="1:32" x14ac:dyDescent="0.2">
      <c r="A27" s="5">
        <f t="shared" si="16"/>
        <v>17</v>
      </c>
      <c r="B27" s="6" t="s">
        <v>412</v>
      </c>
      <c r="C27" s="6" t="s">
        <v>413</v>
      </c>
      <c r="D27" s="6" t="s">
        <v>256</v>
      </c>
      <c r="E27" s="6"/>
      <c r="F27" s="19">
        <f t="shared" si="0"/>
        <v>0</v>
      </c>
      <c r="G27" s="20"/>
      <c r="H27" s="19">
        <f t="shared" si="18"/>
        <v>0</v>
      </c>
      <c r="I27" s="20">
        <v>136</v>
      </c>
      <c r="J27" s="19">
        <f t="shared" si="2"/>
        <v>77.639751552795033</v>
      </c>
      <c r="K27" s="20"/>
      <c r="L27" s="19">
        <f t="shared" si="3"/>
        <v>0</v>
      </c>
      <c r="M27" s="20"/>
      <c r="N27" s="19">
        <f t="shared" si="4"/>
        <v>0</v>
      </c>
      <c r="O27" s="20"/>
      <c r="P27" s="19">
        <f t="shared" si="5"/>
        <v>0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7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77.639751552795033</v>
      </c>
      <c r="AD27" s="6">
        <f t="shared" si="13"/>
        <v>1</v>
      </c>
      <c r="AE27" s="6">
        <f t="shared" si="14"/>
        <v>17</v>
      </c>
      <c r="AF27" s="13">
        <f t="shared" si="15"/>
        <v>0.25</v>
      </c>
    </row>
    <row r="28" spans="1:32" x14ac:dyDescent="0.2">
      <c r="A28" s="5">
        <f t="shared" si="16"/>
        <v>18</v>
      </c>
      <c r="B28" s="6" t="s">
        <v>435</v>
      </c>
      <c r="C28" s="6" t="s">
        <v>198</v>
      </c>
      <c r="D28" s="6" t="s">
        <v>449</v>
      </c>
      <c r="E28" s="6"/>
      <c r="F28" s="19">
        <f t="shared" si="0"/>
        <v>0</v>
      </c>
      <c r="G28" s="20"/>
      <c r="H28" s="19">
        <f t="shared" si="18"/>
        <v>0</v>
      </c>
      <c r="I28" s="20"/>
      <c r="J28" s="19"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16</v>
      </c>
      <c r="P28" s="19">
        <f t="shared" si="5"/>
        <v>72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7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72</v>
      </c>
      <c r="AD28" s="6">
        <f t="shared" si="13"/>
        <v>1</v>
      </c>
      <c r="AE28" s="6">
        <f t="shared" si="14"/>
        <v>18</v>
      </c>
      <c r="AF28" s="13">
        <f t="shared" si="15"/>
        <v>0.25</v>
      </c>
    </row>
    <row r="29" spans="1:32" x14ac:dyDescent="0.2">
      <c r="A29" s="5">
        <f t="shared" si="16"/>
        <v>19</v>
      </c>
      <c r="B29" s="6" t="s">
        <v>142</v>
      </c>
      <c r="C29" s="6" t="s">
        <v>127</v>
      </c>
      <c r="D29" s="6" t="s">
        <v>146</v>
      </c>
      <c r="E29" s="6">
        <v>12</v>
      </c>
      <c r="F29" s="19">
        <f t="shared" si="0"/>
        <v>15.384615384615385</v>
      </c>
      <c r="G29" s="20"/>
      <c r="H29" s="19">
        <f t="shared" si="18"/>
        <v>0</v>
      </c>
      <c r="I29" s="20"/>
      <c r="J29" s="19">
        <f t="shared" ref="J29:J45" si="19">IF(I29=0,,($I$9-I29)*$I$7*100/$I$9)</f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19</v>
      </c>
      <c r="P29" s="19">
        <f t="shared" si="5"/>
        <v>48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7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63.384615384615387</v>
      </c>
      <c r="AD29" s="6">
        <f t="shared" si="13"/>
        <v>2</v>
      </c>
      <c r="AE29" s="6">
        <f t="shared" si="14"/>
        <v>19</v>
      </c>
      <c r="AF29" s="13">
        <f t="shared" si="15"/>
        <v>0.5</v>
      </c>
    </row>
    <row r="30" spans="1:32" x14ac:dyDescent="0.2">
      <c r="A30" s="5">
        <f t="shared" si="16"/>
        <v>20</v>
      </c>
      <c r="B30" s="6" t="s">
        <v>512</v>
      </c>
      <c r="C30" s="6" t="s">
        <v>513</v>
      </c>
      <c r="D30" s="6" t="s">
        <v>449</v>
      </c>
      <c r="E30" s="6"/>
      <c r="F30" s="19">
        <f t="shared" si="0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18</v>
      </c>
      <c r="P30" s="19">
        <f t="shared" si="5"/>
        <v>56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56</v>
      </c>
      <c r="AD30" s="6">
        <f t="shared" si="13"/>
        <v>1</v>
      </c>
      <c r="AE30" s="6">
        <f t="shared" si="14"/>
        <v>20</v>
      </c>
      <c r="AF30" s="13">
        <f t="shared" si="15"/>
        <v>0.25</v>
      </c>
    </row>
    <row r="31" spans="1:32" x14ac:dyDescent="0.2">
      <c r="A31" s="5">
        <f t="shared" si="16"/>
        <v>21</v>
      </c>
      <c r="B31" s="6" t="s">
        <v>514</v>
      </c>
      <c r="C31" s="6" t="s">
        <v>515</v>
      </c>
      <c r="D31" s="6" t="s">
        <v>263</v>
      </c>
      <c r="E31" s="6"/>
      <c r="F31" s="19">
        <f t="shared" si="0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20</v>
      </c>
      <c r="P31" s="19">
        <f t="shared" si="5"/>
        <v>40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40</v>
      </c>
      <c r="AD31" s="6">
        <f t="shared" si="13"/>
        <v>1</v>
      </c>
      <c r="AE31" s="6">
        <f t="shared" si="14"/>
        <v>21</v>
      </c>
      <c r="AF31" s="13">
        <f t="shared" si="15"/>
        <v>0.25</v>
      </c>
    </row>
    <row r="32" spans="1:32" x14ac:dyDescent="0.2">
      <c r="A32" s="5">
        <f t="shared" si="16"/>
        <v>22</v>
      </c>
      <c r="B32" s="6" t="s">
        <v>218</v>
      </c>
      <c r="C32" s="6" t="s">
        <v>219</v>
      </c>
      <c r="D32" s="6" t="s">
        <v>56</v>
      </c>
      <c r="E32" s="6">
        <v>11</v>
      </c>
      <c r="F32" s="19">
        <f t="shared" si="0"/>
        <v>30.76923076923077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 t="shared" si="3"/>
        <v>0</v>
      </c>
      <c r="M32" s="20"/>
      <c r="N32" s="19">
        <f t="shared" si="4"/>
        <v>0</v>
      </c>
      <c r="O32" s="20"/>
      <c r="P32" s="19">
        <f t="shared" si="5"/>
        <v>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7"/>
        <v>0</v>
      </c>
      <c r="Y32" s="6"/>
      <c r="Z32" s="7">
        <f t="shared" si="10"/>
        <v>0</v>
      </c>
      <c r="AA32" s="6"/>
      <c r="AB32" s="19">
        <f t="shared" si="11"/>
        <v>0</v>
      </c>
      <c r="AC32" s="8">
        <f t="shared" si="12"/>
        <v>30.76923076923077</v>
      </c>
      <c r="AD32" s="6">
        <f t="shared" si="13"/>
        <v>1</v>
      </c>
      <c r="AE32" s="6">
        <f t="shared" si="14"/>
        <v>22</v>
      </c>
      <c r="AF32" s="13">
        <f t="shared" si="15"/>
        <v>0.25</v>
      </c>
    </row>
    <row r="33" spans="1:32" x14ac:dyDescent="0.2">
      <c r="A33" s="5">
        <f t="shared" si="16"/>
        <v>23</v>
      </c>
      <c r="B33" s="6" t="s">
        <v>123</v>
      </c>
      <c r="C33" s="6" t="s">
        <v>124</v>
      </c>
      <c r="D33" s="6" t="s">
        <v>193</v>
      </c>
      <c r="E33" s="6"/>
      <c r="F33" s="19">
        <f t="shared" si="0"/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 t="shared" si="3"/>
        <v>0</v>
      </c>
      <c r="M33" s="20"/>
      <c r="N33" s="19">
        <f t="shared" si="4"/>
        <v>0</v>
      </c>
      <c r="O33" s="20">
        <v>22</v>
      </c>
      <c r="P33" s="19">
        <f t="shared" si="5"/>
        <v>24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24</v>
      </c>
      <c r="AD33" s="6">
        <f t="shared" si="13"/>
        <v>1</v>
      </c>
      <c r="AE33" s="6">
        <f t="shared" si="14"/>
        <v>23</v>
      </c>
      <c r="AF33" s="13">
        <f t="shared" si="15"/>
        <v>0.25</v>
      </c>
    </row>
    <row r="34" spans="1:32" x14ac:dyDescent="0.2">
      <c r="A34" s="5">
        <f t="shared" si="16"/>
        <v>24</v>
      </c>
      <c r="B34" s="6" t="s">
        <v>221</v>
      </c>
      <c r="C34" s="6" t="s">
        <v>222</v>
      </c>
      <c r="D34" s="6" t="s">
        <v>258</v>
      </c>
      <c r="F34" s="19">
        <f t="shared" si="0"/>
        <v>0</v>
      </c>
      <c r="G34" s="22">
        <v>130</v>
      </c>
      <c r="H34" s="19">
        <f t="shared" si="18"/>
        <v>11.278195488721805</v>
      </c>
      <c r="I34" s="20"/>
      <c r="J34" s="19">
        <f t="shared" si="19"/>
        <v>0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22.556390977443609</v>
      </c>
      <c r="AD34" s="6">
        <f t="shared" si="13"/>
        <v>1</v>
      </c>
      <c r="AE34" s="6">
        <f t="shared" si="14"/>
        <v>24</v>
      </c>
      <c r="AF34" s="13">
        <f t="shared" si="15"/>
        <v>0.25</v>
      </c>
    </row>
    <row r="35" spans="1:32" x14ac:dyDescent="0.2">
      <c r="A35" s="5">
        <f t="shared" si="16"/>
        <v>25</v>
      </c>
      <c r="B35" s="6" t="s">
        <v>440</v>
      </c>
      <c r="C35" s="6" t="s">
        <v>219</v>
      </c>
      <c r="D35" s="6" t="s">
        <v>193</v>
      </c>
      <c r="E35" s="6"/>
      <c r="F35" s="19">
        <f t="shared" si="0"/>
        <v>0</v>
      </c>
      <c r="G35" s="20"/>
      <c r="H35" s="19">
        <f t="shared" si="18"/>
        <v>0</v>
      </c>
      <c r="I35" s="20"/>
      <c r="J35" s="19">
        <f t="shared" si="19"/>
        <v>0</v>
      </c>
      <c r="K35" s="20"/>
      <c r="L35" s="19">
        <f t="shared" si="3"/>
        <v>0</v>
      </c>
      <c r="M35" s="20"/>
      <c r="N35" s="19">
        <f t="shared" si="4"/>
        <v>0</v>
      </c>
      <c r="O35" s="20">
        <v>24</v>
      </c>
      <c r="P35" s="19">
        <f t="shared" si="5"/>
        <v>8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8</v>
      </c>
      <c r="AD35" s="6">
        <f t="shared" si="13"/>
        <v>1</v>
      </c>
      <c r="AE35" s="6">
        <f t="shared" si="14"/>
        <v>25</v>
      </c>
      <c r="AF35" s="13">
        <f t="shared" si="15"/>
        <v>0.25</v>
      </c>
    </row>
    <row r="36" spans="1:32" x14ac:dyDescent="0.2">
      <c r="A36" s="5">
        <f t="shared" si="16"/>
        <v>26</v>
      </c>
      <c r="B36" s="6" t="s">
        <v>57</v>
      </c>
      <c r="C36" s="6" t="s">
        <v>58</v>
      </c>
      <c r="D36" s="6" t="s">
        <v>193</v>
      </c>
      <c r="E36" s="6">
        <v>13</v>
      </c>
      <c r="F36" s="19">
        <f>15/2</f>
        <v>7.5</v>
      </c>
      <c r="G36" s="20"/>
      <c r="H36" s="19">
        <f t="shared" si="18"/>
        <v>0</v>
      </c>
      <c r="I36" s="20"/>
      <c r="J36" s="19">
        <f t="shared" si="19"/>
        <v>0</v>
      </c>
      <c r="K36" s="20"/>
      <c r="L36" s="19">
        <f t="shared" si="3"/>
        <v>0</v>
      </c>
      <c r="M36" s="20"/>
      <c r="N36" s="19">
        <f t="shared" si="4"/>
        <v>0</v>
      </c>
      <c r="O36" s="20"/>
      <c r="P36" s="19">
        <f t="shared" si="5"/>
        <v>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7.5</v>
      </c>
      <c r="AD36" s="6">
        <f t="shared" si="13"/>
        <v>1</v>
      </c>
      <c r="AE36" s="6">
        <f t="shared" si="14"/>
        <v>26</v>
      </c>
      <c r="AF36" s="13">
        <f t="shared" si="15"/>
        <v>0.25</v>
      </c>
    </row>
    <row r="37" spans="1:32" x14ac:dyDescent="0.2">
      <c r="A37" s="5">
        <f t="shared" si="16"/>
        <v>27</v>
      </c>
      <c r="B37" s="6" t="s">
        <v>516</v>
      </c>
      <c r="C37" s="6" t="s">
        <v>517</v>
      </c>
      <c r="D37" s="6" t="s">
        <v>424</v>
      </c>
      <c r="E37" s="6"/>
      <c r="F37" s="19">
        <f t="shared" ref="F37:F45" si="20">IF(E37=0,,($E$9-E37)*$E$7*100/$E$9)</f>
        <v>0</v>
      </c>
      <c r="G37" s="20"/>
      <c r="H37" s="19">
        <f t="shared" si="18"/>
        <v>0</v>
      </c>
      <c r="I37" s="20"/>
      <c r="J37" s="19">
        <f t="shared" si="19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7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0.25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20"/>
        <v>0</v>
      </c>
      <c r="G38" s="20"/>
      <c r="H38" s="19">
        <f t="shared" si="18"/>
        <v>0</v>
      </c>
      <c r="I38" s="20"/>
      <c r="J38" s="19">
        <f t="shared" si="19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7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20"/>
        <v>0</v>
      </c>
      <c r="G39" s="20"/>
      <c r="H39" s="19">
        <f t="shared" si="18"/>
        <v>0</v>
      </c>
      <c r="I39" s="20"/>
      <c r="J39" s="19">
        <f t="shared" si="19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7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20"/>
        <v>0</v>
      </c>
      <c r="G40" s="20"/>
      <c r="H40" s="19">
        <f t="shared" si="18"/>
        <v>0</v>
      </c>
      <c r="I40" s="20"/>
      <c r="J40" s="19">
        <f t="shared" si="19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7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20"/>
        <v>0</v>
      </c>
      <c r="G41" s="20"/>
      <c r="H41" s="19">
        <f t="shared" si="18"/>
        <v>0</v>
      </c>
      <c r="I41" s="20"/>
      <c r="J41" s="19">
        <f t="shared" si="19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7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31" t="s">
        <v>17</v>
      </c>
      <c r="B46" s="31"/>
      <c r="C46" s="32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9" t="s">
        <v>30</v>
      </c>
      <c r="B47" s="39"/>
      <c r="C47" s="39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M26" sqref="M2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7" t="s">
        <v>12</v>
      </c>
      <c r="B1" s="37"/>
      <c r="C1" s="37"/>
      <c r="D1" s="37"/>
      <c r="E1" s="37"/>
      <c r="F1" s="37"/>
      <c r="G1" s="37"/>
      <c r="H1" s="37"/>
    </row>
    <row r="2" spans="1:34" x14ac:dyDescent="0.2">
      <c r="E2" s="38" t="s">
        <v>26</v>
      </c>
      <c r="F2" s="38"/>
      <c r="G2" s="11">
        <f>COUNTA(B11:B45)</f>
        <v>17</v>
      </c>
    </row>
    <row r="3" spans="1:34" x14ac:dyDescent="0.2">
      <c r="E3" s="38" t="s">
        <v>28</v>
      </c>
      <c r="F3" s="38"/>
      <c r="G3" s="11">
        <f>COUNTA(E8:AD8)</f>
        <v>4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  <c r="AC7" s="35"/>
      <c r="AD7" s="36"/>
    </row>
    <row r="8" spans="1:34" x14ac:dyDescent="0.2">
      <c r="D8" s="1" t="s">
        <v>1</v>
      </c>
      <c r="E8" s="33" t="s">
        <v>264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F8" s="11"/>
    </row>
    <row r="9" spans="1:34" x14ac:dyDescent="0.2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3" si="1">IF(E11=0,,($E$9-E11)*$E$7*100/$E$9)</f>
        <v>0</v>
      </c>
      <c r="G11" s="20">
        <v>20</v>
      </c>
      <c r="H11" s="19">
        <f t="shared" ref="H11:H45" si="2">IF(G11=0,,($G$9-G11)*$G$7*100/$G$9)</f>
        <v>388.88888888888891</v>
      </c>
      <c r="I11" s="20">
        <v>13</v>
      </c>
      <c r="J11" s="19">
        <f t="shared" ref="J11:J45" si="3">IF(I11=0,,($I$9-I11)*$I$7*100/$I$9)</f>
        <v>426.13636363636363</v>
      </c>
      <c r="K11" s="20">
        <v>28</v>
      </c>
      <c r="L11" s="19">
        <f t="shared" ref="L11:L45" si="4"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45" si="5">F11+H11+J11+L11+N11+P11+R11+T11+V11+X11+Z11+AB11+AD11</f>
        <v>1447.3421694524291</v>
      </c>
      <c r="AF11" s="6">
        <f t="shared" ref="AF11:AF33" si="6">COUNTA(AC11,AA11,Y11,W11,U11,S11,Q11,K11,M11,G11,E11,I11,O11)</f>
        <v>5</v>
      </c>
      <c r="AG11" s="6">
        <f t="shared" ref="AG11:AG33" si="7">ROW(B11)-10</f>
        <v>1</v>
      </c>
      <c r="AH11" s="13">
        <f t="shared" ref="AH11:AH33" si="8">AF11/$G$3</f>
        <v>1.25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ref="N12:N45" si="9">IF(M12=0,,($M$9-M12)*$M$7*100/$M$9)</f>
        <v>68.421052631578945</v>
      </c>
      <c r="O12" s="20">
        <v>6</v>
      </c>
      <c r="P12" s="19">
        <f t="shared" ref="P12:P45" si="10">IF(O12=0,,($O$9-O12)*$O$7*100/$O$9)</f>
        <v>107.69230769230769</v>
      </c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5"/>
        <v>1098.5595849853012</v>
      </c>
      <c r="AF12" s="6">
        <f t="shared" si="6"/>
        <v>6</v>
      </c>
      <c r="AG12" s="6">
        <f t="shared" si="7"/>
        <v>2</v>
      </c>
      <c r="AH12" s="13">
        <f t="shared" si="8"/>
        <v>1.5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9"/>
        <v>73.684210526315795</v>
      </c>
      <c r="O13" s="20">
        <v>5</v>
      </c>
      <c r="P13" s="19">
        <f t="shared" si="10"/>
        <v>123.07692307692308</v>
      </c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5"/>
        <v>993.10738580392149</v>
      </c>
      <c r="AF13" s="6">
        <f t="shared" si="6"/>
        <v>6</v>
      </c>
      <c r="AG13" s="6">
        <f t="shared" si="7"/>
        <v>3</v>
      </c>
      <c r="AH13" s="13">
        <f t="shared" si="8"/>
        <v>1.5</v>
      </c>
    </row>
    <row r="14" spans="1:34" x14ac:dyDescent="0.2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 t="shared" si="1"/>
        <v>153.84615384615384</v>
      </c>
      <c r="G14" s="20">
        <v>28</v>
      </c>
      <c r="H14" s="19">
        <f t="shared" si="2"/>
        <v>344.44444444444446</v>
      </c>
      <c r="I14" s="20"/>
      <c r="J14" s="19">
        <f t="shared" si="3"/>
        <v>0</v>
      </c>
      <c r="K14" s="20">
        <v>32</v>
      </c>
      <c r="L14" s="19">
        <f t="shared" si="4"/>
        <v>237.97468354430379</v>
      </c>
      <c r="M14" s="20"/>
      <c r="N14" s="19">
        <f t="shared" si="9"/>
        <v>0</v>
      </c>
      <c r="O14" s="20"/>
      <c r="P14" s="19">
        <f t="shared" si="10"/>
        <v>0</v>
      </c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5"/>
        <v>736.265281834902</v>
      </c>
      <c r="AF14" s="6">
        <f t="shared" si="6"/>
        <v>3</v>
      </c>
      <c r="AG14" s="6">
        <f t="shared" si="7"/>
        <v>4</v>
      </c>
      <c r="AH14" s="13">
        <f t="shared" si="8"/>
        <v>0.75</v>
      </c>
    </row>
    <row r="15" spans="1:34" x14ac:dyDescent="0.2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 t="shared" si="1"/>
        <v>169.23076923076923</v>
      </c>
      <c r="G15" s="20">
        <v>75</v>
      </c>
      <c r="H15" s="19">
        <f t="shared" si="2"/>
        <v>83.333333333333329</v>
      </c>
      <c r="I15" s="20">
        <v>24</v>
      </c>
      <c r="J15" s="19">
        <f t="shared" si="3"/>
        <v>363.63636363636363</v>
      </c>
      <c r="K15" s="20"/>
      <c r="L15" s="19">
        <f t="shared" si="4"/>
        <v>0</v>
      </c>
      <c r="M15" s="20"/>
      <c r="N15" s="19">
        <f t="shared" si="9"/>
        <v>0</v>
      </c>
      <c r="O15" s="20">
        <v>7</v>
      </c>
      <c r="P15" s="19">
        <f t="shared" si="10"/>
        <v>92.307692307692307</v>
      </c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5"/>
        <v>708.50815850815843</v>
      </c>
      <c r="AF15" s="6">
        <f t="shared" si="6"/>
        <v>4</v>
      </c>
      <c r="AG15" s="6">
        <f t="shared" si="7"/>
        <v>5</v>
      </c>
      <c r="AH15" s="13">
        <f t="shared" si="8"/>
        <v>1</v>
      </c>
    </row>
    <row r="16" spans="1:34" x14ac:dyDescent="0.2">
      <c r="A16" s="5">
        <f t="shared" si="0"/>
        <v>6</v>
      </c>
      <c r="B16" s="6" t="s">
        <v>79</v>
      </c>
      <c r="C16" s="6" t="s">
        <v>80</v>
      </c>
      <c r="D16" s="6" t="s">
        <v>205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9"/>
        <v>0</v>
      </c>
      <c r="O16" s="20">
        <v>3</v>
      </c>
      <c r="P16" s="19">
        <f t="shared" si="10"/>
        <v>153.84615384615384</v>
      </c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5"/>
        <v>745.06604506604504</v>
      </c>
      <c r="AF16" s="6">
        <f t="shared" si="6"/>
        <v>4</v>
      </c>
      <c r="AG16" s="6">
        <f t="shared" si="7"/>
        <v>6</v>
      </c>
      <c r="AH16" s="13">
        <f t="shared" si="8"/>
        <v>1</v>
      </c>
    </row>
    <row r="17" spans="1:34" x14ac:dyDescent="0.2">
      <c r="A17" s="5">
        <f t="shared" si="0"/>
        <v>7</v>
      </c>
      <c r="B17" s="6" t="s">
        <v>259</v>
      </c>
      <c r="C17" s="6" t="s">
        <v>74</v>
      </c>
      <c r="D17" s="6" t="s">
        <v>41</v>
      </c>
      <c r="E17" s="20">
        <v>5</v>
      </c>
      <c r="F17" s="19">
        <f t="shared" si="1"/>
        <v>123.07692307692308</v>
      </c>
      <c r="G17" s="20">
        <v>68</v>
      </c>
      <c r="H17" s="19">
        <f t="shared" si="2"/>
        <v>122.22222222222223</v>
      </c>
      <c r="I17" s="20">
        <v>41</v>
      </c>
      <c r="J17" s="19">
        <f t="shared" si="3"/>
        <v>267.04545454545456</v>
      </c>
      <c r="K17" s="20"/>
      <c r="L17" s="19">
        <f t="shared" si="4"/>
        <v>0</v>
      </c>
      <c r="M17" s="20"/>
      <c r="N17" s="19">
        <f t="shared" si="9"/>
        <v>0</v>
      </c>
      <c r="O17" s="20">
        <v>3</v>
      </c>
      <c r="P17" s="19">
        <f t="shared" si="10"/>
        <v>153.84615384615384</v>
      </c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5"/>
        <v>666.1907536907537</v>
      </c>
      <c r="AF17" s="6">
        <f t="shared" si="6"/>
        <v>4</v>
      </c>
      <c r="AG17" s="6">
        <f t="shared" si="7"/>
        <v>7</v>
      </c>
      <c r="AH17" s="13">
        <f t="shared" si="8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9"/>
        <v>0</v>
      </c>
      <c r="O18" s="20"/>
      <c r="P18" s="19">
        <f t="shared" si="10"/>
        <v>0</v>
      </c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5"/>
        <v>341.60839160839157</v>
      </c>
      <c r="AF18" s="6">
        <f t="shared" si="6"/>
        <v>2</v>
      </c>
      <c r="AG18" s="6">
        <f t="shared" si="7"/>
        <v>8</v>
      </c>
      <c r="AH18" s="13">
        <f t="shared" si="8"/>
        <v>0.5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 t="shared" si="1"/>
        <v>30.76923076923077</v>
      </c>
      <c r="G19" s="20">
        <v>74</v>
      </c>
      <c r="H19" s="19">
        <f t="shared" si="2"/>
        <v>88.888888888888886</v>
      </c>
      <c r="I19" s="20">
        <v>65</v>
      </c>
      <c r="J19" s="19">
        <f t="shared" si="3"/>
        <v>130.68181818181819</v>
      </c>
      <c r="K19" s="20"/>
      <c r="L19" s="19">
        <f t="shared" si="4"/>
        <v>0</v>
      </c>
      <c r="M19" s="20"/>
      <c r="N19" s="19">
        <f t="shared" si="9"/>
        <v>0</v>
      </c>
      <c r="O19" s="20">
        <v>2</v>
      </c>
      <c r="P19" s="19">
        <f t="shared" si="10"/>
        <v>169.23076923076923</v>
      </c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5"/>
        <v>419.57070707070704</v>
      </c>
      <c r="AF19" s="6">
        <f t="shared" si="6"/>
        <v>4</v>
      </c>
      <c r="AG19" s="6">
        <f t="shared" si="7"/>
        <v>9</v>
      </c>
      <c r="AH19" s="13">
        <f t="shared" si="8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9"/>
        <v>0</v>
      </c>
      <c r="O20" s="20">
        <v>8</v>
      </c>
      <c r="P20" s="19">
        <f t="shared" si="10"/>
        <v>76.92307692307692</v>
      </c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5"/>
        <v>236.75213675213678</v>
      </c>
      <c r="AF20" s="6">
        <f t="shared" si="6"/>
        <v>3</v>
      </c>
      <c r="AG20" s="6">
        <f t="shared" si="7"/>
        <v>10</v>
      </c>
      <c r="AH20" s="13">
        <f t="shared" si="8"/>
        <v>0.75</v>
      </c>
    </row>
    <row r="21" spans="1:34" x14ac:dyDescent="0.2">
      <c r="A21" s="5">
        <f t="shared" si="0"/>
        <v>11</v>
      </c>
      <c r="B21" s="6" t="s">
        <v>169</v>
      </c>
      <c r="C21" s="6" t="s">
        <v>170</v>
      </c>
      <c r="D21" s="6" t="s">
        <v>205</v>
      </c>
      <c r="E21" s="20">
        <v>7</v>
      </c>
      <c r="F21" s="19">
        <f t="shared" si="1"/>
        <v>92.307692307692307</v>
      </c>
      <c r="G21" s="20">
        <v>82</v>
      </c>
      <c r="H21" s="19">
        <f t="shared" si="2"/>
        <v>44.444444444444443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9"/>
        <v>0</v>
      </c>
      <c r="O21" s="20"/>
      <c r="P21" s="19">
        <f t="shared" si="10"/>
        <v>0</v>
      </c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5"/>
        <v>136.75213675213675</v>
      </c>
      <c r="AF21" s="6">
        <f t="shared" si="6"/>
        <v>2</v>
      </c>
      <c r="AG21" s="6">
        <f t="shared" si="7"/>
        <v>11</v>
      </c>
      <c r="AH21" s="13">
        <f t="shared" si="8"/>
        <v>0.5</v>
      </c>
    </row>
    <row r="22" spans="1:34" x14ac:dyDescent="0.2">
      <c r="A22" s="5">
        <f t="shared" si="0"/>
        <v>12</v>
      </c>
      <c r="B22" s="6" t="s">
        <v>192</v>
      </c>
      <c r="C22" s="6" t="s">
        <v>191</v>
      </c>
      <c r="D22" s="6" t="s">
        <v>56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9"/>
        <v>0</v>
      </c>
      <c r="O22" s="20">
        <v>9</v>
      </c>
      <c r="P22" s="19">
        <f t="shared" si="10"/>
        <v>61.53846153846154</v>
      </c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5"/>
        <v>138.46153846153845</v>
      </c>
      <c r="AF22" s="6">
        <f t="shared" si="6"/>
        <v>2</v>
      </c>
      <c r="AG22" s="6">
        <f t="shared" si="7"/>
        <v>12</v>
      </c>
      <c r="AH22" s="13">
        <f t="shared" si="8"/>
        <v>0.5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9"/>
        <v>0</v>
      </c>
      <c r="O23" s="20"/>
      <c r="P23" s="19">
        <f t="shared" si="10"/>
        <v>0</v>
      </c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5"/>
        <v>61.53846153846154</v>
      </c>
      <c r="AF23" s="6">
        <f t="shared" si="6"/>
        <v>1</v>
      </c>
      <c r="AG23" s="6">
        <f t="shared" si="7"/>
        <v>13</v>
      </c>
      <c r="AH23" s="13">
        <f t="shared" si="8"/>
        <v>0.25</v>
      </c>
    </row>
    <row r="24" spans="1:34" x14ac:dyDescent="0.2">
      <c r="A24" s="5">
        <f t="shared" si="0"/>
        <v>14</v>
      </c>
      <c r="B24" s="6" t="s">
        <v>266</v>
      </c>
      <c r="C24" s="6" t="s">
        <v>267</v>
      </c>
      <c r="D24" s="6" t="s">
        <v>205</v>
      </c>
      <c r="E24" s="20">
        <v>13</v>
      </c>
      <c r="F24" s="19">
        <f>15/2</f>
        <v>7.5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9"/>
        <v>0</v>
      </c>
      <c r="O24" s="20"/>
      <c r="P24" s="19">
        <f t="shared" si="10"/>
        <v>0</v>
      </c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5"/>
        <v>7.5</v>
      </c>
      <c r="AF24" s="6">
        <f t="shared" si="6"/>
        <v>1</v>
      </c>
      <c r="AG24" s="6">
        <f t="shared" si="7"/>
        <v>14</v>
      </c>
      <c r="AH24" s="13">
        <f t="shared" si="8"/>
        <v>0.25</v>
      </c>
    </row>
    <row r="25" spans="1:34" x14ac:dyDescent="0.2">
      <c r="A25" s="5">
        <f t="shared" si="0"/>
        <v>15</v>
      </c>
      <c r="B25" s="6" t="s">
        <v>430</v>
      </c>
      <c r="C25" s="6" t="s">
        <v>431</v>
      </c>
      <c r="D25" s="6" t="s">
        <v>51</v>
      </c>
      <c r="E25" s="20"/>
      <c r="F25" s="19">
        <f t="shared" ref="F25:F32" si="11">IF(E25=0,,($E$9-E25)*$E$7*100/$E$9)</f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9"/>
        <v>0</v>
      </c>
      <c r="O25" s="20">
        <v>11</v>
      </c>
      <c r="P25" s="19">
        <f t="shared" si="10"/>
        <v>30.76923076923077</v>
      </c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5"/>
        <v>30.76923076923077</v>
      </c>
      <c r="AF25" s="6">
        <f t="shared" si="6"/>
        <v>1</v>
      </c>
      <c r="AG25" s="6">
        <f t="shared" si="7"/>
        <v>15</v>
      </c>
      <c r="AH25" s="13">
        <f t="shared" si="8"/>
        <v>0.25</v>
      </c>
    </row>
    <row r="26" spans="1:34" x14ac:dyDescent="0.2">
      <c r="A26" s="5">
        <f t="shared" si="0"/>
        <v>16</v>
      </c>
      <c r="B26" s="6" t="s">
        <v>432</v>
      </c>
      <c r="C26" s="6" t="s">
        <v>371</v>
      </c>
      <c r="D26" s="6" t="s">
        <v>196</v>
      </c>
      <c r="E26" s="20"/>
      <c r="F26" s="19">
        <f t="shared" si="1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9"/>
        <v>0</v>
      </c>
      <c r="O26" s="20">
        <v>12</v>
      </c>
      <c r="P26" s="19">
        <f t="shared" si="10"/>
        <v>15.384615384615385</v>
      </c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5"/>
        <v>15.384615384615385</v>
      </c>
      <c r="AF26" s="6">
        <f t="shared" si="6"/>
        <v>1</v>
      </c>
      <c r="AG26" s="6">
        <f t="shared" si="7"/>
        <v>16</v>
      </c>
      <c r="AH26" s="13">
        <f t="shared" si="8"/>
        <v>0.25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si="11"/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9"/>
        <v>0</v>
      </c>
      <c r="O27" s="20">
        <v>13</v>
      </c>
      <c r="P27" s="19">
        <f>15/2</f>
        <v>7.5</v>
      </c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5"/>
        <v>7.5</v>
      </c>
      <c r="AF27" s="6">
        <f t="shared" si="6"/>
        <v>1</v>
      </c>
      <c r="AG27" s="6">
        <f t="shared" si="7"/>
        <v>17</v>
      </c>
      <c r="AH27" s="13">
        <f t="shared" si="8"/>
        <v>0.25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 t="shared" si="11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9"/>
        <v>0</v>
      </c>
      <c r="O28" s="20"/>
      <c r="P28" s="19">
        <f t="shared" si="10"/>
        <v>0</v>
      </c>
      <c r="Q28" s="20"/>
      <c r="R28" s="19">
        <f t="shared" ref="R28:R45" si="12">IF(Q28=0,,($Q$9-Q28)*$Q$7*100/$Q$9)</f>
        <v>0</v>
      </c>
      <c r="S28" s="20"/>
      <c r="T28" s="19">
        <f>IF(S28=0,,($S$9-S28)*$S$7*100/$S$9)</f>
        <v>0</v>
      </c>
      <c r="U28" s="20"/>
      <c r="V28" s="19">
        <f t="shared" ref="V28:V45" si="13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45" si="14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45" si="15">IF(AC28=0,,($AC$9-AC28)*$AC$7*100/$AC$9)</f>
        <v>0</v>
      </c>
      <c r="AE28" s="8">
        <f t="shared" si="5"/>
        <v>0</v>
      </c>
      <c r="AF28" s="6">
        <f t="shared" si="6"/>
        <v>0</v>
      </c>
      <c r="AG28" s="6">
        <f t="shared" si="7"/>
        <v>18</v>
      </c>
      <c r="AH28" s="13">
        <f t="shared" si="8"/>
        <v>0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1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2"/>
        <v>0</v>
      </c>
      <c r="S29" s="20"/>
      <c r="T29" s="19">
        <f>IF(S29=0,,($S$9-S29)*$S$7*100/$S$9)</f>
        <v>0</v>
      </c>
      <c r="U29" s="20"/>
      <c r="V29" s="19">
        <f t="shared" si="13"/>
        <v>0</v>
      </c>
      <c r="W29" s="20"/>
      <c r="X29" s="19"/>
      <c r="Y29" s="20"/>
      <c r="Z29" s="19">
        <f t="shared" si="14"/>
        <v>0</v>
      </c>
      <c r="AA29" s="6"/>
      <c r="AB29" s="7">
        <f>IF(AA29=0,,($AA$9-AA29)*$AA$7*100/$AA$9)</f>
        <v>0</v>
      </c>
      <c r="AC29" s="6"/>
      <c r="AD29" s="7">
        <f t="shared" si="15"/>
        <v>0</v>
      </c>
      <c r="AE29" s="8">
        <f t="shared" si="5"/>
        <v>0</v>
      </c>
      <c r="AF29" s="6">
        <f t="shared" si="6"/>
        <v>0</v>
      </c>
      <c r="AG29" s="6">
        <f t="shared" si="7"/>
        <v>19</v>
      </c>
      <c r="AH29" s="13">
        <f t="shared" si="8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1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2"/>
        <v>0</v>
      </c>
      <c r="S30" s="20"/>
      <c r="T30" s="19">
        <f>IF(S30=0,,($S$9-S30)*$S$7*100/$S$9)</f>
        <v>0</v>
      </c>
      <c r="U30" s="20"/>
      <c r="V30" s="19">
        <f t="shared" si="13"/>
        <v>0</v>
      </c>
      <c r="W30" s="20"/>
      <c r="X30" s="19">
        <f t="shared" ref="X30:X45" si="16">IF(W30=0,,($W$9-W30)*$W$7*100/$W$9)</f>
        <v>0</v>
      </c>
      <c r="Y30" s="20"/>
      <c r="Z30" s="19">
        <f t="shared" si="14"/>
        <v>0</v>
      </c>
      <c r="AA30" s="6"/>
      <c r="AB30" s="7">
        <f>IF(AA30=0,,($AA$9-AA30)*$AA$7*100/$AA$9)</f>
        <v>0</v>
      </c>
      <c r="AC30" s="6"/>
      <c r="AD30" s="7">
        <f t="shared" si="15"/>
        <v>0</v>
      </c>
      <c r="AE30" s="8">
        <f t="shared" si="5"/>
        <v>0</v>
      </c>
      <c r="AF30" s="6">
        <f t="shared" si="6"/>
        <v>0</v>
      </c>
      <c r="AG30" s="6">
        <f t="shared" si="7"/>
        <v>20</v>
      </c>
      <c r="AH30" s="13">
        <f t="shared" si="8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1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2"/>
        <v>0</v>
      </c>
      <c r="S31" s="20"/>
      <c r="T31" s="19">
        <f>IF(S31=0,,($S$9-S31)*$S$7*100/$S$9)</f>
        <v>0</v>
      </c>
      <c r="U31" s="20"/>
      <c r="V31" s="19">
        <f t="shared" si="13"/>
        <v>0</v>
      </c>
      <c r="W31" s="20"/>
      <c r="X31" s="19">
        <f t="shared" si="16"/>
        <v>0</v>
      </c>
      <c r="Y31" s="20"/>
      <c r="Z31" s="19">
        <f t="shared" si="14"/>
        <v>0</v>
      </c>
      <c r="AA31" s="6"/>
      <c r="AB31" s="7"/>
      <c r="AC31" s="6"/>
      <c r="AD31" s="7">
        <f t="shared" si="15"/>
        <v>0</v>
      </c>
      <c r="AE31" s="8">
        <f t="shared" si="5"/>
        <v>0</v>
      </c>
      <c r="AF31" s="6">
        <f t="shared" si="6"/>
        <v>0</v>
      </c>
      <c r="AG31" s="6">
        <f t="shared" si="7"/>
        <v>21</v>
      </c>
      <c r="AH31" s="13">
        <f t="shared" si="8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1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2"/>
        <v>0</v>
      </c>
      <c r="S32" s="20"/>
      <c r="T32" s="19"/>
      <c r="U32" s="20"/>
      <c r="V32" s="19">
        <f t="shared" si="13"/>
        <v>0</v>
      </c>
      <c r="W32" s="20"/>
      <c r="X32" s="19">
        <f t="shared" si="16"/>
        <v>0</v>
      </c>
      <c r="Y32" s="20"/>
      <c r="Z32" s="19">
        <f t="shared" si="14"/>
        <v>0</v>
      </c>
      <c r="AA32" s="6"/>
      <c r="AB32" s="7">
        <f t="shared" ref="AB32:AB45" si="17">IF(AA32=0,,($AA$9-AA32)*$AA$7*100/$AA$9)</f>
        <v>0</v>
      </c>
      <c r="AC32" s="6"/>
      <c r="AD32" s="7">
        <f t="shared" si="15"/>
        <v>0</v>
      </c>
      <c r="AE32" s="8">
        <f t="shared" si="5"/>
        <v>0</v>
      </c>
      <c r="AF32" s="6">
        <f t="shared" si="6"/>
        <v>0</v>
      </c>
      <c r="AG32" s="6">
        <f t="shared" si="7"/>
        <v>22</v>
      </c>
      <c r="AH32" s="13">
        <f t="shared" si="8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2"/>
        <v>0</v>
      </c>
      <c r="S33" s="20"/>
      <c r="T33" s="19">
        <f t="shared" ref="T33:T45" si="18">IF(S33=0,,($S$9-S33)*$S$7*100/$S$9)</f>
        <v>0</v>
      </c>
      <c r="U33" s="20"/>
      <c r="V33" s="19">
        <f t="shared" si="13"/>
        <v>0</v>
      </c>
      <c r="W33" s="20"/>
      <c r="X33" s="19">
        <f t="shared" si="16"/>
        <v>0</v>
      </c>
      <c r="Y33" s="20"/>
      <c r="Z33" s="19">
        <f t="shared" si="14"/>
        <v>0</v>
      </c>
      <c r="AA33" s="6"/>
      <c r="AB33" s="7">
        <f t="shared" si="17"/>
        <v>0</v>
      </c>
      <c r="AC33" s="6"/>
      <c r="AD33" s="7">
        <f t="shared" si="15"/>
        <v>0</v>
      </c>
      <c r="AE33" s="8">
        <f t="shared" si="5"/>
        <v>0</v>
      </c>
      <c r="AF33" s="6">
        <f t="shared" si="6"/>
        <v>0</v>
      </c>
      <c r="AG33" s="6">
        <f t="shared" si="7"/>
        <v>23</v>
      </c>
      <c r="AH33" s="13">
        <f t="shared" si="8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9"/>
        <v>0</v>
      </c>
      <c r="O34" s="20"/>
      <c r="P34" s="19">
        <f t="shared" si="10"/>
        <v>0</v>
      </c>
      <c r="Q34" s="20"/>
      <c r="R34" s="19">
        <f t="shared" si="12"/>
        <v>0</v>
      </c>
      <c r="S34" s="20"/>
      <c r="T34" s="19">
        <f t="shared" si="18"/>
        <v>0</v>
      </c>
      <c r="U34" s="20"/>
      <c r="V34" s="19">
        <f t="shared" si="13"/>
        <v>0</v>
      </c>
      <c r="W34" s="20"/>
      <c r="X34" s="19">
        <f t="shared" si="16"/>
        <v>0</v>
      </c>
      <c r="Y34" s="20"/>
      <c r="Z34" s="19">
        <f t="shared" si="14"/>
        <v>0</v>
      </c>
      <c r="AA34" s="6"/>
      <c r="AB34" s="7">
        <f t="shared" si="17"/>
        <v>0</v>
      </c>
      <c r="AC34" s="6"/>
      <c r="AD34" s="7">
        <f t="shared" si="15"/>
        <v>0</v>
      </c>
      <c r="AE34" s="8">
        <f t="shared" si="5"/>
        <v>0</v>
      </c>
      <c r="AF34" s="6">
        <f t="shared" ref="AF34:AF45" si="21">COUNTA(AC34,AA34,Y34,W34,U34,S34,Q34,K34,M34,G34,E34,I34,O34)</f>
        <v>0</v>
      </c>
      <c r="AG34" s="6">
        <f t="shared" ref="AG34:AG45" si="22">ROW(B34)-10</f>
        <v>24</v>
      </c>
      <c r="AH34" s="13">
        <f t="shared" ref="AH34:AH45" si="23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2"/>
        <v>0</v>
      </c>
      <c r="S35" s="20"/>
      <c r="T35" s="19">
        <f t="shared" si="18"/>
        <v>0</v>
      </c>
      <c r="U35" s="20"/>
      <c r="V35" s="19">
        <f t="shared" si="13"/>
        <v>0</v>
      </c>
      <c r="W35" s="20"/>
      <c r="X35" s="19">
        <f t="shared" si="16"/>
        <v>0</v>
      </c>
      <c r="Y35" s="20"/>
      <c r="Z35" s="19">
        <f t="shared" si="14"/>
        <v>0</v>
      </c>
      <c r="AA35" s="6"/>
      <c r="AB35" s="7">
        <f t="shared" si="17"/>
        <v>0</v>
      </c>
      <c r="AC35" s="6"/>
      <c r="AD35" s="7">
        <f t="shared" si="15"/>
        <v>0</v>
      </c>
      <c r="AE35" s="8">
        <f t="shared" si="5"/>
        <v>0</v>
      </c>
      <c r="AF35" s="6">
        <f t="shared" si="21"/>
        <v>0</v>
      </c>
      <c r="AG35" s="6">
        <f t="shared" si="22"/>
        <v>25</v>
      </c>
      <c r="AH35" s="13">
        <f t="shared" si="23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2"/>
        <v>0</v>
      </c>
      <c r="S36" s="20"/>
      <c r="T36" s="19">
        <f t="shared" si="18"/>
        <v>0</v>
      </c>
      <c r="U36" s="20"/>
      <c r="V36" s="19">
        <f t="shared" si="13"/>
        <v>0</v>
      </c>
      <c r="W36" s="20"/>
      <c r="X36" s="19">
        <f t="shared" si="16"/>
        <v>0</v>
      </c>
      <c r="Y36" s="20"/>
      <c r="Z36" s="19">
        <f t="shared" si="14"/>
        <v>0</v>
      </c>
      <c r="AA36" s="6"/>
      <c r="AB36" s="7">
        <f t="shared" si="17"/>
        <v>0</v>
      </c>
      <c r="AC36" s="6"/>
      <c r="AD36" s="7">
        <f t="shared" si="15"/>
        <v>0</v>
      </c>
      <c r="AE36" s="8">
        <f t="shared" si="5"/>
        <v>0</v>
      </c>
      <c r="AF36" s="6">
        <f t="shared" si="21"/>
        <v>0</v>
      </c>
      <c r="AG36" s="6">
        <f t="shared" si="22"/>
        <v>26</v>
      </c>
      <c r="AH36" s="13">
        <f t="shared" si="23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2"/>
        <v>0</v>
      </c>
      <c r="S37" s="20"/>
      <c r="T37" s="19">
        <f t="shared" si="18"/>
        <v>0</v>
      </c>
      <c r="U37" s="20"/>
      <c r="V37" s="19">
        <f t="shared" si="13"/>
        <v>0</v>
      </c>
      <c r="W37" s="20"/>
      <c r="X37" s="19">
        <f t="shared" si="16"/>
        <v>0</v>
      </c>
      <c r="Y37" s="20"/>
      <c r="Z37" s="19">
        <f t="shared" si="14"/>
        <v>0</v>
      </c>
      <c r="AA37" s="6"/>
      <c r="AB37" s="7">
        <f t="shared" si="17"/>
        <v>0</v>
      </c>
      <c r="AC37" s="6"/>
      <c r="AD37" s="7">
        <f t="shared" si="15"/>
        <v>0</v>
      </c>
      <c r="AE37" s="8">
        <f t="shared" si="5"/>
        <v>0</v>
      </c>
      <c r="AF37" s="6">
        <f t="shared" si="21"/>
        <v>0</v>
      </c>
      <c r="AG37" s="6">
        <f t="shared" si="22"/>
        <v>27</v>
      </c>
      <c r="AH37" s="13">
        <f t="shared" si="23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4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2"/>
        <v>0</v>
      </c>
      <c r="S38" s="20"/>
      <c r="T38" s="19">
        <f t="shared" si="18"/>
        <v>0</v>
      </c>
      <c r="U38" s="20"/>
      <c r="V38" s="19">
        <f t="shared" si="13"/>
        <v>0</v>
      </c>
      <c r="W38" s="20"/>
      <c r="X38" s="19">
        <f t="shared" si="16"/>
        <v>0</v>
      </c>
      <c r="Y38" s="20"/>
      <c r="Z38" s="19">
        <f t="shared" si="14"/>
        <v>0</v>
      </c>
      <c r="AA38" s="6"/>
      <c r="AB38" s="7">
        <f t="shared" si="17"/>
        <v>0</v>
      </c>
      <c r="AC38" s="6"/>
      <c r="AD38" s="7">
        <f t="shared" si="15"/>
        <v>0</v>
      </c>
      <c r="AE38" s="8">
        <f t="shared" si="5"/>
        <v>0</v>
      </c>
      <c r="AF38" s="6">
        <f t="shared" si="21"/>
        <v>0</v>
      </c>
      <c r="AG38" s="6">
        <f t="shared" si="22"/>
        <v>28</v>
      </c>
      <c r="AH38" s="13">
        <f t="shared" si="23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"/>
        <v>0</v>
      </c>
      <c r="I39" s="6"/>
      <c r="J39" s="19">
        <f t="shared" si="3"/>
        <v>0</v>
      </c>
      <c r="K39" s="6"/>
      <c r="L39" s="19">
        <f t="shared" si="4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2"/>
        <v>0</v>
      </c>
      <c r="S39" s="6"/>
      <c r="T39" s="7">
        <f t="shared" si="18"/>
        <v>0</v>
      </c>
      <c r="U39" s="6"/>
      <c r="V39" s="7">
        <f t="shared" si="13"/>
        <v>0</v>
      </c>
      <c r="W39" s="6"/>
      <c r="X39" s="7">
        <f t="shared" si="16"/>
        <v>0</v>
      </c>
      <c r="Y39" s="6"/>
      <c r="Z39" s="7">
        <f t="shared" si="14"/>
        <v>0</v>
      </c>
      <c r="AA39" s="6"/>
      <c r="AB39" s="7">
        <f t="shared" si="17"/>
        <v>0</v>
      </c>
      <c r="AC39" s="6"/>
      <c r="AD39" s="7">
        <f t="shared" si="15"/>
        <v>0</v>
      </c>
      <c r="AE39" s="8">
        <f t="shared" si="5"/>
        <v>0</v>
      </c>
      <c r="AF39" s="6">
        <f t="shared" si="21"/>
        <v>0</v>
      </c>
      <c r="AG39" s="6">
        <f t="shared" si="22"/>
        <v>29</v>
      </c>
      <c r="AH39" s="13">
        <f t="shared" si="23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"/>
        <v>0</v>
      </c>
      <c r="I40" s="6"/>
      <c r="J40" s="19">
        <f t="shared" si="3"/>
        <v>0</v>
      </c>
      <c r="K40" s="6"/>
      <c r="L40" s="19">
        <f t="shared" si="4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2"/>
        <v>0</v>
      </c>
      <c r="S40" s="6"/>
      <c r="T40" s="7">
        <f t="shared" si="18"/>
        <v>0</v>
      </c>
      <c r="U40" s="6"/>
      <c r="V40" s="7">
        <f t="shared" si="13"/>
        <v>0</v>
      </c>
      <c r="W40" s="6"/>
      <c r="X40" s="7">
        <f t="shared" si="16"/>
        <v>0</v>
      </c>
      <c r="Y40" s="6"/>
      <c r="Z40" s="7">
        <f t="shared" si="14"/>
        <v>0</v>
      </c>
      <c r="AA40" s="6"/>
      <c r="AB40" s="7">
        <f t="shared" si="17"/>
        <v>0</v>
      </c>
      <c r="AC40" s="6"/>
      <c r="AD40" s="7">
        <f t="shared" si="15"/>
        <v>0</v>
      </c>
      <c r="AE40" s="8">
        <f t="shared" si="5"/>
        <v>0</v>
      </c>
      <c r="AF40" s="6">
        <f t="shared" si="21"/>
        <v>0</v>
      </c>
      <c r="AG40" s="6">
        <f t="shared" si="22"/>
        <v>30</v>
      </c>
      <c r="AH40" s="13">
        <f t="shared" si="23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"/>
        <v>0</v>
      </c>
      <c r="I41" s="6"/>
      <c r="J41" s="19">
        <f t="shared" si="3"/>
        <v>0</v>
      </c>
      <c r="K41" s="6"/>
      <c r="L41" s="19">
        <f t="shared" si="4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2"/>
        <v>0</v>
      </c>
      <c r="S41" s="6"/>
      <c r="T41" s="7">
        <f t="shared" si="18"/>
        <v>0</v>
      </c>
      <c r="U41" s="6"/>
      <c r="V41" s="7">
        <f t="shared" si="13"/>
        <v>0</v>
      </c>
      <c r="W41" s="6"/>
      <c r="X41" s="7">
        <f t="shared" si="16"/>
        <v>0</v>
      </c>
      <c r="Y41" s="6"/>
      <c r="Z41" s="7">
        <f t="shared" si="14"/>
        <v>0</v>
      </c>
      <c r="AA41" s="6"/>
      <c r="AB41" s="7">
        <f t="shared" si="17"/>
        <v>0</v>
      </c>
      <c r="AC41" s="6"/>
      <c r="AD41" s="7">
        <f t="shared" si="15"/>
        <v>0</v>
      </c>
      <c r="AE41" s="8">
        <f t="shared" si="5"/>
        <v>0</v>
      </c>
      <c r="AF41" s="6">
        <f t="shared" si="21"/>
        <v>0</v>
      </c>
      <c r="AG41" s="6">
        <f t="shared" si="22"/>
        <v>31</v>
      </c>
      <c r="AH41" s="13">
        <f t="shared" si="23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"/>
        <v>0</v>
      </c>
      <c r="I42" s="6"/>
      <c r="J42" s="19">
        <f t="shared" si="3"/>
        <v>0</v>
      </c>
      <c r="K42" s="6"/>
      <c r="L42" s="19">
        <f t="shared" si="4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2"/>
        <v>0</v>
      </c>
      <c r="S42" s="6"/>
      <c r="T42" s="7">
        <f t="shared" si="18"/>
        <v>0</v>
      </c>
      <c r="U42" s="6"/>
      <c r="V42" s="7">
        <f t="shared" si="13"/>
        <v>0</v>
      </c>
      <c r="W42" s="6"/>
      <c r="X42" s="7">
        <f t="shared" si="16"/>
        <v>0</v>
      </c>
      <c r="Y42" s="6"/>
      <c r="Z42" s="7">
        <f t="shared" si="14"/>
        <v>0</v>
      </c>
      <c r="AA42" s="6"/>
      <c r="AB42" s="7">
        <f t="shared" si="17"/>
        <v>0</v>
      </c>
      <c r="AC42" s="6"/>
      <c r="AD42" s="7">
        <f t="shared" si="15"/>
        <v>0</v>
      </c>
      <c r="AE42" s="8">
        <f t="shared" si="5"/>
        <v>0</v>
      </c>
      <c r="AF42" s="6">
        <f t="shared" si="21"/>
        <v>0</v>
      </c>
      <c r="AG42" s="6">
        <f t="shared" si="22"/>
        <v>32</v>
      </c>
      <c r="AH42" s="13">
        <f t="shared" si="23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19">
        <f t="shared" si="4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2"/>
        <v>0</v>
      </c>
      <c r="S43" s="6"/>
      <c r="T43" s="7">
        <f t="shared" si="18"/>
        <v>0</v>
      </c>
      <c r="U43" s="6"/>
      <c r="V43" s="7">
        <f t="shared" si="13"/>
        <v>0</v>
      </c>
      <c r="W43" s="6"/>
      <c r="X43" s="7">
        <f t="shared" si="16"/>
        <v>0</v>
      </c>
      <c r="Y43" s="6"/>
      <c r="Z43" s="7">
        <f t="shared" si="14"/>
        <v>0</v>
      </c>
      <c r="AA43" s="6"/>
      <c r="AB43" s="7">
        <f t="shared" si="17"/>
        <v>0</v>
      </c>
      <c r="AC43" s="6"/>
      <c r="AD43" s="7">
        <f t="shared" si="15"/>
        <v>0</v>
      </c>
      <c r="AE43" s="8">
        <f t="shared" si="5"/>
        <v>0</v>
      </c>
      <c r="AF43" s="6">
        <f t="shared" si="21"/>
        <v>0</v>
      </c>
      <c r="AG43" s="6">
        <f t="shared" si="22"/>
        <v>33</v>
      </c>
      <c r="AH43" s="13">
        <f t="shared" si="23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"/>
        <v>0</v>
      </c>
      <c r="I44" s="6"/>
      <c r="J44" s="19">
        <f t="shared" si="3"/>
        <v>0</v>
      </c>
      <c r="K44" s="6"/>
      <c r="L44" s="19">
        <f t="shared" si="4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2"/>
        <v>0</v>
      </c>
      <c r="S44" s="6"/>
      <c r="T44" s="7">
        <f t="shared" si="18"/>
        <v>0</v>
      </c>
      <c r="U44" s="6"/>
      <c r="V44" s="7">
        <f t="shared" si="13"/>
        <v>0</v>
      </c>
      <c r="W44" s="6"/>
      <c r="X44" s="7">
        <f t="shared" si="16"/>
        <v>0</v>
      </c>
      <c r="Y44" s="6"/>
      <c r="Z44" s="7">
        <f t="shared" si="14"/>
        <v>0</v>
      </c>
      <c r="AA44" s="6"/>
      <c r="AB44" s="7">
        <f t="shared" si="17"/>
        <v>0</v>
      </c>
      <c r="AC44" s="6"/>
      <c r="AD44" s="7">
        <f t="shared" si="15"/>
        <v>0</v>
      </c>
      <c r="AE44" s="8">
        <f t="shared" si="5"/>
        <v>0</v>
      </c>
      <c r="AF44" s="6">
        <f t="shared" si="21"/>
        <v>0</v>
      </c>
      <c r="AG44" s="6">
        <f t="shared" si="22"/>
        <v>34</v>
      </c>
      <c r="AH44" s="13">
        <f t="shared" si="23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"/>
        <v>0</v>
      </c>
      <c r="I45" s="6"/>
      <c r="J45" s="19">
        <f t="shared" si="3"/>
        <v>0</v>
      </c>
      <c r="K45" s="6"/>
      <c r="L45" s="19">
        <f t="shared" si="4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2"/>
        <v>0</v>
      </c>
      <c r="S45" s="6"/>
      <c r="T45" s="7">
        <f t="shared" si="18"/>
        <v>0</v>
      </c>
      <c r="U45" s="6"/>
      <c r="V45" s="7">
        <f t="shared" si="13"/>
        <v>0</v>
      </c>
      <c r="W45" s="6"/>
      <c r="X45" s="7">
        <f t="shared" si="16"/>
        <v>0</v>
      </c>
      <c r="Y45" s="6"/>
      <c r="Z45" s="7">
        <f t="shared" si="14"/>
        <v>0</v>
      </c>
      <c r="AA45" s="6"/>
      <c r="AB45" s="7">
        <f t="shared" si="17"/>
        <v>0</v>
      </c>
      <c r="AC45" s="6"/>
      <c r="AD45" s="7">
        <f t="shared" si="15"/>
        <v>0</v>
      </c>
      <c r="AE45" s="8">
        <f t="shared" si="5"/>
        <v>0</v>
      </c>
      <c r="AF45" s="6">
        <f t="shared" si="21"/>
        <v>0</v>
      </c>
      <c r="AG45" s="6">
        <f t="shared" si="22"/>
        <v>35</v>
      </c>
      <c r="AH45" s="13">
        <f t="shared" si="23"/>
        <v>0</v>
      </c>
    </row>
    <row r="46" spans="1:34" x14ac:dyDescent="0.2">
      <c r="A46" s="31" t="s">
        <v>153</v>
      </c>
      <c r="B46" s="31"/>
      <c r="C46" s="32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9" t="s">
        <v>30</v>
      </c>
      <c r="B47" s="39"/>
      <c r="C47" s="39"/>
      <c r="E47" s="12">
        <f>E46/$G$2</f>
        <v>0.76470588235294112</v>
      </c>
      <c r="G47" s="12">
        <f>G46/$G$2</f>
        <v>0.58823529411764708</v>
      </c>
      <c r="I47" s="12">
        <f>I46/$G$2</f>
        <v>0.47058823529411764</v>
      </c>
      <c r="K47" s="12">
        <f>K46/$G$2</f>
        <v>0.23529411764705882</v>
      </c>
      <c r="M47" s="12">
        <f>M46/$G$2</f>
        <v>0.17647058823529413</v>
      </c>
      <c r="O47" s="12">
        <f>O46/$G$2</f>
        <v>0.70588235294117652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38" t="s">
        <v>27</v>
      </c>
      <c r="F2" s="38"/>
      <c r="G2" s="11">
        <f>COUNTA(B11:B56)</f>
        <v>46</v>
      </c>
    </row>
    <row r="3" spans="1:22" x14ac:dyDescent="0.2">
      <c r="E3" s="38" t="s">
        <v>28</v>
      </c>
      <c r="F3" s="38"/>
      <c r="G3" s="11">
        <f>COUNTA(G8:R8)</f>
        <v>3</v>
      </c>
    </row>
    <row r="4" spans="1:22" x14ac:dyDescent="0.2">
      <c r="A4" s="9"/>
      <c r="B4" s="43" t="s">
        <v>21</v>
      </c>
      <c r="C4" s="43"/>
      <c r="D4" s="3"/>
    </row>
    <row r="6" spans="1:22" x14ac:dyDescent="0.2">
      <c r="D6" s="1" t="s">
        <v>0</v>
      </c>
      <c r="E6" s="34" t="s">
        <v>255</v>
      </c>
      <c r="F6" s="34"/>
      <c r="G6" s="34" t="s">
        <v>418</v>
      </c>
      <c r="H6" s="34"/>
      <c r="I6" s="34" t="s">
        <v>554</v>
      </c>
      <c r="J6" s="34"/>
      <c r="K6" s="34" t="s">
        <v>566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4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3">
        <v>45935</v>
      </c>
      <c r="F8" s="33"/>
      <c r="G8" s="33">
        <v>45984</v>
      </c>
      <c r="H8" s="33"/>
      <c r="I8" s="33">
        <v>45991</v>
      </c>
      <c r="J8" s="33"/>
      <c r="K8" s="33">
        <v>46040</v>
      </c>
      <c r="L8" s="33"/>
      <c r="M8" s="33"/>
      <c r="N8" s="33"/>
      <c r="O8" s="33"/>
      <c r="P8" s="33"/>
      <c r="Q8" s="33"/>
      <c r="R8" s="33"/>
      <c r="U8" s="11"/>
    </row>
    <row r="9" spans="1:22" x14ac:dyDescent="0.2">
      <c r="D9" s="1" t="s">
        <v>2</v>
      </c>
      <c r="E9" s="35">
        <v>24</v>
      </c>
      <c r="F9" s="36"/>
      <c r="G9" s="35">
        <v>28</v>
      </c>
      <c r="H9" s="36"/>
      <c r="I9" s="35">
        <v>43</v>
      </c>
      <c r="J9" s="36"/>
      <c r="K9" s="35">
        <v>207</v>
      </c>
      <c r="L9" s="36"/>
      <c r="M9" s="35"/>
      <c r="N9" s="36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514</v>
      </c>
      <c r="C28" s="21" t="s">
        <v>515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555</v>
      </c>
      <c r="C43" s="21" t="s">
        <v>556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557</v>
      </c>
      <c r="C48" s="21" t="s">
        <v>558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559</v>
      </c>
      <c r="C49" s="21" t="s">
        <v>560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561</v>
      </c>
      <c r="C50" s="21" t="s">
        <v>562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563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564</v>
      </c>
      <c r="C53" s="21" t="s">
        <v>565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40" t="s">
        <v>17</v>
      </c>
      <c r="B57" s="40"/>
      <c r="C57" s="41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2" t="s">
        <v>30</v>
      </c>
      <c r="B58" s="40"/>
      <c r="C58" s="41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2026-02-02T14:27:08Z</dcterms:modified>
</cp:coreProperties>
</file>