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EAD837F8-61A3-2249-B5E0-29E197FB8085}" xr6:coauthVersionLast="47" xr6:coauthVersionMax="47" xr10:uidLastSave="{00000000-0000-0000-0000-000000000000}"/>
  <bookViews>
    <workbookView xWindow="0" yWindow="760" windowWidth="28260" windowHeight="14100" tabRatio="820" firstSheet="3" activeTab="8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26" l="1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5" i="26"/>
  <c r="O22" i="26"/>
  <c r="O24" i="26"/>
  <c r="O28" i="26"/>
  <c r="O27" i="26"/>
  <c r="O26" i="26"/>
  <c r="O21" i="26"/>
  <c r="O23" i="26"/>
  <c r="O20" i="26"/>
  <c r="O19" i="26"/>
  <c r="O17" i="26"/>
  <c r="O18" i="26"/>
  <c r="O16" i="26"/>
  <c r="O15" i="26"/>
  <c r="O12" i="26"/>
  <c r="O13" i="26"/>
  <c r="O14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6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9" i="29"/>
  <c r="L20" i="29"/>
  <c r="L18" i="29"/>
  <c r="L17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7" i="19"/>
  <c r="L15" i="19"/>
  <c r="L22" i="19"/>
  <c r="L14" i="19"/>
  <c r="L16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9" i="29"/>
  <c r="V16" i="29"/>
  <c r="V20" i="29"/>
  <c r="V18" i="29"/>
  <c r="V13" i="29"/>
  <c r="V17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7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6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2" i="13"/>
  <c r="L21" i="13"/>
  <c r="L20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7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9" i="29"/>
  <c r="P21" i="29"/>
  <c r="P20" i="29"/>
  <c r="P16" i="29"/>
  <c r="P13" i="29"/>
  <c r="P18" i="29"/>
  <c r="P15" i="29"/>
  <c r="P12" i="29"/>
  <c r="AB26" i="19" l="1"/>
  <c r="AB25" i="19"/>
  <c r="AB24" i="19"/>
  <c r="L30" i="24"/>
  <c r="J24" i="13"/>
  <c r="Q24" i="13" s="1"/>
  <c r="J23" i="13"/>
  <c r="J22" i="13"/>
  <c r="J21" i="13"/>
  <c r="J19" i="13"/>
  <c r="J20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4" i="9"/>
  <c r="K17" i="9"/>
  <c r="K13" i="9"/>
  <c r="K15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4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7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6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6" i="19"/>
  <c r="H12" i="19"/>
  <c r="J15" i="28" l="1"/>
  <c r="F11" i="29"/>
  <c r="AB23" i="19"/>
  <c r="F22" i="19"/>
  <c r="F18" i="19"/>
  <c r="F14" i="19"/>
  <c r="F26" i="19"/>
  <c r="F25" i="19"/>
  <c r="F15" i="19"/>
  <c r="F23" i="19"/>
  <c r="F11" i="19"/>
  <c r="F13" i="19"/>
  <c r="F16" i="19"/>
  <c r="T11" i="29" l="1"/>
  <c r="U24" i="9" l="1"/>
  <c r="U23" i="9"/>
  <c r="U22" i="9"/>
  <c r="U12" i="9"/>
  <c r="U21" i="9"/>
  <c r="U18" i="9"/>
  <c r="U16" i="9"/>
  <c r="U19" i="9"/>
  <c r="U14" i="9"/>
  <c r="U17" i="9"/>
  <c r="U13" i="9"/>
  <c r="U15" i="9"/>
  <c r="U11" i="9"/>
  <c r="W13" i="25"/>
  <c r="Z30" i="19" l="1"/>
  <c r="Z27" i="19"/>
  <c r="Z20" i="19"/>
  <c r="Z17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6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19" i="24"/>
  <c r="P31" i="24"/>
  <c r="P25" i="24"/>
  <c r="P15" i="24"/>
  <c r="P18" i="24"/>
  <c r="P20" i="24"/>
  <c r="P29" i="24"/>
  <c r="P28" i="24"/>
  <c r="P22" i="24"/>
  <c r="P13" i="24"/>
  <c r="P27" i="24"/>
  <c r="P14" i="24"/>
  <c r="P12" i="24"/>
  <c r="P11" i="24"/>
  <c r="P26" i="24"/>
  <c r="P24" i="24"/>
  <c r="P17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6" i="29" l="1"/>
  <c r="R22" i="29"/>
  <c r="R19" i="29"/>
  <c r="R20" i="29"/>
  <c r="R17" i="29"/>
  <c r="R15" i="29"/>
  <c r="R12" i="29"/>
  <c r="R18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7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6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N14" i="13" l="1"/>
  <c r="Q14" i="13" s="1"/>
  <c r="N15" i="13"/>
  <c r="Q15" i="13" s="1"/>
  <c r="N18" i="13"/>
  <c r="Q18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7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6" i="19"/>
  <c r="V12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6" i="19"/>
  <c r="P12" i="19"/>
  <c r="P24" i="19"/>
  <c r="N14" i="35"/>
  <c r="O24" i="9" l="1"/>
  <c r="O23" i="9"/>
  <c r="O22" i="9"/>
  <c r="O12" i="9"/>
  <c r="O18" i="9"/>
  <c r="O21" i="9"/>
  <c r="O19" i="9"/>
  <c r="O16" i="9"/>
  <c r="O14" i="9"/>
  <c r="O13" i="9"/>
  <c r="O17" i="9"/>
  <c r="O15" i="9"/>
  <c r="O11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7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7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6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6" i="9"/>
  <c r="M14" i="9"/>
  <c r="M13" i="9"/>
  <c r="M15" i="9"/>
  <c r="M11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6" i="29" l="1"/>
  <c r="J22" i="29"/>
  <c r="J21" i="29"/>
  <c r="J15" i="29"/>
  <c r="J13" i="29"/>
  <c r="J18" i="29"/>
  <c r="J20" i="29"/>
  <c r="J17" i="29"/>
  <c r="J12" i="29"/>
  <c r="J14" i="29"/>
  <c r="J11" i="29"/>
  <c r="H23" i="13"/>
  <c r="H22" i="13"/>
  <c r="H21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7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6" i="19"/>
  <c r="AA16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7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G17" i="9"/>
  <c r="G15" i="9"/>
  <c r="G14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7" i="29"/>
  <c r="T20" i="29"/>
  <c r="T18" i="29"/>
  <c r="T13" i="29"/>
  <c r="T15" i="29"/>
  <c r="T21" i="29"/>
  <c r="T22" i="29"/>
  <c r="T16" i="29"/>
  <c r="T24" i="29"/>
  <c r="N12" i="29"/>
  <c r="N17" i="29"/>
  <c r="N19" i="29"/>
  <c r="N18" i="29"/>
  <c r="N13" i="29"/>
  <c r="N15" i="29"/>
  <c r="N21" i="29"/>
  <c r="N16" i="29"/>
  <c r="N24" i="29"/>
  <c r="H11" i="29"/>
  <c r="H14" i="29"/>
  <c r="H12" i="29"/>
  <c r="H17" i="29"/>
  <c r="H20" i="29"/>
  <c r="H19" i="29"/>
  <c r="H18" i="29"/>
  <c r="H13" i="29"/>
  <c r="H15" i="29"/>
  <c r="H22" i="29"/>
  <c r="H16" i="29"/>
  <c r="F14" i="29"/>
  <c r="W14" i="29" s="1"/>
  <c r="F12" i="29"/>
  <c r="W12" i="29" s="1"/>
  <c r="F17" i="29"/>
  <c r="F20" i="29"/>
  <c r="F19" i="29"/>
  <c r="F18" i="29"/>
  <c r="W18" i="29" s="1"/>
  <c r="F13" i="29"/>
  <c r="W13" i="29" s="1"/>
  <c r="F15" i="29"/>
  <c r="F21" i="29"/>
  <c r="W21" i="29" s="1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W26" i="29" s="1"/>
  <c r="R27" i="29"/>
  <c r="W27" i="29" s="1"/>
  <c r="R28" i="29"/>
  <c r="W28" i="29" s="1"/>
  <c r="R29" i="29"/>
  <c r="W29" i="29" s="1"/>
  <c r="R30" i="29"/>
  <c r="W30" i="29" s="1"/>
  <c r="R31" i="29"/>
  <c r="W31" i="29" s="1"/>
  <c r="R32" i="29"/>
  <c r="W32" i="29" s="1"/>
  <c r="R33" i="29"/>
  <c r="W33" i="29" s="1"/>
  <c r="R34" i="29"/>
  <c r="W34" i="29" s="1"/>
  <c r="R35" i="29"/>
  <c r="W35" i="29" s="1"/>
  <c r="R36" i="29"/>
  <c r="W36" i="29" s="1"/>
  <c r="R37" i="29"/>
  <c r="W37" i="29" s="1"/>
  <c r="R38" i="29"/>
  <c r="W38" i="29" s="1"/>
  <c r="R39" i="29"/>
  <c r="W39" i="29" s="1"/>
  <c r="R40" i="29"/>
  <c r="W40" i="29" s="1"/>
  <c r="R41" i="29"/>
  <c r="W41" i="29" s="1"/>
  <c r="R42" i="29"/>
  <c r="W42" i="29" s="1"/>
  <c r="R43" i="29"/>
  <c r="W43" i="29" s="1"/>
  <c r="R44" i="29"/>
  <c r="W44" i="29" s="1"/>
  <c r="R45" i="29"/>
  <c r="W45" i="29" s="1"/>
  <c r="R46" i="29"/>
  <c r="W46" i="29" s="1"/>
  <c r="R47" i="29"/>
  <c r="W47" i="29" s="1"/>
  <c r="R48" i="29"/>
  <c r="W48" i="29" s="1"/>
  <c r="R49" i="29"/>
  <c r="W49" i="29" s="1"/>
  <c r="R50" i="29"/>
  <c r="W50" i="29" s="1"/>
  <c r="R51" i="29"/>
  <c r="W51" i="29" s="1"/>
  <c r="R52" i="29"/>
  <c r="W52" i="29" s="1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4" i="24"/>
  <c r="R27" i="24"/>
  <c r="R16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8" i="24"/>
  <c r="R34" i="24"/>
  <c r="R36" i="24"/>
  <c r="R38" i="24"/>
  <c r="R39" i="24"/>
  <c r="R40" i="24"/>
  <c r="R29" i="24"/>
  <c r="R42" i="24"/>
  <c r="R37" i="24"/>
  <c r="R15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8" i="24"/>
  <c r="L16" i="24"/>
  <c r="L23" i="24"/>
  <c r="L20" i="24"/>
  <c r="L35" i="24"/>
  <c r="S35" i="24" s="1"/>
  <c r="L32" i="24"/>
  <c r="L41" i="24"/>
  <c r="L22" i="24"/>
  <c r="L13" i="24"/>
  <c r="L31" i="24"/>
  <c r="L19" i="24"/>
  <c r="L34" i="24"/>
  <c r="S34" i="24" s="1"/>
  <c r="L36" i="24"/>
  <c r="S36" i="24" s="1"/>
  <c r="L38" i="24"/>
  <c r="S38" i="24" s="1"/>
  <c r="L39" i="24"/>
  <c r="S39" i="24" s="1"/>
  <c r="L40" i="24"/>
  <c r="L29" i="24"/>
  <c r="L42" i="24"/>
  <c r="L37" i="24"/>
  <c r="L15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4" i="24"/>
  <c r="H27" i="24"/>
  <c r="H28" i="24"/>
  <c r="H16" i="24"/>
  <c r="H25" i="24"/>
  <c r="H23" i="24"/>
  <c r="H20" i="24"/>
  <c r="H35" i="24"/>
  <c r="H32" i="24"/>
  <c r="H30" i="24"/>
  <c r="H12" i="24"/>
  <c r="H22" i="24"/>
  <c r="H13" i="24"/>
  <c r="H31" i="24"/>
  <c r="H19" i="24"/>
  <c r="H18" i="24"/>
  <c r="H34" i="24"/>
  <c r="H36" i="24"/>
  <c r="H38" i="24"/>
  <c r="H39" i="24"/>
  <c r="H40" i="24"/>
  <c r="H29" i="24"/>
  <c r="H42" i="24"/>
  <c r="H37" i="24"/>
  <c r="H15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S21" i="24" s="1"/>
  <c r="F24" i="24"/>
  <c r="F11" i="24"/>
  <c r="F28" i="24"/>
  <c r="F16" i="24"/>
  <c r="F25" i="24"/>
  <c r="F23" i="24"/>
  <c r="F20" i="24"/>
  <c r="F35" i="24"/>
  <c r="F32" i="24"/>
  <c r="F30" i="24"/>
  <c r="S30" i="24" s="1"/>
  <c r="F41" i="24"/>
  <c r="F31" i="24"/>
  <c r="F19" i="24"/>
  <c r="F18" i="24"/>
  <c r="S18" i="24" s="1"/>
  <c r="F34" i="24"/>
  <c r="F36" i="24"/>
  <c r="F38" i="24"/>
  <c r="F39" i="24"/>
  <c r="F40" i="24"/>
  <c r="F29" i="24"/>
  <c r="F42" i="24"/>
  <c r="F37" i="24"/>
  <c r="F15" i="24"/>
  <c r="F33" i="24"/>
  <c r="F43" i="24"/>
  <c r="F44" i="24"/>
  <c r="F45" i="24"/>
  <c r="F46" i="24"/>
  <c r="F47" i="24"/>
  <c r="F48" i="24"/>
  <c r="F49" i="24"/>
  <c r="F50" i="24"/>
  <c r="P18" i="13"/>
  <c r="P12" i="13"/>
  <c r="P20" i="13"/>
  <c r="P17" i="13"/>
  <c r="P16" i="13"/>
  <c r="P19" i="13"/>
  <c r="P13" i="13"/>
  <c r="P14" i="13"/>
  <c r="P11" i="13"/>
  <c r="P21" i="13"/>
  <c r="P22" i="13"/>
  <c r="P23" i="13"/>
  <c r="P24" i="13"/>
  <c r="N12" i="13"/>
  <c r="Q12" i="13" s="1"/>
  <c r="N20" i="13"/>
  <c r="N17" i="13"/>
  <c r="Q17" i="13" s="1"/>
  <c r="N19" i="13"/>
  <c r="N13" i="13"/>
  <c r="N11" i="13"/>
  <c r="N21" i="13"/>
  <c r="N22" i="13"/>
  <c r="N23" i="13"/>
  <c r="N24" i="13"/>
  <c r="H24" i="13"/>
  <c r="F20" i="13"/>
  <c r="F16" i="13"/>
  <c r="Q16" i="13" s="1"/>
  <c r="F19" i="13"/>
  <c r="F13" i="13"/>
  <c r="F11" i="13"/>
  <c r="F21" i="13"/>
  <c r="F22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7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5" i="9"/>
  <c r="S14" i="9"/>
  <c r="S16" i="9"/>
  <c r="S18" i="9"/>
  <c r="S19" i="9"/>
  <c r="S21" i="9"/>
  <c r="S24" i="9"/>
  <c r="S23" i="9"/>
  <c r="S25" i="9"/>
  <c r="S12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7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6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7" i="24"/>
  <c r="S17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1" i="9"/>
  <c r="I14" i="9"/>
  <c r="I25" i="9"/>
  <c r="I19" i="9"/>
  <c r="V19" i="9" s="1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F30" i="19"/>
  <c r="F27" i="19"/>
  <c r="F20" i="19"/>
  <c r="F17" i="19"/>
  <c r="F29" i="19"/>
  <c r="F28" i="19"/>
  <c r="F21" i="19"/>
  <c r="AA21" i="19" s="1"/>
  <c r="F19" i="19"/>
  <c r="AA19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V11" i="9" l="1"/>
  <c r="V13" i="9"/>
  <c r="AA31" i="19"/>
  <c r="W25" i="29"/>
  <c r="W17" i="29"/>
  <c r="W15" i="29"/>
  <c r="W24" i="29"/>
  <c r="W16" i="29"/>
  <c r="W19" i="29"/>
  <c r="W20" i="29"/>
  <c r="S43" i="24"/>
  <c r="S40" i="24"/>
  <c r="S37" i="24"/>
  <c r="S45" i="24"/>
  <c r="S42" i="24"/>
  <c r="S44" i="24"/>
  <c r="S41" i="24"/>
  <c r="AA12" i="19"/>
  <c r="AA33" i="19"/>
  <c r="AA28" i="19"/>
  <c r="AA29" i="19"/>
  <c r="X11" i="25"/>
  <c r="S11" i="24"/>
  <c r="S24" i="24"/>
  <c r="S27" i="24"/>
  <c r="S31" i="24"/>
  <c r="S32" i="24"/>
  <c r="U15" i="28"/>
  <c r="U13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6" i="24"/>
  <c r="S28" i="24"/>
  <c r="S49" i="24"/>
  <c r="S48" i="24"/>
  <c r="S47" i="24"/>
  <c r="S51" i="24"/>
  <c r="Q19" i="13"/>
  <c r="AA17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2" i="9"/>
  <c r="V20" i="9"/>
  <c r="V16" i="9"/>
  <c r="V14" i="9"/>
  <c r="Q23" i="13"/>
  <c r="Q22" i="13"/>
  <c r="Q21" i="13"/>
  <c r="Q11" i="13"/>
  <c r="Q13" i="13"/>
  <c r="Q20" i="13"/>
  <c r="S15" i="24"/>
  <c r="S22" i="24"/>
  <c r="S12" i="24"/>
  <c r="S14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<sst xmlns="http://schemas.openxmlformats.org/spreadsheetml/2006/main" count="1256" uniqueCount="377">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</sst>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I12" sqref="I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323</v>
      </c>
      <c r="H6" s="34"/>
      <c r="I6" s="34" t="s">
        <v>370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4</v>
      </c>
      <c r="F7" s="36"/>
      <c r="G7" s="35">
        <v>4</v>
      </c>
      <c r="H7" s="36"/>
      <c r="I7" s="35">
        <v>4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>
        <v>46060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</v>
      </c>
      <c r="F9" s="34"/>
      <c r="G9" s="34">
        <v>13</v>
      </c>
      <c r="H9" s="34"/>
      <c r="I9" s="34">
        <v>33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673.19347319347321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P11" activePane="bottomRight" state="frozenSplit"/>
      <selection activeCell="F16" sqref="F16"/>
      <selection pane="topRight" activeCell="F16" sqref="F16"/>
      <selection pane="bottomLeft" activeCell="F16" sqref="F16"/>
      <selection pane="bottomRight" activeCell="V16" sqref="V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3" t="s">
        <v>35</v>
      </c>
      <c r="B1" s="33"/>
      <c r="C1" s="33"/>
      <c r="D1" s="33"/>
      <c r="E1" s="33"/>
      <c r="F1" s="33"/>
      <c r="G1" s="33"/>
      <c r="H1" s="33"/>
    </row>
    <row r="2" spans="1:30" x14ac:dyDescent="0.2">
      <c r="E2" s="43" t="s">
        <v>15</v>
      </c>
      <c r="F2" s="43"/>
      <c r="G2" s="14">
        <f>COUNTA(B11:B22)</f>
        <v>11</v>
      </c>
    </row>
    <row r="3" spans="1:30" x14ac:dyDescent="0.2">
      <c r="E3" s="43" t="s">
        <v>17</v>
      </c>
      <c r="F3" s="43"/>
      <c r="G3" s="14">
        <f>COUNTA(E8:Z8)</f>
        <v>8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313</v>
      </c>
      <c r="N6" s="34"/>
      <c r="O6" s="34" t="s">
        <v>328</v>
      </c>
      <c r="P6" s="34"/>
      <c r="Q6" s="34" t="s">
        <v>362</v>
      </c>
      <c r="R6" s="34"/>
      <c r="S6" s="34" t="s">
        <v>376</v>
      </c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5">
        <v>2</v>
      </c>
      <c r="F7" s="36"/>
      <c r="G7" s="35">
        <v>5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>
        <v>2</v>
      </c>
      <c r="T7" s="36"/>
      <c r="U7" s="35"/>
      <c r="V7" s="36"/>
      <c r="W7" s="35"/>
      <c r="X7" s="36"/>
      <c r="Y7" s="35"/>
      <c r="Z7" s="36"/>
    </row>
    <row r="8" spans="1:30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327</v>
      </c>
      <c r="P8" s="37"/>
      <c r="Q8" s="37" t="s">
        <v>363</v>
      </c>
      <c r="R8" s="37"/>
      <c r="S8" s="37">
        <v>46081</v>
      </c>
      <c r="T8" s="37"/>
      <c r="U8" s="37"/>
      <c r="V8" s="37"/>
      <c r="W8" s="37"/>
      <c r="X8" s="37"/>
      <c r="Y8" s="37"/>
      <c r="Z8" s="37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>
        <v>118</v>
      </c>
      <c r="P9" s="34"/>
      <c r="Q9" s="34">
        <v>107</v>
      </c>
      <c r="R9" s="34"/>
      <c r="S9" s="34">
        <v>10</v>
      </c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1400.014253026367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0.625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1269.3673091691448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0.25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772.94882259921928</v>
      </c>
      <c r="AB13" s="6">
        <f t="shared" si="13"/>
        <v>3</v>
      </c>
      <c r="AC13" s="6">
        <f>COUNTA(E13,G13,I13,M13,S13,U13,#REF!,Y13,W13)</f>
        <v>6</v>
      </c>
      <c r="AD13" s="16">
        <f t="shared" si="14"/>
        <v>0.75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568.48573012674797</v>
      </c>
      <c r="AB14" s="6">
        <f t="shared" si="13"/>
        <v>4</v>
      </c>
      <c r="AC14" s="6">
        <f>COUNTA(E14,G14,I14,M14,S14,U14,#REF!,Y14,W14)</f>
        <v>6</v>
      </c>
      <c r="AD14" s="16">
        <f t="shared" si="14"/>
        <v>0.75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397.2052457386236</v>
      </c>
      <c r="AB15" s="6">
        <f t="shared" si="13"/>
        <v>5</v>
      </c>
      <c r="AC15" s="6">
        <f>COUNTA(E15,G15,I15,M15,S15,U15,#REF!,Y15,W15)</f>
        <v>6</v>
      </c>
      <c r="AD15" s="16">
        <f t="shared" si="14"/>
        <v>0.75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0.25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0.375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0.125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0.125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0.375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0.125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0.125</v>
      </c>
    </row>
    <row r="23" spans="1:30" x14ac:dyDescent="0.2">
      <c r="A23" s="38" t="s">
        <v>11</v>
      </c>
      <c r="B23" s="38"/>
      <c r="C23" s="39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4" t="s">
        <v>19</v>
      </c>
      <c r="B24" s="44"/>
      <c r="C24" s="44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7" x14ac:dyDescent="0.2">
      <c r="E2" s="43" t="s">
        <v>15</v>
      </c>
      <c r="F2" s="43"/>
      <c r="G2" s="14">
        <f>COUNTA(B11:B51)</f>
        <v>13</v>
      </c>
    </row>
    <row r="3" spans="1:27" x14ac:dyDescent="0.2">
      <c r="E3" s="43" t="s">
        <v>17</v>
      </c>
      <c r="F3" s="43"/>
      <c r="G3" s="14">
        <f>COUNTA(E8:W8)</f>
        <v>8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325</v>
      </c>
      <c r="Q6" s="34"/>
      <c r="R6" s="34" t="s">
        <v>375</v>
      </c>
      <c r="S6" s="34"/>
      <c r="T6" s="34"/>
      <c r="U6" s="34"/>
      <c r="V6" s="34"/>
      <c r="W6" s="34"/>
    </row>
    <row r="7" spans="1:27" x14ac:dyDescent="0.2">
      <c r="E7" s="1" t="s">
        <v>10</v>
      </c>
      <c r="F7" s="35">
        <v>2</v>
      </c>
      <c r="G7" s="36"/>
      <c r="H7" s="35">
        <v>2</v>
      </c>
      <c r="I7" s="36"/>
      <c r="J7" s="35">
        <v>2</v>
      </c>
      <c r="K7" s="36"/>
      <c r="L7" s="35">
        <v>2</v>
      </c>
      <c r="M7" s="36"/>
      <c r="N7" s="35">
        <v>3</v>
      </c>
      <c r="O7" s="36"/>
      <c r="P7" s="35">
        <v>4</v>
      </c>
      <c r="Q7" s="36"/>
      <c r="R7" s="35">
        <v>2</v>
      </c>
      <c r="S7" s="36"/>
      <c r="T7" s="35"/>
      <c r="U7" s="36"/>
      <c r="V7" s="35"/>
      <c r="W7" s="36"/>
    </row>
    <row r="8" spans="1:27" x14ac:dyDescent="0.2">
      <c r="E8" s="1" t="s">
        <v>1</v>
      </c>
      <c r="F8" s="37" t="s">
        <v>65</v>
      </c>
      <c r="G8" s="37"/>
      <c r="H8" s="37">
        <v>45955</v>
      </c>
      <c r="I8" s="37"/>
      <c r="J8" s="37">
        <v>45977</v>
      </c>
      <c r="K8" s="37"/>
      <c r="L8" s="37">
        <v>45984</v>
      </c>
      <c r="M8" s="37"/>
      <c r="N8" s="37">
        <v>45991</v>
      </c>
      <c r="O8" s="37"/>
      <c r="P8" s="37">
        <v>46032</v>
      </c>
      <c r="Q8" s="37"/>
      <c r="R8" s="37">
        <v>46081</v>
      </c>
      <c r="S8" s="37"/>
      <c r="T8" s="37"/>
      <c r="U8" s="37"/>
      <c r="V8" s="37"/>
      <c r="W8" s="37"/>
      <c r="Z8" s="14"/>
    </row>
    <row r="9" spans="1:27" x14ac:dyDescent="0.2">
      <c r="E9" s="1" t="s">
        <v>2</v>
      </c>
      <c r="F9" s="35">
        <v>53</v>
      </c>
      <c r="G9" s="36"/>
      <c r="H9" s="35">
        <v>3</v>
      </c>
      <c r="I9" s="36"/>
      <c r="J9" s="35">
        <v>25</v>
      </c>
      <c r="K9" s="36"/>
      <c r="L9" s="35">
        <v>11</v>
      </c>
      <c r="M9" s="36"/>
      <c r="N9" s="35">
        <v>10</v>
      </c>
      <c r="O9" s="36"/>
      <c r="P9" s="35">
        <v>33</v>
      </c>
      <c r="Q9" s="36"/>
      <c r="R9" s="35">
        <v>19</v>
      </c>
      <c r="S9" s="36"/>
      <c r="T9" s="35"/>
      <c r="U9" s="36"/>
      <c r="V9" s="35"/>
      <c r="W9" s="36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>IF(F11=0,,($F$9-F11)*$F$7*100/$F$9)</f>
        <v>0</v>
      </c>
      <c r="H11" s="6">
        <v>2</v>
      </c>
      <c r="I11" s="7">
        <f>IF(H11=0,,($H$9-H11)*$H$7*100/$H$9)</f>
        <v>66.666666666666671</v>
      </c>
      <c r="J11" s="27">
        <v>8</v>
      </c>
      <c r="K11" s="29">
        <f>IF(J11=0,,($J$9-J11)*$J$7*100/$J$9)</f>
        <v>136</v>
      </c>
      <c r="L11" s="27">
        <v>3</v>
      </c>
      <c r="M11" s="29">
        <f>IF(L11=0,,($L$9-L11)*$L$7*100/$L$9)</f>
        <v>145.45454545454547</v>
      </c>
      <c r="N11" s="27">
        <v>1</v>
      </c>
      <c r="O11" s="29">
        <f>IF(N11=0,,($N$9-N11)*$N$7*100/$N$9)</f>
        <v>270</v>
      </c>
      <c r="P11" s="27">
        <v>17</v>
      </c>
      <c r="Q11" s="29">
        <f>IF(P11=0,,($P$9-P11)*$P$7*100/$P$9)</f>
        <v>193.93939393939394</v>
      </c>
      <c r="R11" s="27">
        <v>11</v>
      </c>
      <c r="S11" s="29">
        <f>IF(R11=0,,($R$9-R11)*$R$7*100/$R$9)</f>
        <v>84.21052631578948</v>
      </c>
      <c r="T11" s="27"/>
      <c r="U11" s="29">
        <f>IF(T11=0,,($T$9-T11)*$T$7*100/$T$9)</f>
        <v>0</v>
      </c>
      <c r="V11" s="6"/>
      <c r="W11" s="7">
        <f>IF(V11=0,,($V$9-V11)*$V$7*100/$V$9)</f>
        <v>0</v>
      </c>
      <c r="X11" s="8">
        <f>SUM(G11+I11+K11+M11+O11+Q11+S11+U11+W11)</f>
        <v>896.27113237639549</v>
      </c>
      <c r="Y11" s="6">
        <f t="shared" ref="Y11:Y51" si="1">ROW(B11)-10</f>
        <v>1</v>
      </c>
      <c r="Z11" s="6">
        <f t="shared" ref="Z11:Z51" si="2">COUNTA(F11,H11,L11,N11,P11,V11,T11)</f>
        <v>4</v>
      </c>
      <c r="AA11" s="16">
        <f t="shared" ref="AA11:AA51" si="3">Z11/$G$3</f>
        <v>0.5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>IF(F12=0,,($F$9-F12)*$F$7*100/$F$9)</f>
        <v>0</v>
      </c>
      <c r="H12" s="6"/>
      <c r="I12" s="7">
        <f>IF(H12=0,,($H$9-H12)*$H$7*100/$H$9)</f>
        <v>0</v>
      </c>
      <c r="J12" s="27">
        <v>16</v>
      </c>
      <c r="K12" s="29">
        <f>IF(J12=0,,($J$9-J12)*$J$7*100/$J$9)</f>
        <v>72</v>
      </c>
      <c r="L12" s="27">
        <v>5</v>
      </c>
      <c r="M12" s="29">
        <f>IF(L12=0,,($L$9-L12)*$L$7*100/$L$9)</f>
        <v>109.09090909090909</v>
      </c>
      <c r="N12" s="27">
        <v>2</v>
      </c>
      <c r="O12" s="29">
        <f>IF(N12=0,,($N$9-N12)*$N$7*100/$N$9)</f>
        <v>240</v>
      </c>
      <c r="P12" s="27">
        <v>8</v>
      </c>
      <c r="Q12" s="29">
        <f>IF(P12=0,,($P$9-P12)*$P$7*100/$P$9)</f>
        <v>303.030303030303</v>
      </c>
      <c r="R12" s="27">
        <v>6</v>
      </c>
      <c r="S12" s="29">
        <f>IF(R12=0,,($R$9-R12)*$R$7*100/$R$9)</f>
        <v>136.84210526315789</v>
      </c>
      <c r="T12" s="27"/>
      <c r="U12" s="29">
        <f>IF(T12=0,,($T$9-T12)*$T$7*100/$T$9)</f>
        <v>0</v>
      </c>
      <c r="V12" s="6"/>
      <c r="W12" s="7">
        <f>IF(V12=0,,($V$9-V12)*$V$7*100/$V$9)</f>
        <v>0</v>
      </c>
      <c r="X12" s="8">
        <f>SUM(G12+I12+K12+M12+O12+Q12+S12+U12+W12)</f>
        <v>860.96331738437004</v>
      </c>
      <c r="Y12" s="6">
        <f t="shared" si="1"/>
        <v>2</v>
      </c>
      <c r="Z12" s="6">
        <f t="shared" si="2"/>
        <v>3</v>
      </c>
      <c r="AA12" s="16">
        <f t="shared" si="3"/>
        <v>0.375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>IF(F13=0,,($F$9-F13)*$F$7*100/$F$9)</f>
        <v>98.113207547169807</v>
      </c>
      <c r="H13" s="6"/>
      <c r="I13" s="7">
        <f>IF(H13=0,,($H$9-H13)*$H$7*100/$H$9)</f>
        <v>0</v>
      </c>
      <c r="J13" s="27">
        <v>13</v>
      </c>
      <c r="K13" s="29">
        <f>IF(J13=0,,($J$9-J13)*$J$7*100/$J$9)</f>
        <v>96</v>
      </c>
      <c r="L13" s="27">
        <v>6</v>
      </c>
      <c r="M13" s="29">
        <f>IF(L13=0,,($L$9-L13)*$L$7*100/$L$9)</f>
        <v>90.909090909090907</v>
      </c>
      <c r="N13" s="27">
        <v>6</v>
      </c>
      <c r="O13" s="29">
        <f>IF(N13=0,,($N$9-N13)*$N$7*100/$N$9)</f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>IF(R13=0,,($R$9-R13)*$R$7*100/$R$9)</f>
        <v>21.05263157894737</v>
      </c>
      <c r="T13" s="31"/>
      <c r="U13" s="29">
        <f>IF(T13=0,,($T$9-T13)*$T$7*100/$T$9)</f>
        <v>0</v>
      </c>
      <c r="V13" s="17"/>
      <c r="W13" s="7">
        <f>IF(V13=0,,($V$9-V13)*$V$7*100/$V$9)</f>
        <v>0</v>
      </c>
      <c r="X13" s="8">
        <f>SUM(G13+I13+K13+M13+O13+Q13+S13+U13+W13)</f>
        <v>559.4082633685415</v>
      </c>
      <c r="Y13" s="6">
        <f t="shared" si="1"/>
        <v>3</v>
      </c>
      <c r="Z13" s="6">
        <f t="shared" si="2"/>
        <v>4</v>
      </c>
      <c r="AA13" s="16">
        <f t="shared" si="3"/>
        <v>0.5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>IF(F14=0,,($F$9-F14)*$F$7*100/$F$9)</f>
        <v>0</v>
      </c>
      <c r="H14" s="6"/>
      <c r="I14" s="7">
        <f>IF(H14=0,,($H$9-H14)*$H$7*100/$H$9)</f>
        <v>0</v>
      </c>
      <c r="J14" s="27"/>
      <c r="K14" s="29">
        <f>IF(J14=0,,($J$9-J14)*$J$7*100/$J$9)</f>
        <v>0</v>
      </c>
      <c r="L14" s="27"/>
      <c r="M14" s="29">
        <f>IF(L14=0,,($L$9-L14)*$L$7*100/$L$9)</f>
        <v>0</v>
      </c>
      <c r="N14" s="27">
        <v>3</v>
      </c>
      <c r="O14" s="29">
        <f>IF(N14=0,,($N$9-N14)*$N$7*100/$N$9)</f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>IF(R14=0,,($R$9-R14)*$R$7*100/$R$9)</f>
        <v>126.31578947368421</v>
      </c>
      <c r="T14" s="27"/>
      <c r="U14" s="29">
        <f>IF(T14=0,,($T$9-T14)*$T$7*100/$T$9)</f>
        <v>0</v>
      </c>
      <c r="V14" s="6"/>
      <c r="W14" s="7">
        <f>IF(V14=0,,($V$9-V14)*$V$7*100/$V$9)</f>
        <v>0</v>
      </c>
      <c r="X14" s="8">
        <f>SUM(G14+I14+K14+M14+O14+Q14+S14+U14+W14)</f>
        <v>409.04306220095697</v>
      </c>
      <c r="Y14" s="6">
        <f t="shared" si="1"/>
        <v>4</v>
      </c>
      <c r="Z14" s="6">
        <f t="shared" si="2"/>
        <v>2</v>
      </c>
      <c r="AA14" s="16">
        <f t="shared" si="3"/>
        <v>0.25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>IF(F15=0,,($F$9-F15)*$F$7*100/$F$9)</f>
        <v>0</v>
      </c>
      <c r="H15" s="6"/>
      <c r="I15" s="7">
        <f>IF(H15=0,,($H$9-H15)*$H$7*100/$H$9)</f>
        <v>0</v>
      </c>
      <c r="J15" s="27"/>
      <c r="K15" s="29">
        <f>IF(J15=0,,($J$9-J15)*$J$7*100/$J$9)</f>
        <v>0</v>
      </c>
      <c r="L15" s="27">
        <v>9</v>
      </c>
      <c r="M15" s="29">
        <f>IF(L15=0,,($L$9-L15)*$L$7*100/$L$9)</f>
        <v>36.363636363636367</v>
      </c>
      <c r="N15" s="27">
        <v>3</v>
      </c>
      <c r="O15" s="29">
        <f>IF(N15=0,,($N$9-N15)*$N$7*100/$N$9)</f>
        <v>210</v>
      </c>
      <c r="P15" s="27"/>
      <c r="Q15" s="29">
        <f>IF(P15=0,,($P$9-P15)*$P$7*100/$P$9)</f>
        <v>0</v>
      </c>
      <c r="R15" s="27"/>
      <c r="S15" s="29">
        <f>IF(R15=0,,($R$9-R15)*$R$7*100/$R$9)</f>
        <v>0</v>
      </c>
      <c r="T15" s="32"/>
      <c r="U15" s="29">
        <f>IF(T15=0,,($T$9-T15)*$T$7*100/$T$9)</f>
        <v>0</v>
      </c>
      <c r="V15" s="17"/>
      <c r="W15" s="7">
        <f>IF(V15=0,,($V$9-V15)*$V$7*100/$V$9)</f>
        <v>0</v>
      </c>
      <c r="X15" s="8">
        <f>SUM(G15+I15+K15+M15+O15+Q15+S15+U15+W15)</f>
        <v>246.36363636363637</v>
      </c>
      <c r="Y15" s="6">
        <f t="shared" si="1"/>
        <v>5</v>
      </c>
      <c r="Z15" s="6">
        <f t="shared" si="2"/>
        <v>2</v>
      </c>
      <c r="AA15" s="16">
        <f t="shared" si="3"/>
        <v>0.25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>IF(F16=0,,($F$9-F16)*$F$7*100/$F$9)</f>
        <v>0</v>
      </c>
      <c r="H16" s="6"/>
      <c r="I16" s="7">
        <f>IF(H16=0,,($H$9-H16)*$H$7*100/$H$9)</f>
        <v>0</v>
      </c>
      <c r="J16" s="27"/>
      <c r="K16" s="29">
        <f>IF(J16=0,,($J$9-J16)*$J$7*100/$J$9)</f>
        <v>0</v>
      </c>
      <c r="L16" s="27">
        <v>10</v>
      </c>
      <c r="M16" s="29">
        <f>IF(L16=0,,($L$9-L16)*$L$7*100/$L$9)</f>
        <v>18.181818181818183</v>
      </c>
      <c r="N16" s="27">
        <v>7</v>
      </c>
      <c r="O16" s="29">
        <f>IF(N16=0,,($N$9-N16)*$N$7*100/$N$9)</f>
        <v>90</v>
      </c>
      <c r="P16" s="27">
        <v>26</v>
      </c>
      <c r="Q16" s="29">
        <f>IF(P16=0,,($P$9-P16)*$P$7*100/$P$9)</f>
        <v>84.848484848484844</v>
      </c>
      <c r="R16" s="27"/>
      <c r="S16" s="29"/>
      <c r="T16" s="27"/>
      <c r="U16" s="29">
        <f>IF(T16=0,,($T$9-T16)*$T$7*100/$T$9)</f>
        <v>0</v>
      </c>
      <c r="V16" s="6"/>
      <c r="W16" s="7">
        <f>IF(V16=0,,($V$9-V16)*$V$7*100/$V$9)</f>
        <v>0</v>
      </c>
      <c r="X16" s="8">
        <f>SUM(G16+I16+K16+M16+O16+Q16+S16+U16+W16)</f>
        <v>193.03030303030303</v>
      </c>
      <c r="Y16" s="6">
        <f t="shared" si="1"/>
        <v>6</v>
      </c>
      <c r="Z16" s="6">
        <f t="shared" si="2"/>
        <v>3</v>
      </c>
      <c r="AA16" s="16">
        <f t="shared" si="3"/>
        <v>0.375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>IF(F17=0,,($F$9-F17)*$F$7*100/$F$9)</f>
        <v>0</v>
      </c>
      <c r="H17" s="6"/>
      <c r="I17" s="7">
        <f>IF(H17=0,,($H$9-H17)*$H$7*100/$H$9)</f>
        <v>0</v>
      </c>
      <c r="J17" s="27"/>
      <c r="K17" s="29">
        <f>IF(J17=0,,($J$9-J17)*$J$7*100/$J$9)</f>
        <v>0</v>
      </c>
      <c r="L17" s="27"/>
      <c r="M17" s="29">
        <f>IF(L17=0,,($L$9-L17)*$L$7*100/$L$9)</f>
        <v>0</v>
      </c>
      <c r="N17" s="27">
        <v>5</v>
      </c>
      <c r="O17" s="29">
        <f>IF(N17=0,,($N$9-N17)*$N$7*100/$N$9)</f>
        <v>150</v>
      </c>
      <c r="P17" s="27">
        <v>30</v>
      </c>
      <c r="Q17" s="29">
        <v>0</v>
      </c>
      <c r="R17" s="27"/>
      <c r="S17" s="29">
        <f>IF(R17=0,,($R$9-R17)*$R$7*100/$R$9)</f>
        <v>0</v>
      </c>
      <c r="T17" s="27"/>
      <c r="U17" s="29">
        <v>0</v>
      </c>
      <c r="V17" s="6"/>
      <c r="W17" s="7">
        <f>IF(V17=0,,($V$9-V17)*$V$7*100/$V$9)</f>
        <v>0</v>
      </c>
      <c r="X17" s="8">
        <f>SUM(G17+I17+K17+M17+O17+Q17+S17+U17+W17)</f>
        <v>150</v>
      </c>
      <c r="Y17" s="6">
        <f t="shared" si="1"/>
        <v>7</v>
      </c>
      <c r="Z17" s="6">
        <f t="shared" si="2"/>
        <v>2</v>
      </c>
      <c r="AA17" s="16">
        <f t="shared" si="3"/>
        <v>0.25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>IF(F18=0,,($F$9-F18)*$F$7*100/$F$9)</f>
        <v>0</v>
      </c>
      <c r="H18" s="6"/>
      <c r="I18" s="7">
        <f>IF(H18=0,,($H$9-H18)*$H$7*100/$H$9)</f>
        <v>0</v>
      </c>
      <c r="J18" s="27"/>
      <c r="K18" s="29">
        <f>IF(J18=0,,($J$9-J18)*$J$7*100/$J$9)</f>
        <v>0</v>
      </c>
      <c r="L18" s="27">
        <v>7</v>
      </c>
      <c r="M18" s="29">
        <f>IF(L18=0,,($L$9-L18)*$L$7*100/$L$9)</f>
        <v>72.727272727272734</v>
      </c>
      <c r="N18" s="27"/>
      <c r="O18" s="29">
        <f>IF(N18=0,,($N$9-N18)*$N$7*100/$N$9)</f>
        <v>0</v>
      </c>
      <c r="P18" s="27"/>
      <c r="Q18" s="29">
        <f>IF(P18=0,,($P$9-P18)*$P$7*100/$P$9)</f>
        <v>0</v>
      </c>
      <c r="R18" s="27"/>
      <c r="S18" s="29">
        <f>IF(R18=0,,($R$9-R18)*$R$7*100/$R$9)</f>
        <v>0</v>
      </c>
      <c r="T18" s="27"/>
      <c r="U18" s="29">
        <f>IF(T18=0,,($T$9-T18)*$T$7*100/$T$9)</f>
        <v>0</v>
      </c>
      <c r="V18" s="6"/>
      <c r="W18" s="7">
        <f>IF(V18=0,,($V$9-V18)*$V$7*100/$V$9)</f>
        <v>0</v>
      </c>
      <c r="X18" s="8">
        <f>SUM(G18+I18+K18+M18+O18+Q18+S18+U18+W18)</f>
        <v>72.727272727272734</v>
      </c>
      <c r="Y18" s="6">
        <f t="shared" si="1"/>
        <v>8</v>
      </c>
      <c r="Z18" s="6">
        <f t="shared" si="2"/>
        <v>1</v>
      </c>
      <c r="AA18" s="16">
        <f t="shared" si="3"/>
        <v>0.125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>IF(F19=0,,($F$9-F19)*$F$7*100/$F$9)</f>
        <v>0</v>
      </c>
      <c r="H19" s="6"/>
      <c r="I19" s="7">
        <f>IF(H19=0,,($H$9-H19)*$H$7*100/$H$9)</f>
        <v>0</v>
      </c>
      <c r="J19" s="27"/>
      <c r="K19" s="29">
        <f>IF(J19=0,,($J$9-J19)*$J$7*100/$J$9)</f>
        <v>0</v>
      </c>
      <c r="L19" s="27">
        <v>11</v>
      </c>
      <c r="M19" s="29">
        <f>18/2</f>
        <v>9</v>
      </c>
      <c r="N19" s="27">
        <v>8</v>
      </c>
      <c r="O19" s="29">
        <f>IF(N19=0,,($N$9-N19)*$N$7*100/$N$9)</f>
        <v>60</v>
      </c>
      <c r="P19" s="27"/>
      <c r="Q19" s="29">
        <f>IF(P19=0,,($P$9-P19)*$P$7*100/$P$9)</f>
        <v>0</v>
      </c>
      <c r="R19" s="27"/>
      <c r="S19" s="29">
        <f>IF(R19=0,,($R$9-R19)*$R$7*100/$R$9)</f>
        <v>0</v>
      </c>
      <c r="T19" s="27"/>
      <c r="U19" s="29">
        <f>IF(T19=0,,($T$9-T19)*$T$7*100/$T$9)</f>
        <v>0</v>
      </c>
      <c r="V19" s="6"/>
      <c r="W19" s="7">
        <f>IF(V19=0,,($V$9-V19)*$V$7*100/$V$9)</f>
        <v>0</v>
      </c>
      <c r="X19" s="8">
        <f>SUM(G19+I19+K19+M19+O19+Q19+S19+U19+W19)</f>
        <v>69</v>
      </c>
      <c r="Y19" s="6">
        <f t="shared" si="1"/>
        <v>9</v>
      </c>
      <c r="Z19" s="6">
        <f t="shared" si="2"/>
        <v>2</v>
      </c>
      <c r="AA19" s="16">
        <f t="shared" si="3"/>
        <v>0.25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>IF(F20=0,,($F$9-F20)*$F$7*100/$F$9)</f>
        <v>0</v>
      </c>
      <c r="H20" s="6"/>
      <c r="I20" s="7">
        <f>IF(H20=0,,($H$9-H20)*$H$7*100/$H$9)</f>
        <v>0</v>
      </c>
      <c r="J20" s="27"/>
      <c r="K20" s="29">
        <f>IF(J20=0,,($J$9-J20)*$J$7*100/$J$9)</f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>IF(P20=0,,($P$9-P20)*$P$7*100/$P$9)</f>
        <v>0</v>
      </c>
      <c r="R20" s="27"/>
      <c r="S20" s="29">
        <f>IF(R20=0,,($R$9-R20)*$R$7*100/$R$9)</f>
        <v>0</v>
      </c>
      <c r="T20" s="31"/>
      <c r="U20" s="29">
        <f>IF(T20=0,,($T$9-T20)*$T$7*100/$T$9)</f>
        <v>0</v>
      </c>
      <c r="V20" s="30"/>
      <c r="W20" s="7">
        <f>IF(V20=0,,($V$9-V20)*$V$7*100/$V$9)</f>
        <v>0</v>
      </c>
      <c r="X20" s="8">
        <f>SUM(G20+I20+K20+M20+O20+Q20+S20+U20+W20)</f>
        <v>54.545454545454547</v>
      </c>
      <c r="Y20" s="6">
        <f t="shared" si="1"/>
        <v>10</v>
      </c>
      <c r="Z20" s="6">
        <f t="shared" si="2"/>
        <v>1</v>
      </c>
      <c r="AA20" s="16">
        <f t="shared" si="3"/>
        <v>0.125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>IF(F21=0,,($F$9-F21)*$F$7*100/$F$9)</f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>IF(P21=0,,($P$9-P21)*$P$7*100/$P$9)</f>
        <v>0</v>
      </c>
      <c r="R21" s="27"/>
      <c r="S21" s="29">
        <f>IF(R21=0,,($R$9-R21)*$R$7*100/$R$9)</f>
        <v>0</v>
      </c>
      <c r="T21" s="32"/>
      <c r="U21" s="29">
        <f>IF(T21=0,,($T$9-T21)*$T$7*100/$T$9)</f>
        <v>0</v>
      </c>
      <c r="V21" s="17"/>
      <c r="W21" s="7">
        <f>IF(V21=0,,($V$9-V21)*$V$7*100/$V$9)</f>
        <v>0</v>
      </c>
      <c r="X21" s="8">
        <f>SUM(G21+I21+K21+M21+O21+Q21+S21+U21+W21)</f>
        <v>30</v>
      </c>
      <c r="Y21" s="6">
        <f t="shared" si="1"/>
        <v>11</v>
      </c>
      <c r="Z21" s="6">
        <f t="shared" si="2"/>
        <v>1</v>
      </c>
      <c r="AA21" s="16">
        <f t="shared" si="3"/>
        <v>0.125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>IF(F22=0,,($F$9-F22)*$F$7*100/$F$9)</f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>IF(P22=0,,($P$9-P22)*$P$7*100/$P$9)</f>
        <v>0</v>
      </c>
      <c r="R22" s="27"/>
      <c r="S22" s="29">
        <f>IF(R22=0,,($R$9-R22)*$R$7*100/$R$9)</f>
        <v>0</v>
      </c>
      <c r="T22" s="27"/>
      <c r="U22" s="29">
        <f>IF(T22=0,,($T$9-T22)*$T$7*100/$T$9)</f>
        <v>0</v>
      </c>
      <c r="V22" s="6"/>
      <c r="W22" s="7">
        <f>IF(V22=0,,($V$9-V22)*$V$7*100/$V$9)</f>
        <v>0</v>
      </c>
      <c r="X22" s="8">
        <f>SUM(G22+I22+K22+M22+O22+Q22+S22+U22+W22)</f>
        <v>15</v>
      </c>
      <c r="Y22" s="6">
        <f t="shared" si="1"/>
        <v>12</v>
      </c>
      <c r="Z22" s="6">
        <f t="shared" si="2"/>
        <v>2</v>
      </c>
      <c r="AA22" s="16">
        <f t="shared" si="3"/>
        <v>0.25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>IF(F23=0,,($F$9-F23)*$F$7*100/$F$9)</f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>IF(P23=0,,($P$9-P23)*$P$7*100/$P$9)</f>
        <v>0</v>
      </c>
      <c r="R23" s="27"/>
      <c r="S23" s="29">
        <f>IF(R23=0,,($R$9-R23)*$R$7*100/$R$9)</f>
        <v>0</v>
      </c>
      <c r="T23" s="31"/>
      <c r="U23" s="29">
        <f>IF(T23=0,,($T$9-T23)*$T$7*100/$T$9)</f>
        <v>0</v>
      </c>
      <c r="V23" s="17"/>
      <c r="W23" s="7">
        <f>IF(V23=0,,($V$9-V23)*$V$7*100/$V$9)</f>
        <v>0</v>
      </c>
      <c r="X23" s="8">
        <f>SUM(G23+I23+K23+M23+O23+Q23+S23+U23+W23)</f>
        <v>11.320754716981131</v>
      </c>
      <c r="Y23" s="6">
        <f t="shared" si="1"/>
        <v>13</v>
      </c>
      <c r="Z23" s="6">
        <f t="shared" si="2"/>
        <v>1</v>
      </c>
      <c r="AA23" s="16">
        <f t="shared" si="3"/>
        <v>0.125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>IF(F24=0,,($F$9-F24)*$F$7*100/$F$9)</f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>IF(P24=0,,($P$9-P24)*$P$7*100/$P$9)</f>
        <v>0</v>
      </c>
      <c r="R24" s="27"/>
      <c r="S24" s="29">
        <f>IF(R24=0,,($R$9-R24)*$R$7*100/$R$9)</f>
        <v>0</v>
      </c>
      <c r="T24" s="32"/>
      <c r="U24" s="29">
        <f>IF(T24=0,,($T$9-T24)*$T$7*100/$T$9)</f>
        <v>0</v>
      </c>
      <c r="V24" s="17"/>
      <c r="W24" s="7">
        <f>IF(V24=0,,($V$9-V24)*$V$7*100/$V$9)</f>
        <v>0</v>
      </c>
      <c r="X24" s="8">
        <f>SUM(G24+I24+K24+M24+O24+Q24+S24+U24+W24)</f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>IF(P25=0,,($P$9-P25)*$P$7*100/$P$9)</f>
        <v>0</v>
      </c>
      <c r="R25" s="27"/>
      <c r="S25" s="29">
        <f>IF(R25=0,,($R$9-R25)*$R$7*100/$R$9)</f>
        <v>0</v>
      </c>
      <c r="T25" s="27"/>
      <c r="U25" s="29">
        <f>IF(T25=0,,($T$9-T25)*$T$7*100/$T$9)</f>
        <v>0</v>
      </c>
      <c r="V25" s="6"/>
      <c r="W25" s="7">
        <f>IF(V25=0,,($V$9-V25)*$V$7*100/$V$9)</f>
        <v>0</v>
      </c>
      <c r="X25" s="8">
        <f>SUM(G25+I25+K25+M25+O25+Q25+S25+U25+W25)</f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>IF(F26=0,,($F$9-F26)*$F$7*100/$F$9)</f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>IF(P26=0,,($P$9-P26)*$P$7*100/$P$9)</f>
        <v>0</v>
      </c>
      <c r="R26" s="27"/>
      <c r="S26" s="29">
        <f>IF(R26=0,,($R$9-R26)*$R$7*100/$R$9)</f>
        <v>0</v>
      </c>
      <c r="T26" s="32"/>
      <c r="U26" s="29">
        <f>IF(T26=0,,($T$9-T26)*$T$7*100/$T$9)</f>
        <v>0</v>
      </c>
      <c r="V26" s="17"/>
      <c r="W26" s="7">
        <f>IF(V26=0,,($V$9-V26)*$V$7*100/$V$9)</f>
        <v>0</v>
      </c>
      <c r="X26" s="8">
        <f>SUM(G26+I26+K26+M26+O26+Q26+S26+U26+W26)</f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4">IF(F27=0,,($F$9-F27)*$F$7*100/$F$9)</f>
        <v>0</v>
      </c>
      <c r="H27" s="6"/>
      <c r="I27" s="7">
        <f t="shared" ref="I27:I43" si="5">IF(H27=0,,($H$9-H27)*$H$7*100/$H$9)</f>
        <v>0</v>
      </c>
      <c r="J27" s="27"/>
      <c r="K27" s="29">
        <f t="shared" ref="K27:K31" si="6">IF(J27=0,,($J$9-J27)*$J$7*100/$J$9)</f>
        <v>0</v>
      </c>
      <c r="L27" s="27"/>
      <c r="M27" s="29">
        <f t="shared" ref="M27:M43" si="7">IF(L27=0,,($L$9-L27)*$L$7*100/$L$9)</f>
        <v>0</v>
      </c>
      <c r="N27" s="27"/>
      <c r="O27" s="29">
        <f t="shared" ref="O27:O43" si="8">IF(N27=0,,($N$9-N27)*$N$7*100/$N$9)</f>
        <v>0</v>
      </c>
      <c r="P27" s="27"/>
      <c r="Q27" s="29">
        <f t="shared" ref="Q27:Q43" si="9">IF(P27=0,,($P$9-P27)*$P$7*100/$P$9)</f>
        <v>0</v>
      </c>
      <c r="R27" s="27"/>
      <c r="S27" s="29">
        <f t="shared" ref="S27:S43" si="10">IF(R27=0,,($R$9-R27)*$R$7*100/$R$9)</f>
        <v>0</v>
      </c>
      <c r="T27" s="27"/>
      <c r="U27" s="29">
        <f t="shared" ref="U27:U43" si="11">IF(T27=0,,($T$9-T27)*$T$7*100/$T$9)</f>
        <v>0</v>
      </c>
      <c r="V27" s="6"/>
      <c r="W27" s="7">
        <f t="shared" ref="W27:W43" si="12">IF(V27=0,,($V$9-V27)*$V$7*100/$V$9)</f>
        <v>0</v>
      </c>
      <c r="X27" s="8">
        <f t="shared" ref="X27:X51" si="13">SUM(G27+I27+K27+M27+O27+Q27+S27+U27+W27)</f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4"/>
        <v>0</v>
      </c>
      <c r="H28" s="6"/>
      <c r="I28" s="7">
        <f t="shared" si="5"/>
        <v>0</v>
      </c>
      <c r="J28" s="27"/>
      <c r="K28" s="29">
        <f t="shared" si="6"/>
        <v>0</v>
      </c>
      <c r="L28" s="27"/>
      <c r="M28" s="29">
        <f t="shared" si="7"/>
        <v>0</v>
      </c>
      <c r="N28" s="27"/>
      <c r="O28" s="29">
        <f t="shared" si="8"/>
        <v>0</v>
      </c>
      <c r="P28" s="27"/>
      <c r="Q28" s="29">
        <f t="shared" si="9"/>
        <v>0</v>
      </c>
      <c r="R28" s="27"/>
      <c r="S28" s="29">
        <f t="shared" si="10"/>
        <v>0</v>
      </c>
      <c r="T28" s="27"/>
      <c r="U28" s="29">
        <f t="shared" si="11"/>
        <v>0</v>
      </c>
      <c r="V28" s="6"/>
      <c r="W28" s="7">
        <f t="shared" si="12"/>
        <v>0</v>
      </c>
      <c r="X28" s="8">
        <f t="shared" si="13"/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4"/>
        <v>0</v>
      </c>
      <c r="H29" s="6"/>
      <c r="I29" s="7">
        <f t="shared" si="5"/>
        <v>0</v>
      </c>
      <c r="J29" s="6"/>
      <c r="K29" s="7">
        <f t="shared" si="6"/>
        <v>0</v>
      </c>
      <c r="L29" s="27"/>
      <c r="M29" s="29">
        <f t="shared" si="7"/>
        <v>0</v>
      </c>
      <c r="N29" s="27"/>
      <c r="O29" s="29">
        <f t="shared" si="8"/>
        <v>0</v>
      </c>
      <c r="P29" s="6"/>
      <c r="Q29" s="29">
        <f t="shared" si="9"/>
        <v>0</v>
      </c>
      <c r="R29" s="6"/>
      <c r="S29" s="29">
        <f t="shared" si="10"/>
        <v>0</v>
      </c>
      <c r="T29" s="17"/>
      <c r="U29" s="29">
        <f t="shared" si="11"/>
        <v>0</v>
      </c>
      <c r="V29" s="17"/>
      <c r="W29" s="7">
        <f t="shared" si="12"/>
        <v>0</v>
      </c>
      <c r="X29" s="8">
        <f t="shared" si="13"/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4"/>
        <v>0</v>
      </c>
      <c r="H30" s="6"/>
      <c r="I30" s="7">
        <f t="shared" si="5"/>
        <v>0</v>
      </c>
      <c r="J30" s="6"/>
      <c r="K30" s="7">
        <f t="shared" si="6"/>
        <v>0</v>
      </c>
      <c r="L30" s="27"/>
      <c r="M30" s="29">
        <f t="shared" si="7"/>
        <v>0</v>
      </c>
      <c r="N30" s="6"/>
      <c r="O30" s="7">
        <f t="shared" si="8"/>
        <v>0</v>
      </c>
      <c r="P30" s="6"/>
      <c r="Q30" s="7">
        <f t="shared" si="9"/>
        <v>0</v>
      </c>
      <c r="R30" s="6"/>
      <c r="S30" s="29">
        <f t="shared" si="10"/>
        <v>0</v>
      </c>
      <c r="T30" s="6"/>
      <c r="U30" s="7">
        <f t="shared" si="11"/>
        <v>0</v>
      </c>
      <c r="V30" s="6"/>
      <c r="W30" s="7">
        <f t="shared" si="12"/>
        <v>0</v>
      </c>
      <c r="X30" s="8">
        <f t="shared" si="13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4"/>
        <v>0</v>
      </c>
      <c r="H31" s="6"/>
      <c r="I31" s="7">
        <f t="shared" si="5"/>
        <v>0</v>
      </c>
      <c r="J31" s="6"/>
      <c r="K31" s="7">
        <f t="shared" si="6"/>
        <v>0</v>
      </c>
      <c r="L31" s="27"/>
      <c r="M31" s="29">
        <f t="shared" si="7"/>
        <v>0</v>
      </c>
      <c r="N31" s="6"/>
      <c r="O31" s="7">
        <f t="shared" si="8"/>
        <v>0</v>
      </c>
      <c r="P31" s="6"/>
      <c r="Q31" s="7">
        <f t="shared" si="9"/>
        <v>0</v>
      </c>
      <c r="R31" s="6"/>
      <c r="S31" s="29">
        <f t="shared" si="10"/>
        <v>0</v>
      </c>
      <c r="T31" s="6"/>
      <c r="U31" s="7">
        <f t="shared" si="11"/>
        <v>0</v>
      </c>
      <c r="V31" s="6"/>
      <c r="W31" s="7">
        <f t="shared" si="12"/>
        <v>0</v>
      </c>
      <c r="X31" s="8">
        <f t="shared" si="13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4"/>
        <v>0</v>
      </c>
      <c r="H32" s="6"/>
      <c r="I32" s="7">
        <f t="shared" si="5"/>
        <v>0</v>
      </c>
      <c r="J32" s="6"/>
      <c r="K32" s="7">
        <f t="shared" ref="K32:K43" si="14">IF(J32=0,,($H$9-J32)*$H$7*100/$H$9)</f>
        <v>0</v>
      </c>
      <c r="L32" s="6"/>
      <c r="M32" s="7">
        <f t="shared" si="7"/>
        <v>0</v>
      </c>
      <c r="N32" s="6"/>
      <c r="O32" s="7">
        <f t="shared" si="8"/>
        <v>0</v>
      </c>
      <c r="P32" s="6"/>
      <c r="Q32" s="7">
        <f t="shared" si="9"/>
        <v>0</v>
      </c>
      <c r="R32" s="6"/>
      <c r="S32" s="29">
        <f t="shared" si="10"/>
        <v>0</v>
      </c>
      <c r="T32" s="6"/>
      <c r="U32" s="7">
        <f t="shared" si="11"/>
        <v>0</v>
      </c>
      <c r="V32" s="6"/>
      <c r="W32" s="7">
        <f t="shared" si="12"/>
        <v>0</v>
      </c>
      <c r="X32" s="8">
        <f t="shared" si="13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4"/>
        <v>0</v>
      </c>
      <c r="H33" s="6"/>
      <c r="I33" s="7">
        <f t="shared" si="5"/>
        <v>0</v>
      </c>
      <c r="J33" s="6"/>
      <c r="K33" s="7">
        <f t="shared" si="14"/>
        <v>0</v>
      </c>
      <c r="L33" s="6"/>
      <c r="M33" s="7">
        <f t="shared" si="7"/>
        <v>0</v>
      </c>
      <c r="N33" s="6"/>
      <c r="O33" s="7">
        <f t="shared" si="8"/>
        <v>0</v>
      </c>
      <c r="P33" s="6"/>
      <c r="Q33" s="7">
        <f t="shared" si="9"/>
        <v>0</v>
      </c>
      <c r="R33" s="6"/>
      <c r="S33" s="29">
        <f t="shared" si="10"/>
        <v>0</v>
      </c>
      <c r="T33" s="6"/>
      <c r="U33" s="7">
        <f t="shared" si="11"/>
        <v>0</v>
      </c>
      <c r="V33" s="6"/>
      <c r="W33" s="7">
        <f t="shared" si="12"/>
        <v>0</v>
      </c>
      <c r="X33" s="8">
        <f t="shared" si="13"/>
        <v>0</v>
      </c>
      <c r="Y33" s="6">
        <f t="shared" si="1"/>
        <v>23</v>
      </c>
      <c r="Z33" s="6">
        <f t="shared" si="2"/>
        <v>0</v>
      </c>
      <c r="AA33" s="16">
        <f t="shared" si="3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4"/>
        <v>0</v>
      </c>
      <c r="H34" s="6"/>
      <c r="I34" s="7">
        <f t="shared" si="5"/>
        <v>0</v>
      </c>
      <c r="J34" s="6"/>
      <c r="K34" s="7">
        <f t="shared" si="14"/>
        <v>0</v>
      </c>
      <c r="L34" s="6"/>
      <c r="M34" s="7">
        <f t="shared" si="7"/>
        <v>0</v>
      </c>
      <c r="N34" s="6"/>
      <c r="O34" s="7">
        <f t="shared" si="8"/>
        <v>0</v>
      </c>
      <c r="P34" s="6"/>
      <c r="Q34" s="7">
        <f t="shared" si="9"/>
        <v>0</v>
      </c>
      <c r="R34" s="6"/>
      <c r="S34" s="29">
        <f t="shared" si="10"/>
        <v>0</v>
      </c>
      <c r="T34" s="6"/>
      <c r="U34" s="7">
        <f t="shared" si="11"/>
        <v>0</v>
      </c>
      <c r="V34" s="6"/>
      <c r="W34" s="7">
        <f t="shared" si="12"/>
        <v>0</v>
      </c>
      <c r="X34" s="8">
        <f t="shared" si="13"/>
        <v>0</v>
      </c>
      <c r="Y34" s="6">
        <f t="shared" si="1"/>
        <v>24</v>
      </c>
      <c r="Z34" s="6">
        <f t="shared" si="2"/>
        <v>0</v>
      </c>
      <c r="AA34" s="16">
        <f t="shared" si="3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4"/>
        <v>0</v>
      </c>
      <c r="H35" s="6"/>
      <c r="I35" s="7">
        <f t="shared" si="5"/>
        <v>0</v>
      </c>
      <c r="J35" s="6"/>
      <c r="K35" s="7">
        <f t="shared" si="14"/>
        <v>0</v>
      </c>
      <c r="L35" s="6"/>
      <c r="M35" s="7">
        <f t="shared" si="7"/>
        <v>0</v>
      </c>
      <c r="N35" s="6"/>
      <c r="O35" s="7">
        <f t="shared" si="8"/>
        <v>0</v>
      </c>
      <c r="P35" s="6"/>
      <c r="Q35" s="7">
        <f t="shared" si="9"/>
        <v>0</v>
      </c>
      <c r="R35" s="6"/>
      <c r="S35" s="29">
        <f t="shared" si="10"/>
        <v>0</v>
      </c>
      <c r="T35" s="6"/>
      <c r="U35" s="7">
        <f t="shared" si="11"/>
        <v>0</v>
      </c>
      <c r="V35" s="6"/>
      <c r="W35" s="7">
        <f t="shared" si="12"/>
        <v>0</v>
      </c>
      <c r="X35" s="8">
        <f t="shared" si="13"/>
        <v>0</v>
      </c>
      <c r="Y35" s="6">
        <f t="shared" si="1"/>
        <v>25</v>
      </c>
      <c r="Z35" s="6">
        <f t="shared" si="2"/>
        <v>0</v>
      </c>
      <c r="AA35" s="16">
        <f t="shared" si="3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4"/>
        <v>0</v>
      </c>
      <c r="H36" s="6"/>
      <c r="I36" s="7">
        <f t="shared" si="5"/>
        <v>0</v>
      </c>
      <c r="J36" s="6"/>
      <c r="K36" s="7">
        <f t="shared" si="14"/>
        <v>0</v>
      </c>
      <c r="L36" s="6"/>
      <c r="M36" s="7">
        <f t="shared" si="7"/>
        <v>0</v>
      </c>
      <c r="N36" s="6"/>
      <c r="O36" s="7">
        <f t="shared" si="8"/>
        <v>0</v>
      </c>
      <c r="P36" s="6"/>
      <c r="Q36" s="7">
        <f t="shared" si="9"/>
        <v>0</v>
      </c>
      <c r="R36" s="6"/>
      <c r="S36" s="29">
        <f t="shared" si="10"/>
        <v>0</v>
      </c>
      <c r="T36" s="6"/>
      <c r="U36" s="7">
        <f t="shared" si="11"/>
        <v>0</v>
      </c>
      <c r="V36" s="6"/>
      <c r="W36" s="7">
        <f t="shared" si="12"/>
        <v>0</v>
      </c>
      <c r="X36" s="8">
        <f t="shared" si="13"/>
        <v>0</v>
      </c>
      <c r="Y36" s="6">
        <f t="shared" si="1"/>
        <v>26</v>
      </c>
      <c r="Z36" s="6">
        <f t="shared" si="2"/>
        <v>0</v>
      </c>
      <c r="AA36" s="16">
        <f t="shared" si="3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4"/>
        <v>0</v>
      </c>
      <c r="H37" s="6"/>
      <c r="I37" s="7">
        <f t="shared" si="5"/>
        <v>0</v>
      </c>
      <c r="J37" s="6"/>
      <c r="K37" s="7">
        <f t="shared" si="14"/>
        <v>0</v>
      </c>
      <c r="L37" s="6"/>
      <c r="M37" s="7">
        <f t="shared" si="7"/>
        <v>0</v>
      </c>
      <c r="N37" s="6"/>
      <c r="O37" s="7">
        <f t="shared" si="8"/>
        <v>0</v>
      </c>
      <c r="P37" s="6"/>
      <c r="Q37" s="7">
        <f t="shared" si="9"/>
        <v>0</v>
      </c>
      <c r="R37" s="6"/>
      <c r="S37" s="29">
        <f t="shared" si="10"/>
        <v>0</v>
      </c>
      <c r="T37" s="6"/>
      <c r="U37" s="7">
        <f t="shared" si="11"/>
        <v>0</v>
      </c>
      <c r="V37" s="6"/>
      <c r="W37" s="7">
        <f t="shared" si="12"/>
        <v>0</v>
      </c>
      <c r="X37" s="8">
        <f t="shared" si="13"/>
        <v>0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4"/>
        <v>0</v>
      </c>
      <c r="H38" s="6"/>
      <c r="I38" s="7">
        <f t="shared" si="5"/>
        <v>0</v>
      </c>
      <c r="J38" s="6"/>
      <c r="K38" s="7">
        <f t="shared" si="14"/>
        <v>0</v>
      </c>
      <c r="L38" s="6"/>
      <c r="M38" s="7">
        <f t="shared" si="7"/>
        <v>0</v>
      </c>
      <c r="N38" s="6"/>
      <c r="O38" s="7">
        <f t="shared" si="8"/>
        <v>0</v>
      </c>
      <c r="P38" s="6"/>
      <c r="Q38" s="7">
        <f t="shared" si="9"/>
        <v>0</v>
      </c>
      <c r="R38" s="6"/>
      <c r="S38" s="29">
        <f t="shared" si="10"/>
        <v>0</v>
      </c>
      <c r="T38" s="6"/>
      <c r="U38" s="7">
        <f t="shared" si="11"/>
        <v>0</v>
      </c>
      <c r="V38" s="6"/>
      <c r="W38" s="7">
        <f t="shared" si="12"/>
        <v>0</v>
      </c>
      <c r="X38" s="8">
        <f t="shared" si="13"/>
        <v>0</v>
      </c>
      <c r="Y38" s="6">
        <f t="shared" si="1"/>
        <v>28</v>
      </c>
      <c r="Z38" s="6">
        <f t="shared" si="2"/>
        <v>0</v>
      </c>
      <c r="AA38" s="16">
        <f t="shared" si="3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4"/>
        <v>0</v>
      </c>
      <c r="H39" s="6"/>
      <c r="I39" s="7">
        <f t="shared" si="5"/>
        <v>0</v>
      </c>
      <c r="J39" s="6"/>
      <c r="K39" s="7">
        <f t="shared" si="14"/>
        <v>0</v>
      </c>
      <c r="L39" s="6"/>
      <c r="M39" s="7">
        <f t="shared" si="7"/>
        <v>0</v>
      </c>
      <c r="N39" s="6"/>
      <c r="O39" s="7">
        <f t="shared" si="8"/>
        <v>0</v>
      </c>
      <c r="P39" s="6"/>
      <c r="Q39" s="7">
        <f t="shared" si="9"/>
        <v>0</v>
      </c>
      <c r="R39" s="6"/>
      <c r="S39" s="29">
        <f t="shared" si="10"/>
        <v>0</v>
      </c>
      <c r="T39" s="6"/>
      <c r="U39" s="7">
        <f t="shared" si="11"/>
        <v>0</v>
      </c>
      <c r="V39" s="6"/>
      <c r="W39" s="7">
        <f t="shared" si="12"/>
        <v>0</v>
      </c>
      <c r="X39" s="8">
        <f t="shared" si="13"/>
        <v>0</v>
      </c>
      <c r="Y39" s="6">
        <f t="shared" si="1"/>
        <v>29</v>
      </c>
      <c r="Z39" s="6">
        <f t="shared" si="2"/>
        <v>0</v>
      </c>
      <c r="AA39" s="16">
        <f t="shared" si="3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4"/>
        <v>0</v>
      </c>
      <c r="H40" s="6"/>
      <c r="I40" s="7">
        <f t="shared" si="5"/>
        <v>0</v>
      </c>
      <c r="J40" s="6"/>
      <c r="K40" s="7">
        <f t="shared" si="14"/>
        <v>0</v>
      </c>
      <c r="L40" s="6"/>
      <c r="M40" s="7">
        <f t="shared" si="7"/>
        <v>0</v>
      </c>
      <c r="N40" s="6"/>
      <c r="O40" s="7">
        <f t="shared" si="8"/>
        <v>0</v>
      </c>
      <c r="P40" s="6"/>
      <c r="Q40" s="7">
        <f t="shared" si="9"/>
        <v>0</v>
      </c>
      <c r="R40" s="6"/>
      <c r="S40" s="29">
        <f t="shared" si="10"/>
        <v>0</v>
      </c>
      <c r="T40" s="6"/>
      <c r="U40" s="7">
        <f t="shared" si="11"/>
        <v>0</v>
      </c>
      <c r="V40" s="6"/>
      <c r="W40" s="7">
        <f t="shared" si="12"/>
        <v>0</v>
      </c>
      <c r="X40" s="8">
        <f t="shared" si="13"/>
        <v>0</v>
      </c>
      <c r="Y40" s="6">
        <f t="shared" si="1"/>
        <v>30</v>
      </c>
      <c r="Z40" s="6">
        <f t="shared" si="2"/>
        <v>0</v>
      </c>
      <c r="AA40" s="16">
        <f t="shared" si="3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4"/>
        <v>0</v>
      </c>
      <c r="H41" s="6"/>
      <c r="I41" s="7">
        <f t="shared" si="5"/>
        <v>0</v>
      </c>
      <c r="J41" s="6"/>
      <c r="K41" s="7">
        <f t="shared" si="14"/>
        <v>0</v>
      </c>
      <c r="L41" s="6"/>
      <c r="M41" s="7">
        <f t="shared" si="7"/>
        <v>0</v>
      </c>
      <c r="N41" s="6"/>
      <c r="O41" s="7">
        <f t="shared" si="8"/>
        <v>0</v>
      </c>
      <c r="P41" s="6"/>
      <c r="Q41" s="7">
        <f t="shared" si="9"/>
        <v>0</v>
      </c>
      <c r="R41" s="6"/>
      <c r="S41" s="29">
        <f t="shared" si="10"/>
        <v>0</v>
      </c>
      <c r="T41" s="6"/>
      <c r="U41" s="7">
        <f t="shared" si="11"/>
        <v>0</v>
      </c>
      <c r="V41" s="6"/>
      <c r="W41" s="7">
        <f t="shared" si="12"/>
        <v>0</v>
      </c>
      <c r="X41" s="8">
        <f t="shared" si="13"/>
        <v>0</v>
      </c>
      <c r="Y41" s="6">
        <f t="shared" si="1"/>
        <v>31</v>
      </c>
      <c r="Z41" s="6">
        <f t="shared" si="2"/>
        <v>0</v>
      </c>
      <c r="AA41" s="16">
        <f t="shared" si="3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4"/>
        <v>0</v>
      </c>
      <c r="H42" s="6"/>
      <c r="I42" s="7">
        <f t="shared" si="5"/>
        <v>0</v>
      </c>
      <c r="J42" s="6"/>
      <c r="K42" s="7">
        <f t="shared" si="14"/>
        <v>0</v>
      </c>
      <c r="L42" s="6"/>
      <c r="M42" s="7">
        <f t="shared" si="7"/>
        <v>0</v>
      </c>
      <c r="N42" s="6"/>
      <c r="O42" s="7">
        <f t="shared" si="8"/>
        <v>0</v>
      </c>
      <c r="P42" s="6"/>
      <c r="Q42" s="7">
        <f t="shared" si="9"/>
        <v>0</v>
      </c>
      <c r="R42" s="6"/>
      <c r="S42" s="29">
        <f t="shared" si="10"/>
        <v>0</v>
      </c>
      <c r="T42" s="6"/>
      <c r="U42" s="7">
        <f t="shared" si="11"/>
        <v>0</v>
      </c>
      <c r="V42" s="6"/>
      <c r="W42" s="7">
        <f t="shared" si="12"/>
        <v>0</v>
      </c>
      <c r="X42" s="8">
        <f t="shared" si="13"/>
        <v>0</v>
      </c>
      <c r="Y42" s="6">
        <f t="shared" si="1"/>
        <v>32</v>
      </c>
      <c r="Z42" s="6">
        <f t="shared" si="2"/>
        <v>0</v>
      </c>
      <c r="AA42" s="16">
        <f t="shared" si="3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4"/>
        <v>0</v>
      </c>
      <c r="H43" s="6"/>
      <c r="I43" s="7">
        <f t="shared" si="5"/>
        <v>0</v>
      </c>
      <c r="J43" s="6"/>
      <c r="K43" s="7">
        <f t="shared" si="14"/>
        <v>0</v>
      </c>
      <c r="L43" s="6"/>
      <c r="M43" s="7">
        <f t="shared" si="7"/>
        <v>0</v>
      </c>
      <c r="N43" s="6"/>
      <c r="O43" s="7">
        <f t="shared" si="8"/>
        <v>0</v>
      </c>
      <c r="P43" s="6"/>
      <c r="Q43" s="7">
        <f t="shared" si="9"/>
        <v>0</v>
      </c>
      <c r="R43" s="6"/>
      <c r="S43" s="29">
        <f t="shared" si="10"/>
        <v>0</v>
      </c>
      <c r="T43" s="6"/>
      <c r="U43" s="7">
        <f t="shared" si="11"/>
        <v>0</v>
      </c>
      <c r="V43" s="6"/>
      <c r="W43" s="7">
        <f t="shared" si="12"/>
        <v>0</v>
      </c>
      <c r="X43" s="8">
        <f t="shared" si="13"/>
        <v>0</v>
      </c>
      <c r="Y43" s="6">
        <f t="shared" si="1"/>
        <v>33</v>
      </c>
      <c r="Z43" s="6">
        <f t="shared" si="2"/>
        <v>0</v>
      </c>
      <c r="AA43" s="16">
        <f t="shared" si="3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15">IF(F44=0,,($F$9-F44)*$F$7*100/$F$9)</f>
        <v>0</v>
      </c>
      <c r="H44" s="6"/>
      <c r="I44" s="7">
        <f t="shared" ref="I44:I51" si="16">IF(H44=0,,($H$9-H44)*$H$7*100/$H$9)</f>
        <v>0</v>
      </c>
      <c r="J44" s="6"/>
      <c r="K44" s="7">
        <f t="shared" ref="K44:K51" si="17">IF(J44=0,,($H$9-J44)*$H$7*100/$H$9)</f>
        <v>0</v>
      </c>
      <c r="L44" s="6"/>
      <c r="M44" s="7">
        <f t="shared" ref="M44:M51" si="18">IF(L44=0,,($L$9-L44)*$L$7*100/$L$9)</f>
        <v>0</v>
      </c>
      <c r="N44" s="6"/>
      <c r="O44" s="7">
        <f t="shared" ref="O44:O51" si="19">IF(N44=0,,($N$9-N44)*$N$7*100/$N$9)</f>
        <v>0</v>
      </c>
      <c r="P44" s="6"/>
      <c r="Q44" s="7">
        <f t="shared" ref="Q44:Q51" si="20">IF(P44=0,,($P$9-P44)*$P$7*100/$P$9)</f>
        <v>0</v>
      </c>
      <c r="R44" s="6"/>
      <c r="S44" s="29">
        <f t="shared" ref="S44:S51" si="21">IF(R44=0,,($R$9-R44)*$R$7*100/$R$9)</f>
        <v>0</v>
      </c>
      <c r="T44" s="6"/>
      <c r="U44" s="7">
        <f t="shared" ref="U44:U51" si="22">IF(T44=0,,($T$9-T44)*$T$7*100/$T$9)</f>
        <v>0</v>
      </c>
      <c r="V44" s="6"/>
      <c r="W44" s="7">
        <f t="shared" ref="W44:W51" si="23">IF(V44=0,,($V$9-V44)*$V$7*100/$V$9)</f>
        <v>0</v>
      </c>
      <c r="X44" s="8">
        <f t="shared" si="13"/>
        <v>0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5"/>
        <v>0</v>
      </c>
      <c r="H45" s="6"/>
      <c r="I45" s="7">
        <f t="shared" si="16"/>
        <v>0</v>
      </c>
      <c r="J45" s="6"/>
      <c r="K45" s="7">
        <f t="shared" si="17"/>
        <v>0</v>
      </c>
      <c r="L45" s="6"/>
      <c r="M45" s="7">
        <f t="shared" si="18"/>
        <v>0</v>
      </c>
      <c r="N45" s="6"/>
      <c r="O45" s="7">
        <f t="shared" si="19"/>
        <v>0</v>
      </c>
      <c r="P45" s="6"/>
      <c r="Q45" s="7">
        <f t="shared" si="20"/>
        <v>0</v>
      </c>
      <c r="R45" s="6"/>
      <c r="S45" s="29">
        <f t="shared" si="21"/>
        <v>0</v>
      </c>
      <c r="T45" s="6"/>
      <c r="U45" s="7">
        <f t="shared" si="22"/>
        <v>0</v>
      </c>
      <c r="V45" s="6"/>
      <c r="W45" s="7">
        <f t="shared" si="23"/>
        <v>0</v>
      </c>
      <c r="X45" s="8">
        <f t="shared" si="13"/>
        <v>0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5"/>
        <v>0</v>
      </c>
      <c r="H46" s="6"/>
      <c r="I46" s="7">
        <f t="shared" si="16"/>
        <v>0</v>
      </c>
      <c r="J46" s="6"/>
      <c r="K46" s="7">
        <f t="shared" si="17"/>
        <v>0</v>
      </c>
      <c r="L46" s="6"/>
      <c r="M46" s="7">
        <f t="shared" si="18"/>
        <v>0</v>
      </c>
      <c r="N46" s="6"/>
      <c r="O46" s="7">
        <f t="shared" si="19"/>
        <v>0</v>
      </c>
      <c r="P46" s="6"/>
      <c r="Q46" s="7">
        <f t="shared" si="20"/>
        <v>0</v>
      </c>
      <c r="R46" s="6"/>
      <c r="S46" s="29">
        <f t="shared" si="21"/>
        <v>0</v>
      </c>
      <c r="T46" s="6"/>
      <c r="U46" s="7">
        <f t="shared" si="22"/>
        <v>0</v>
      </c>
      <c r="V46" s="6"/>
      <c r="W46" s="7">
        <f t="shared" si="23"/>
        <v>0</v>
      </c>
      <c r="X46" s="8">
        <f t="shared" si="13"/>
        <v>0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5"/>
        <v>0</v>
      </c>
      <c r="H47" s="6"/>
      <c r="I47" s="7">
        <f t="shared" si="16"/>
        <v>0</v>
      </c>
      <c r="J47" s="6"/>
      <c r="K47" s="7">
        <f t="shared" si="17"/>
        <v>0</v>
      </c>
      <c r="L47" s="6"/>
      <c r="M47" s="7">
        <f t="shared" si="18"/>
        <v>0</v>
      </c>
      <c r="N47" s="6"/>
      <c r="O47" s="7">
        <f t="shared" si="19"/>
        <v>0</v>
      </c>
      <c r="P47" s="6"/>
      <c r="Q47" s="7">
        <f t="shared" si="20"/>
        <v>0</v>
      </c>
      <c r="R47" s="6"/>
      <c r="S47" s="29">
        <f t="shared" si="21"/>
        <v>0</v>
      </c>
      <c r="T47" s="6"/>
      <c r="U47" s="7">
        <f t="shared" si="22"/>
        <v>0</v>
      </c>
      <c r="V47" s="6"/>
      <c r="W47" s="7">
        <f t="shared" si="23"/>
        <v>0</v>
      </c>
      <c r="X47" s="8">
        <f t="shared" si="13"/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5"/>
        <v>0</v>
      </c>
      <c r="H48" s="6"/>
      <c r="I48" s="7">
        <f t="shared" si="16"/>
        <v>0</v>
      </c>
      <c r="J48" s="6"/>
      <c r="K48" s="7">
        <f t="shared" si="17"/>
        <v>0</v>
      </c>
      <c r="L48" s="6"/>
      <c r="M48" s="7">
        <f t="shared" si="18"/>
        <v>0</v>
      </c>
      <c r="N48" s="6"/>
      <c r="O48" s="7">
        <f t="shared" si="19"/>
        <v>0</v>
      </c>
      <c r="P48" s="6"/>
      <c r="Q48" s="7">
        <f t="shared" si="20"/>
        <v>0</v>
      </c>
      <c r="R48" s="6"/>
      <c r="S48" s="29">
        <f t="shared" si="21"/>
        <v>0</v>
      </c>
      <c r="T48" s="6"/>
      <c r="U48" s="7">
        <f t="shared" si="22"/>
        <v>0</v>
      </c>
      <c r="V48" s="6"/>
      <c r="W48" s="7">
        <f t="shared" si="23"/>
        <v>0</v>
      </c>
      <c r="X48" s="8">
        <f t="shared" si="13"/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5"/>
        <v>0</v>
      </c>
      <c r="H49" s="6"/>
      <c r="I49" s="7">
        <f t="shared" si="16"/>
        <v>0</v>
      </c>
      <c r="J49" s="6"/>
      <c r="K49" s="7">
        <f t="shared" si="17"/>
        <v>0</v>
      </c>
      <c r="L49" s="6"/>
      <c r="M49" s="7">
        <f t="shared" si="18"/>
        <v>0</v>
      </c>
      <c r="N49" s="6"/>
      <c r="O49" s="7">
        <f t="shared" si="19"/>
        <v>0</v>
      </c>
      <c r="P49" s="6"/>
      <c r="Q49" s="7">
        <f t="shared" si="20"/>
        <v>0</v>
      </c>
      <c r="R49" s="6"/>
      <c r="S49" s="29">
        <f t="shared" si="21"/>
        <v>0</v>
      </c>
      <c r="T49" s="6"/>
      <c r="U49" s="7">
        <f t="shared" si="22"/>
        <v>0</v>
      </c>
      <c r="V49" s="6"/>
      <c r="W49" s="7">
        <f t="shared" si="23"/>
        <v>0</v>
      </c>
      <c r="X49" s="8">
        <f t="shared" si="13"/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5"/>
        <v>0</v>
      </c>
      <c r="H50" s="6"/>
      <c r="I50" s="7">
        <f t="shared" si="16"/>
        <v>0</v>
      </c>
      <c r="J50" s="6"/>
      <c r="K50" s="7">
        <f t="shared" si="17"/>
        <v>0</v>
      </c>
      <c r="L50" s="6"/>
      <c r="M50" s="7">
        <f t="shared" si="18"/>
        <v>0</v>
      </c>
      <c r="N50" s="6"/>
      <c r="O50" s="7">
        <f t="shared" si="19"/>
        <v>0</v>
      </c>
      <c r="P50" s="6"/>
      <c r="Q50" s="7">
        <f t="shared" si="20"/>
        <v>0</v>
      </c>
      <c r="R50" s="6"/>
      <c r="S50" s="29">
        <f t="shared" si="21"/>
        <v>0</v>
      </c>
      <c r="T50" s="6"/>
      <c r="U50" s="7">
        <f t="shared" si="22"/>
        <v>0</v>
      </c>
      <c r="V50" s="6"/>
      <c r="W50" s="7">
        <f t="shared" si="23"/>
        <v>0</v>
      </c>
      <c r="X50" s="8">
        <f t="shared" si="13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5"/>
        <v>0</v>
      </c>
      <c r="H51" s="6"/>
      <c r="I51" s="7">
        <f t="shared" si="16"/>
        <v>0</v>
      </c>
      <c r="J51" s="6"/>
      <c r="K51" s="7">
        <f t="shared" si="17"/>
        <v>0</v>
      </c>
      <c r="L51" s="6"/>
      <c r="M51" s="7">
        <f t="shared" si="18"/>
        <v>0</v>
      </c>
      <c r="N51" s="6"/>
      <c r="O51" s="7">
        <f t="shared" si="19"/>
        <v>0</v>
      </c>
      <c r="P51" s="6"/>
      <c r="Q51" s="7">
        <f t="shared" si="20"/>
        <v>0</v>
      </c>
      <c r="R51" s="6"/>
      <c r="S51" s="29">
        <f t="shared" si="21"/>
        <v>0</v>
      </c>
      <c r="T51" s="6"/>
      <c r="U51" s="7">
        <f t="shared" si="22"/>
        <v>0</v>
      </c>
      <c r="V51" s="6"/>
      <c r="W51" s="7">
        <f t="shared" si="23"/>
        <v>0</v>
      </c>
      <c r="X51" s="8">
        <f t="shared" si="13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38" t="s">
        <v>11</v>
      </c>
      <c r="B52" s="38"/>
      <c r="C52" s="39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4" t="s">
        <v>19</v>
      </c>
      <c r="B53" s="44"/>
      <c r="C53" s="44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N11" activePane="bottomRight" state="frozenSplit"/>
      <selection pane="topRight" activeCell="D26" sqref="D26"/>
      <selection pane="bottomLeft" activeCell="D26" sqref="D26"/>
      <selection pane="bottomRight" activeCell="W4" sqref="W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5" x14ac:dyDescent="0.2">
      <c r="E2" s="43" t="s">
        <v>15</v>
      </c>
      <c r="F2" s="43"/>
      <c r="G2" s="14">
        <f>COUNTA(B11:B33)</f>
        <v>9</v>
      </c>
    </row>
    <row r="3" spans="1:25" x14ac:dyDescent="0.2">
      <c r="E3" s="43" t="s">
        <v>17</v>
      </c>
      <c r="F3" s="43"/>
      <c r="G3" s="14">
        <f>COUNTA(E8:U8)</f>
        <v>7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324</v>
      </c>
      <c r="O6" s="34"/>
      <c r="P6" s="34" t="s">
        <v>375</v>
      </c>
      <c r="Q6" s="34"/>
      <c r="R6" s="34"/>
      <c r="S6" s="34"/>
      <c r="T6" s="34"/>
      <c r="U6" s="34"/>
    </row>
    <row r="7" spans="1:25" x14ac:dyDescent="0.2">
      <c r="E7" s="1" t="s">
        <v>10</v>
      </c>
      <c r="F7" s="35">
        <v>2</v>
      </c>
      <c r="G7" s="36"/>
      <c r="H7" s="35">
        <v>2</v>
      </c>
      <c r="I7" s="36"/>
      <c r="J7" s="35">
        <v>2</v>
      </c>
      <c r="K7" s="36"/>
      <c r="L7" s="35">
        <v>3</v>
      </c>
      <c r="M7" s="36"/>
      <c r="N7" s="35">
        <v>4</v>
      </c>
      <c r="O7" s="36"/>
      <c r="P7" s="35">
        <v>2</v>
      </c>
      <c r="Q7" s="36"/>
      <c r="R7" s="35"/>
      <c r="S7" s="36"/>
      <c r="T7" s="35"/>
      <c r="U7" s="36"/>
    </row>
    <row r="8" spans="1:25" x14ac:dyDescent="0.2">
      <c r="E8" s="1" t="s">
        <v>1</v>
      </c>
      <c r="F8" s="37">
        <v>45955</v>
      </c>
      <c r="G8" s="37"/>
      <c r="H8" s="37">
        <v>45977</v>
      </c>
      <c r="I8" s="37"/>
      <c r="J8" s="37">
        <v>45984</v>
      </c>
      <c r="K8" s="37"/>
      <c r="L8" s="37">
        <v>45991</v>
      </c>
      <c r="M8" s="37"/>
      <c r="N8" s="37">
        <v>45667</v>
      </c>
      <c r="O8" s="37"/>
      <c r="P8" s="37">
        <v>46081</v>
      </c>
      <c r="Q8" s="37"/>
      <c r="R8" s="37"/>
      <c r="S8" s="37"/>
      <c r="T8" s="37"/>
      <c r="U8" s="37"/>
      <c r="X8" s="14"/>
    </row>
    <row r="9" spans="1:25" x14ac:dyDescent="0.2">
      <c r="E9" s="1" t="s">
        <v>2</v>
      </c>
      <c r="F9" s="35">
        <v>5</v>
      </c>
      <c r="G9" s="36"/>
      <c r="H9" s="35">
        <v>15</v>
      </c>
      <c r="I9" s="36"/>
      <c r="J9" s="35">
        <v>4</v>
      </c>
      <c r="K9" s="36"/>
      <c r="L9" s="35">
        <v>8</v>
      </c>
      <c r="M9" s="36"/>
      <c r="N9" s="35">
        <v>21</v>
      </c>
      <c r="O9" s="36"/>
      <c r="P9" s="35">
        <v>8</v>
      </c>
      <c r="Q9" s="36"/>
      <c r="R9" s="35"/>
      <c r="S9" s="36"/>
      <c r="T9" s="35"/>
      <c r="U9" s="36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>IF(H11=0,,($H$9-H11)*$H$7*100/$H$9)</f>
        <v>93.333333333333329</v>
      </c>
      <c r="J11" s="13">
        <v>3</v>
      </c>
      <c r="K11" s="19">
        <f>IF(J11=0,,($J$9-J11)*$J$7*100/$J$9)</f>
        <v>50</v>
      </c>
      <c r="L11" s="6">
        <v>2</v>
      </c>
      <c r="M11" s="7">
        <f>IF(L11=0,,($L$9-L11)*$L$7*100/$L$9)</f>
        <v>225</v>
      </c>
      <c r="N11" s="6">
        <v>12</v>
      </c>
      <c r="O11" s="7">
        <f>IF(N11=0,,($N$9-N11)*$N$7*100/$N$9)</f>
        <v>171.42857142857142</v>
      </c>
      <c r="P11" s="6">
        <v>6</v>
      </c>
      <c r="Q11" s="7">
        <f>IF(P11=0,,($P$9-P11)*$P$7*100/$P$9)</f>
        <v>50</v>
      </c>
      <c r="R11" s="17"/>
      <c r="S11" s="7">
        <f>IF(R11=0,,($R$9-R11)*$R$7*100/$R$9)</f>
        <v>0</v>
      </c>
      <c r="T11" s="17"/>
      <c r="U11" s="7">
        <f>IF(T11=0,,($T$9-T11)*$T$7*100/$T$9)</f>
        <v>0</v>
      </c>
      <c r="V11" s="23">
        <f>SUM(G11+I11+K11+M11+O11+Q11+S11+U11)</f>
        <v>599.7619047619047</v>
      </c>
      <c r="W11" s="6">
        <f t="shared" ref="W11:W33" si="1">ROW(B11)-10</f>
        <v>1</v>
      </c>
      <c r="X11" s="6">
        <f t="shared" ref="X11:X33" si="2">COUNTA(F11,H11,L11,N11,P11,T11,R11)</f>
        <v>5</v>
      </c>
      <c r="Y11" s="16">
        <f t="shared" ref="Y11:Y33" si="3">X11/$G$3</f>
        <v>0.7142857142857143</v>
      </c>
    </row>
    <row r="12" spans="1:25" x14ac:dyDescent="0.2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>IF(F12=0,,($F$9-F12)*$F$7*100/$F$9)</f>
        <v>0</v>
      </c>
      <c r="H12" s="13"/>
      <c r="I12" s="19">
        <f>IF(H12=0,,($H$9-H12)*$H$7*100/$H$9)</f>
        <v>0</v>
      </c>
      <c r="J12" s="13">
        <v>2</v>
      </c>
      <c r="K12" s="19">
        <f>IF(J12=0,,($J$9-J12)*$J$7*100/$J$9)</f>
        <v>100</v>
      </c>
      <c r="L12" s="6">
        <v>1</v>
      </c>
      <c r="M12" s="7">
        <f>IF(L12=0,,($L$9-L12)*$L$7*100/$L$9)</f>
        <v>262.5</v>
      </c>
      <c r="N12" s="6">
        <v>11</v>
      </c>
      <c r="O12" s="7">
        <f>IF(N12=0,,($N$9-N12)*$N$7*100/$N$9)</f>
        <v>190.47619047619048</v>
      </c>
      <c r="P12" s="6"/>
      <c r="Q12" s="7">
        <f>IF(P12=0,,($P$9-P12)*$P$7*100/$P$9)</f>
        <v>0</v>
      </c>
      <c r="R12" s="6"/>
      <c r="S12" s="7">
        <f>IF(R12=0,,($R$9-R12)*$R$7*100/$R$9)</f>
        <v>0</v>
      </c>
      <c r="T12" s="6"/>
      <c r="U12" s="7">
        <f>IF(T12=0,,($T$9-T12)*$T$7*100/$T$9)</f>
        <v>0</v>
      </c>
      <c r="V12" s="23">
        <f>SUM(G12+I12+K12+M12+O12+Q12+S12+U12)</f>
        <v>552.97619047619048</v>
      </c>
      <c r="W12" s="6">
        <f t="shared" si="1"/>
        <v>2</v>
      </c>
      <c r="X12" s="6">
        <f t="shared" si="2"/>
        <v>2</v>
      </c>
      <c r="Y12" s="16">
        <f t="shared" si="3"/>
        <v>0.2857142857142857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>IF(F13=0,,($F$9-F13)*$F$7*100/$F$9)</f>
        <v>0</v>
      </c>
      <c r="H13" s="13"/>
      <c r="I13" s="19">
        <f>IF(H13=0,,($H$9-H13)*$H$7*100/$H$9)</f>
        <v>0</v>
      </c>
      <c r="J13" s="13"/>
      <c r="K13" s="19">
        <f>IF(J13=0,,($J$9-J13)*$J$7*100/$J$9)</f>
        <v>0</v>
      </c>
      <c r="L13" s="6">
        <v>3</v>
      </c>
      <c r="M13" s="7">
        <f>IF(L13=0,,($L$9-L13)*$L$7*100/$L$9)</f>
        <v>187.5</v>
      </c>
      <c r="N13" s="6">
        <v>5</v>
      </c>
      <c r="O13" s="7">
        <f>IF(N13=0,,($N$9-N13)*$N$7*100/$N$9)</f>
        <v>304.76190476190476</v>
      </c>
      <c r="P13" s="6"/>
      <c r="Q13" s="7">
        <v>0</v>
      </c>
      <c r="R13" s="30"/>
      <c r="S13" s="7">
        <f>IF(R13=0,,($R$9-R13)*$R$7*100/$R$9)</f>
        <v>0</v>
      </c>
      <c r="T13" s="17"/>
      <c r="U13" s="7">
        <f>IF(T13=0,,($T$9-T13)*$T$7*100/$T$9)</f>
        <v>0</v>
      </c>
      <c r="V13" s="23">
        <f>SUM(G13+I13+K13+M13+O13+Q13+S13+U13)</f>
        <v>492.26190476190476</v>
      </c>
      <c r="W13" s="6">
        <f t="shared" si="1"/>
        <v>3</v>
      </c>
      <c r="X13" s="6">
        <f t="shared" si="2"/>
        <v>2</v>
      </c>
      <c r="Y13" s="16">
        <f t="shared" si="3"/>
        <v>0.2857142857142857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>IF(F14=0,,($F$9-F14)*$F$7*100/$F$9)</f>
        <v>0</v>
      </c>
      <c r="H14" s="13"/>
      <c r="I14" s="19">
        <f>IF(H14=0,,($H$9-H14)*$H$7*100/$H$9)</f>
        <v>0</v>
      </c>
      <c r="J14" s="13"/>
      <c r="K14" s="19">
        <f>IF(J14=0,,($J$9-J14)*$J$7*100/$J$9)</f>
        <v>0</v>
      </c>
      <c r="L14" s="6">
        <v>6</v>
      </c>
      <c r="M14" s="7">
        <f>IF(L14=0,,($L$9-L14)*$L$7*100/$L$9)</f>
        <v>75</v>
      </c>
      <c r="N14" s="6">
        <v>14</v>
      </c>
      <c r="O14" s="7">
        <f>IF(N14=0,,($N$9-N14)*$N$7*100/$N$9)</f>
        <v>133.33333333333334</v>
      </c>
      <c r="P14" s="6"/>
      <c r="Q14" s="7">
        <f>IF(P14=0,,($P$9-P14)*$P$7*100/$P$9)</f>
        <v>0</v>
      </c>
      <c r="R14" s="30"/>
      <c r="S14" s="7">
        <f>IF(R14=0,,($R$9-R14)*$R$7*100/$R$9)</f>
        <v>0</v>
      </c>
      <c r="T14" s="17"/>
      <c r="U14" s="7">
        <f>IF(T14=0,,($T$9-T14)*$T$7*100/$T$9)</f>
        <v>0</v>
      </c>
      <c r="V14" s="23">
        <f>SUM(G14+I14+K14+M14+O14+Q14+S14+U14)</f>
        <v>208.33333333333334</v>
      </c>
      <c r="W14" s="6">
        <f t="shared" si="1"/>
        <v>4</v>
      </c>
      <c r="X14" s="6">
        <f t="shared" si="2"/>
        <v>2</v>
      </c>
      <c r="Y14" s="16">
        <f t="shared" si="3"/>
        <v>0.2857142857142857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>IF(F15=0,,($F$9-F15)*$F$7*100/$F$9)</f>
        <v>0</v>
      </c>
      <c r="H15" s="13"/>
      <c r="I15" s="19">
        <f>IF(H15=0,,($H$9-H15)*$H$7*100/$H$9)</f>
        <v>0</v>
      </c>
      <c r="J15" s="13"/>
      <c r="K15" s="19">
        <f>IF(J15=0,,($J$9-J15)*$J$7*100/$J$9)</f>
        <v>0</v>
      </c>
      <c r="L15" s="6">
        <v>3</v>
      </c>
      <c r="M15" s="7">
        <f>IF(L15=0,,($L$9-L15)*$L$7*100/$L$9)</f>
        <v>187.5</v>
      </c>
      <c r="N15" s="6">
        <v>20</v>
      </c>
      <c r="O15" s="7">
        <f>IF(N15=0,,($N$9-N15)*$N$7*100/$N$9)</f>
        <v>19.047619047619047</v>
      </c>
      <c r="P15" s="6"/>
      <c r="Q15" s="7">
        <f>IF(P15=0,,($P$9-P15)*$P$7*100/$P$9)</f>
        <v>0</v>
      </c>
      <c r="R15" s="30"/>
      <c r="S15" s="7">
        <f>IF(R15=0,,($R$9-R15)*$R$7*100/$R$9)</f>
        <v>0</v>
      </c>
      <c r="T15" s="17"/>
      <c r="U15" s="7">
        <f>IF(T15=0,,($T$9-T15)*$T$7*100/$T$9)</f>
        <v>0</v>
      </c>
      <c r="V15" s="23">
        <f>SUM(G15+I15+K15+M15+O15+Q15+S15+U15)</f>
        <v>206.54761904761904</v>
      </c>
      <c r="W15" s="6">
        <f t="shared" si="1"/>
        <v>5</v>
      </c>
      <c r="X15" s="6">
        <f t="shared" si="2"/>
        <v>2</v>
      </c>
      <c r="Y15" s="16">
        <f t="shared" si="3"/>
        <v>0.2857142857142857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>IF(F16=0,,($F$9-F16)*$F$7*100/$F$9)</f>
        <v>0</v>
      </c>
      <c r="H16" s="13"/>
      <c r="I16" s="19">
        <f>IF(H16=0,,($H$9-H16)*$H$7*100/$H$9)</f>
        <v>0</v>
      </c>
      <c r="J16" s="13"/>
      <c r="K16" s="19">
        <f>IF(J16=0,,($J$9-J16)*$J$7*100/$J$9)</f>
        <v>0</v>
      </c>
      <c r="L16" s="6">
        <v>5</v>
      </c>
      <c r="M16" s="7">
        <f>IF(L16=0,,($L$9-L16)*$L$7*100/$L$9)</f>
        <v>112.5</v>
      </c>
      <c r="N16" s="6">
        <v>17</v>
      </c>
      <c r="O16" s="7">
        <f>IF(N16=0,,($N$9-N16)*$N$7*100/$N$9)</f>
        <v>76.19047619047619</v>
      </c>
      <c r="P16" s="6"/>
      <c r="Q16" s="7">
        <f>IF(P16=0,,($P$9-P16)*$P$7*100/$P$9)</f>
        <v>0</v>
      </c>
      <c r="R16" s="30"/>
      <c r="S16" s="7">
        <f>IF(R16=0,,($R$9-R16)*$R$7*100/$R$9)</f>
        <v>0</v>
      </c>
      <c r="T16" s="17"/>
      <c r="U16" s="7">
        <f>IF(T16=0,,($T$9-T16)*$T$7*100/$T$9)</f>
        <v>0</v>
      </c>
      <c r="V16" s="23">
        <f>SUM(G16+I16+K16+M16+O16+Q16+S16+U16)</f>
        <v>188.6904761904762</v>
      </c>
      <c r="W16" s="6">
        <f t="shared" si="1"/>
        <v>6</v>
      </c>
      <c r="X16" s="6">
        <f t="shared" si="2"/>
        <v>2</v>
      </c>
      <c r="Y16" s="16">
        <f t="shared" si="3"/>
        <v>0.2857142857142857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>IF(F17=0,,($F$9-F17)*$F$7*100/$F$9)</f>
        <v>0</v>
      </c>
      <c r="H17" s="13"/>
      <c r="I17" s="19">
        <f>IF(H17=0,,($H$9-H17)*$H$7*100/$H$9)</f>
        <v>0</v>
      </c>
      <c r="J17" s="13">
        <v>3</v>
      </c>
      <c r="K17" s="19">
        <f>IF(J17=0,,($J$9-J17)*$J$7*100/$J$9)</f>
        <v>50</v>
      </c>
      <c r="L17" s="6"/>
      <c r="M17" s="7"/>
      <c r="N17" s="6"/>
      <c r="O17" s="7">
        <f>IF(N17=0,,($N$9-N17)*$N$7*100/$N$9)</f>
        <v>0</v>
      </c>
      <c r="P17" s="6"/>
      <c r="Q17" s="7">
        <f>IF(P17=0,,($P$9-P17)*$P$7*100/$P$9)</f>
        <v>0</v>
      </c>
      <c r="R17" s="30"/>
      <c r="S17" s="7">
        <f>IF(R17=0,,($R$9-R17)*$R$7*100/$R$9)</f>
        <v>0</v>
      </c>
      <c r="T17" s="17"/>
      <c r="U17" s="7">
        <f>IF(T17=0,,($T$9-T17)*$T$7*100/$T$9)</f>
        <v>0</v>
      </c>
      <c r="V17" s="23">
        <f>SUM(G17+I17+K17+M17+O17+Q17+S17+U17)</f>
        <v>50</v>
      </c>
      <c r="W17" s="6">
        <f t="shared" si="1"/>
        <v>7</v>
      </c>
      <c r="X17" s="6">
        <f t="shared" si="2"/>
        <v>0</v>
      </c>
      <c r="Y17" s="16">
        <f t="shared" si="3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>IF(F18=0,,($F$9-F18)*$F$7*100/$F$9)</f>
        <v>0</v>
      </c>
      <c r="H18" s="13"/>
      <c r="I18" s="19">
        <f>IF(H18=0,,($H$9-H18)*$H$7*100/$H$9)</f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>IF(N18=0,,($N$9-N18)*$N$7*100/$N$9)</f>
        <v>0</v>
      </c>
      <c r="P18" s="6"/>
      <c r="Q18" s="7">
        <f>IF(P18=0,,($P$9-P18)*$P$7*100/$P$9)</f>
        <v>0</v>
      </c>
      <c r="R18" s="6"/>
      <c r="S18" s="7">
        <f>IF(R18=0,,($R$9-R18)*$R$7*100/$R$9)</f>
        <v>0</v>
      </c>
      <c r="T18" s="6"/>
      <c r="U18" s="7">
        <f>IF(T18=0,,($T$9-T18)*$T$7*100/$T$9)</f>
        <v>0</v>
      </c>
      <c r="V18" s="23">
        <f>SUM(G18+I18+K18+M18+O18+Q18+S18+U18)</f>
        <v>37.5</v>
      </c>
      <c r="W18" s="6">
        <f t="shared" si="1"/>
        <v>8</v>
      </c>
      <c r="X18" s="6">
        <f t="shared" si="2"/>
        <v>1</v>
      </c>
      <c r="Y18" s="16">
        <f t="shared" si="3"/>
        <v>0.14285714285714285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>IF(H19=0,,($H$9-H19)*$H$7*100/$H$9)</f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>IF(N19=0,,($N$9-N19)*$N$7*100/$N$9)</f>
        <v>0</v>
      </c>
      <c r="P19" s="6"/>
      <c r="Q19" s="7">
        <f>IF(P19=0,,($P$9-P19)*$P$7*100/$P$9)</f>
        <v>0</v>
      </c>
      <c r="R19" s="30"/>
      <c r="S19" s="7">
        <f>IF(R19=0,,($R$9-R19)*$R$7*100/$R$9)</f>
        <v>0</v>
      </c>
      <c r="T19" s="17"/>
      <c r="U19" s="7">
        <f>IF(T19=0,,($T$9-T19)*$T$7*100/$T$9)</f>
        <v>0</v>
      </c>
      <c r="V19" s="23">
        <f>SUM(G19+I19+K19+M19+O19+Q19+S19+U19)</f>
        <v>19</v>
      </c>
      <c r="W19" s="6">
        <f t="shared" si="1"/>
        <v>9</v>
      </c>
      <c r="X19" s="6">
        <f t="shared" si="2"/>
        <v>2</v>
      </c>
      <c r="Y19" s="16">
        <f t="shared" si="3"/>
        <v>0.2857142857142857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>IF(F20=0,,($F$9-F20)*$F$7*100/$F$9)</f>
        <v>0</v>
      </c>
      <c r="H20" s="6"/>
      <c r="I20" s="19">
        <f>IF(H20=0,,($H$9-H20)*$H$7*100/$H$9)</f>
        <v>0</v>
      </c>
      <c r="J20" s="6"/>
      <c r="K20" s="19">
        <f>IF(J20=0,,($J$9-J20)*$J$7*100/$J$9)</f>
        <v>0</v>
      </c>
      <c r="L20" s="6"/>
      <c r="M20" s="7">
        <f>IF(L20=0,,($L$9-L20)*$L$7*100/$L$9)</f>
        <v>0</v>
      </c>
      <c r="N20" s="6"/>
      <c r="O20" s="7">
        <f>5/2</f>
        <v>2.5</v>
      </c>
      <c r="P20" s="6"/>
      <c r="Q20" s="7">
        <f>IF(P20=0,,($P$9-P20)*$P$7*100/$P$9)</f>
        <v>0</v>
      </c>
      <c r="R20" s="6"/>
      <c r="S20" s="7">
        <f>IF(R20=0,,($R$9-R20)*$R$7*100/$R$9)</f>
        <v>0</v>
      </c>
      <c r="T20" s="6"/>
      <c r="U20" s="7">
        <f>IF(T20=0,,($T$9-T20)*$T$7*100/$T$9)</f>
        <v>0</v>
      </c>
      <c r="V20" s="23">
        <f>SUM(G20+I20+K20+M20+O20+Q20+S20+U20)</f>
        <v>2.5</v>
      </c>
      <c r="W20" s="6">
        <f t="shared" si="1"/>
        <v>10</v>
      </c>
      <c r="X20" s="6">
        <f t="shared" si="2"/>
        <v>0</v>
      </c>
      <c r="Y20" s="16">
        <f t="shared" si="3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>IF(H21=0,,($H$9-H21)*$H$7*100/$H$9)</f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>IF(N21=0,,($N$9-N21)*$N$7*100/$N$9)</f>
        <v>0</v>
      </c>
      <c r="P21" s="6"/>
      <c r="Q21" s="7">
        <f>IF(P21=0,,($P$9-P21)*$P$7*100/$P$9)</f>
        <v>0</v>
      </c>
      <c r="R21" s="6"/>
      <c r="S21" s="7">
        <f>IF(R21=0,,($R$9-R21)*$R$7*100/$R$9)</f>
        <v>0</v>
      </c>
      <c r="T21" s="6"/>
      <c r="U21" s="7">
        <f>IF(T21=0,,($T$9-T21)*$T$7*100/$T$9)</f>
        <v>0</v>
      </c>
      <c r="V21" s="23">
        <f>SUM(G21+I21+K21+M21+O21+Q21+S21+U21)</f>
        <v>0</v>
      </c>
      <c r="W21" s="6">
        <f t="shared" si="1"/>
        <v>11</v>
      </c>
      <c r="X21" s="6">
        <f t="shared" si="2"/>
        <v>0</v>
      </c>
      <c r="Y21" s="16">
        <f t="shared" si="3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>IF(H22=0,,($H$9-H22)*$H$7*100/$H$9)</f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>IF(N22=0,,($N$9-N22)*$N$7*100/$N$9)</f>
        <v>0</v>
      </c>
      <c r="P22" s="6"/>
      <c r="Q22" s="7">
        <f>IF(P22=0,,($P$9-P22)*$P$7*100/$P$9)</f>
        <v>0</v>
      </c>
      <c r="R22" s="30"/>
      <c r="S22" s="7">
        <f>IF(R22=0,,($R$9-R22)*$R$7*100/$R$9)</f>
        <v>0</v>
      </c>
      <c r="T22" s="17"/>
      <c r="U22" s="7">
        <f>IF(T22=0,,($T$9-T22)*$T$7*100/$T$9)</f>
        <v>0</v>
      </c>
      <c r="V22" s="23">
        <f>SUM(G22+I22+K22+M22+O22+Q22+S22+U22)</f>
        <v>0</v>
      </c>
      <c r="W22" s="6">
        <f t="shared" si="1"/>
        <v>12</v>
      </c>
      <c r="X22" s="6">
        <f t="shared" si="2"/>
        <v>0</v>
      </c>
      <c r="Y22" s="16">
        <f t="shared" si="3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ref="G20:G26" si="4">IF(F23=0,,($F$9-F23)*$F$7*100/$F$9)</f>
        <v>0</v>
      </c>
      <c r="H23" s="13"/>
      <c r="I23" s="19">
        <f t="shared" ref="I20:I26" si="5">IF(H23=0,,($H$9-H23)*$H$7*100/$H$9)</f>
        <v>0</v>
      </c>
      <c r="J23" s="13"/>
      <c r="K23" s="19">
        <f t="shared" ref="K20:K26" si="6">IF(J23=0,,($J$9-J23)*$J$7*100/$J$9)</f>
        <v>0</v>
      </c>
      <c r="L23" s="6"/>
      <c r="M23" s="7">
        <f t="shared" ref="M20:M26" si="7">IF(L23=0,,($L$9-L23)*$L$7*100/$L$9)</f>
        <v>0</v>
      </c>
      <c r="N23" s="6"/>
      <c r="O23" s="7">
        <f t="shared" ref="O21:O26" si="8">IF(N23=0,,($N$9-N23)*$N$7*100/$N$9)</f>
        <v>0</v>
      </c>
      <c r="P23" s="6"/>
      <c r="Q23" s="7">
        <f t="shared" ref="Q20:Q26" si="9">IF(P23=0,,($P$9-P23)*$P$7*100/$P$9)</f>
        <v>0</v>
      </c>
      <c r="R23" s="6"/>
      <c r="S23" s="7">
        <f t="shared" ref="S20:S26" si="10">IF(R23=0,,($R$9-R23)*$R$7*100/$R$9)</f>
        <v>0</v>
      </c>
      <c r="T23" s="6"/>
      <c r="U23" s="7">
        <f t="shared" ref="U20:U26" si="11">IF(T23=0,,($T$9-T23)*$T$7*100/$T$9)</f>
        <v>0</v>
      </c>
      <c r="V23" s="23">
        <f t="shared" ref="V20:V26" si="12">SUM(G23+I23+K23+M23+O23+Q23+S23+U23)</f>
        <v>0</v>
      </c>
      <c r="W23" s="6">
        <f t="shared" si="1"/>
        <v>13</v>
      </c>
      <c r="X23" s="6">
        <f t="shared" si="2"/>
        <v>0</v>
      </c>
      <c r="Y23" s="16">
        <f t="shared" si="3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4"/>
        <v>0</v>
      </c>
      <c r="H24" s="6"/>
      <c r="I24" s="19">
        <f t="shared" si="5"/>
        <v>0</v>
      </c>
      <c r="J24" s="13"/>
      <c r="K24" s="19">
        <f t="shared" si="6"/>
        <v>0</v>
      </c>
      <c r="L24" s="6"/>
      <c r="M24" s="7">
        <f t="shared" si="7"/>
        <v>0</v>
      </c>
      <c r="N24" s="6"/>
      <c r="O24" s="7">
        <f t="shared" si="8"/>
        <v>0</v>
      </c>
      <c r="P24" s="6"/>
      <c r="Q24" s="7">
        <f t="shared" si="9"/>
        <v>0</v>
      </c>
      <c r="R24" s="6"/>
      <c r="S24" s="7">
        <f t="shared" si="10"/>
        <v>0</v>
      </c>
      <c r="T24" s="6"/>
      <c r="U24" s="7">
        <f t="shared" si="11"/>
        <v>0</v>
      </c>
      <c r="V24" s="23">
        <f t="shared" si="12"/>
        <v>0</v>
      </c>
      <c r="W24" s="6">
        <f t="shared" si="1"/>
        <v>14</v>
      </c>
      <c r="X24" s="6">
        <f t="shared" si="2"/>
        <v>0</v>
      </c>
      <c r="Y24" s="16">
        <f t="shared" si="3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4"/>
        <v>0</v>
      </c>
      <c r="H25" s="6"/>
      <c r="I25" s="19">
        <f t="shared" si="5"/>
        <v>0</v>
      </c>
      <c r="J25" s="13"/>
      <c r="K25" s="19">
        <f t="shared" si="6"/>
        <v>0</v>
      </c>
      <c r="L25" s="6"/>
      <c r="M25" s="7">
        <f t="shared" si="7"/>
        <v>0</v>
      </c>
      <c r="N25" s="6"/>
      <c r="O25" s="7">
        <f t="shared" si="8"/>
        <v>0</v>
      </c>
      <c r="P25" s="6"/>
      <c r="Q25" s="7">
        <f t="shared" si="9"/>
        <v>0</v>
      </c>
      <c r="R25" s="6"/>
      <c r="S25" s="7">
        <f t="shared" si="10"/>
        <v>0</v>
      </c>
      <c r="T25" s="6"/>
      <c r="U25" s="7">
        <f t="shared" si="11"/>
        <v>0</v>
      </c>
      <c r="V25" s="23">
        <f t="shared" si="12"/>
        <v>0</v>
      </c>
      <c r="W25" s="6">
        <f t="shared" si="1"/>
        <v>15</v>
      </c>
      <c r="X25" s="6">
        <f t="shared" si="2"/>
        <v>0</v>
      </c>
      <c r="Y25" s="16">
        <f t="shared" si="3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4"/>
        <v>0</v>
      </c>
      <c r="H26" s="6"/>
      <c r="I26" s="19">
        <f t="shared" si="5"/>
        <v>0</v>
      </c>
      <c r="J26" s="6"/>
      <c r="K26" s="19">
        <f t="shared" si="6"/>
        <v>0</v>
      </c>
      <c r="L26" s="6"/>
      <c r="M26" s="7">
        <f t="shared" si="7"/>
        <v>0</v>
      </c>
      <c r="N26" s="6"/>
      <c r="O26" s="7">
        <f t="shared" si="8"/>
        <v>0</v>
      </c>
      <c r="P26" s="6"/>
      <c r="Q26" s="7">
        <f t="shared" si="9"/>
        <v>0</v>
      </c>
      <c r="R26" s="6"/>
      <c r="S26" s="7">
        <f t="shared" si="10"/>
        <v>0</v>
      </c>
      <c r="T26" s="6"/>
      <c r="U26" s="7">
        <f t="shared" si="11"/>
        <v>0</v>
      </c>
      <c r="V26" s="23">
        <f t="shared" si="12"/>
        <v>0</v>
      </c>
      <c r="W26" s="6">
        <f t="shared" si="1"/>
        <v>16</v>
      </c>
      <c r="X26" s="6">
        <f t="shared" si="2"/>
        <v>0</v>
      </c>
      <c r="Y26" s="16">
        <f t="shared" si="3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13">IF(F27=0,,($F$9-F27)*$F$7*100/$F$9)</f>
        <v>0</v>
      </c>
      <c r="H27" s="6"/>
      <c r="I27" s="19">
        <f t="shared" ref="I27:I33" si="14">IF(H27=0,,($H$9-H27)*$H$7*100/$H$9)</f>
        <v>0</v>
      </c>
      <c r="J27" s="6"/>
      <c r="K27" s="19">
        <f t="shared" ref="K27:K33" si="15">IF(J27=0,,($J$9-J27)*$J$7*100/$J$9)</f>
        <v>0</v>
      </c>
      <c r="L27" s="6"/>
      <c r="M27" s="7">
        <f t="shared" ref="M27:M33" si="16">IF(L27=0,,($L$9-L27)*$L$7*100/$L$9)</f>
        <v>0</v>
      </c>
      <c r="N27" s="6"/>
      <c r="O27" s="7">
        <f t="shared" ref="O27:O33" si="17">IF(N27=0,,($N$9-N27)*$N$7*100/$N$9)</f>
        <v>0</v>
      </c>
      <c r="P27" s="6"/>
      <c r="Q27" s="7">
        <f t="shared" ref="Q27:Q33" si="18">IF(P27=0,,($P$9-P27)*$P$7*100/$P$9)</f>
        <v>0</v>
      </c>
      <c r="R27" s="6"/>
      <c r="S27" s="7">
        <f t="shared" ref="S27:S33" si="19">IF(R27=0,,($R$9-R27)*$R$7*100/$R$9)</f>
        <v>0</v>
      </c>
      <c r="T27" s="6"/>
      <c r="U27" s="7">
        <f t="shared" ref="U27:U33" si="20">IF(T27=0,,($T$9-T27)*$T$7*100/$T$9)</f>
        <v>0</v>
      </c>
      <c r="V27" s="23">
        <f t="shared" ref="V27:V31" si="21">SUM(G27+I27+K27+M27+O27+Q27+S27+U27)</f>
        <v>0</v>
      </c>
      <c r="W27" s="6">
        <f t="shared" si="1"/>
        <v>17</v>
      </c>
      <c r="X27" s="6">
        <f t="shared" si="2"/>
        <v>0</v>
      </c>
      <c r="Y27" s="16">
        <f t="shared" si="3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13"/>
        <v>0</v>
      </c>
      <c r="H28" s="6"/>
      <c r="I28" s="19">
        <f t="shared" si="14"/>
        <v>0</v>
      </c>
      <c r="J28" s="6"/>
      <c r="K28" s="19">
        <f t="shared" si="15"/>
        <v>0</v>
      </c>
      <c r="L28" s="6"/>
      <c r="M28" s="7">
        <f t="shared" si="16"/>
        <v>0</v>
      </c>
      <c r="N28" s="6"/>
      <c r="O28" s="7">
        <f t="shared" si="17"/>
        <v>0</v>
      </c>
      <c r="P28" s="6"/>
      <c r="Q28" s="7">
        <f t="shared" si="18"/>
        <v>0</v>
      </c>
      <c r="R28" s="6"/>
      <c r="S28" s="7">
        <f t="shared" si="19"/>
        <v>0</v>
      </c>
      <c r="T28" s="6"/>
      <c r="U28" s="7">
        <f t="shared" si="20"/>
        <v>0</v>
      </c>
      <c r="V28" s="23">
        <f t="shared" si="21"/>
        <v>0</v>
      </c>
      <c r="W28" s="6">
        <f t="shared" si="1"/>
        <v>18</v>
      </c>
      <c r="X28" s="6">
        <f t="shared" si="2"/>
        <v>0</v>
      </c>
      <c r="Y28" s="16">
        <f t="shared" si="3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13"/>
        <v>0</v>
      </c>
      <c r="H29" s="6"/>
      <c r="I29" s="19">
        <f t="shared" si="14"/>
        <v>0</v>
      </c>
      <c r="J29" s="6"/>
      <c r="K29" s="19">
        <f t="shared" si="15"/>
        <v>0</v>
      </c>
      <c r="L29" s="6"/>
      <c r="M29" s="7">
        <f t="shared" si="16"/>
        <v>0</v>
      </c>
      <c r="N29" s="6"/>
      <c r="O29" s="7">
        <f t="shared" si="17"/>
        <v>0</v>
      </c>
      <c r="P29" s="6"/>
      <c r="Q29" s="7">
        <f t="shared" si="18"/>
        <v>0</v>
      </c>
      <c r="R29" s="6"/>
      <c r="S29" s="7">
        <f t="shared" si="19"/>
        <v>0</v>
      </c>
      <c r="T29" s="6"/>
      <c r="U29" s="7">
        <f t="shared" si="20"/>
        <v>0</v>
      </c>
      <c r="V29" s="23">
        <f t="shared" si="21"/>
        <v>0</v>
      </c>
      <c r="W29" s="6">
        <f t="shared" si="1"/>
        <v>19</v>
      </c>
      <c r="X29" s="6">
        <f t="shared" si="2"/>
        <v>0</v>
      </c>
      <c r="Y29" s="16">
        <f t="shared" si="3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13"/>
        <v>0</v>
      </c>
      <c r="H30" s="6"/>
      <c r="I30" s="19">
        <f t="shared" si="14"/>
        <v>0</v>
      </c>
      <c r="J30" s="6"/>
      <c r="K30" s="19">
        <f t="shared" si="15"/>
        <v>0</v>
      </c>
      <c r="L30" s="6"/>
      <c r="M30" s="7">
        <f t="shared" si="16"/>
        <v>0</v>
      </c>
      <c r="N30" s="6"/>
      <c r="O30" s="7">
        <f t="shared" si="17"/>
        <v>0</v>
      </c>
      <c r="P30" s="6"/>
      <c r="Q30" s="7">
        <f t="shared" si="18"/>
        <v>0</v>
      </c>
      <c r="R30" s="6"/>
      <c r="S30" s="7">
        <f t="shared" si="19"/>
        <v>0</v>
      </c>
      <c r="T30" s="6"/>
      <c r="U30" s="7">
        <f t="shared" si="20"/>
        <v>0</v>
      </c>
      <c r="V30" s="23">
        <f t="shared" si="21"/>
        <v>0</v>
      </c>
      <c r="W30" s="6">
        <f t="shared" si="1"/>
        <v>20</v>
      </c>
      <c r="X30" s="6">
        <f t="shared" si="2"/>
        <v>0</v>
      </c>
      <c r="Y30" s="16">
        <f t="shared" si="3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13"/>
        <v>0</v>
      </c>
      <c r="H31" s="6"/>
      <c r="I31" s="19">
        <f t="shared" si="14"/>
        <v>0</v>
      </c>
      <c r="J31" s="6"/>
      <c r="K31" s="19">
        <f t="shared" si="15"/>
        <v>0</v>
      </c>
      <c r="L31" s="6"/>
      <c r="M31" s="7">
        <f t="shared" si="16"/>
        <v>0</v>
      </c>
      <c r="N31" s="6"/>
      <c r="O31" s="7">
        <f t="shared" si="17"/>
        <v>0</v>
      </c>
      <c r="P31" s="6"/>
      <c r="Q31" s="7">
        <f t="shared" si="18"/>
        <v>0</v>
      </c>
      <c r="R31" s="6"/>
      <c r="S31" s="7">
        <f t="shared" si="19"/>
        <v>0</v>
      </c>
      <c r="T31" s="6"/>
      <c r="U31" s="7">
        <f t="shared" si="20"/>
        <v>0</v>
      </c>
      <c r="V31" s="23">
        <f t="shared" si="21"/>
        <v>0</v>
      </c>
      <c r="W31" s="6">
        <f t="shared" si="1"/>
        <v>21</v>
      </c>
      <c r="X31" s="6">
        <f t="shared" si="2"/>
        <v>0</v>
      </c>
      <c r="Y31" s="16">
        <f t="shared" si="3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13"/>
        <v>0</v>
      </c>
      <c r="H32" s="6"/>
      <c r="I32" s="19">
        <f t="shared" si="14"/>
        <v>0</v>
      </c>
      <c r="J32" s="6"/>
      <c r="K32" s="19">
        <f t="shared" si="15"/>
        <v>0</v>
      </c>
      <c r="L32" s="6"/>
      <c r="M32" s="7">
        <f t="shared" si="16"/>
        <v>0</v>
      </c>
      <c r="N32" s="6"/>
      <c r="O32" s="7">
        <f t="shared" si="17"/>
        <v>0</v>
      </c>
      <c r="P32" s="6"/>
      <c r="Q32" s="7">
        <f t="shared" si="18"/>
        <v>0</v>
      </c>
      <c r="R32" s="6"/>
      <c r="S32" s="7">
        <f t="shared" si="19"/>
        <v>0</v>
      </c>
      <c r="T32" s="6"/>
      <c r="U32" s="7">
        <f t="shared" si="20"/>
        <v>0</v>
      </c>
      <c r="V32" s="23">
        <f t="shared" ref="V32:V33" si="22">SUM(G32+I32+K32+M32+O32+Q32+S32+U32)</f>
        <v>0</v>
      </c>
      <c r="W32" s="6">
        <f t="shared" si="1"/>
        <v>22</v>
      </c>
      <c r="X32" s="6">
        <f t="shared" si="2"/>
        <v>0</v>
      </c>
      <c r="Y32" s="16">
        <f t="shared" si="3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13"/>
        <v>0</v>
      </c>
      <c r="H33" s="6"/>
      <c r="I33" s="19">
        <f t="shared" si="14"/>
        <v>0</v>
      </c>
      <c r="J33" s="6"/>
      <c r="K33" s="19">
        <f t="shared" si="15"/>
        <v>0</v>
      </c>
      <c r="L33" s="6"/>
      <c r="M33" s="7">
        <f t="shared" si="16"/>
        <v>0</v>
      </c>
      <c r="N33" s="6"/>
      <c r="O33" s="7">
        <f t="shared" si="17"/>
        <v>0</v>
      </c>
      <c r="P33" s="6"/>
      <c r="Q33" s="7">
        <f t="shared" si="18"/>
        <v>0</v>
      </c>
      <c r="R33" s="6"/>
      <c r="S33" s="7">
        <f t="shared" si="19"/>
        <v>0</v>
      </c>
      <c r="T33" s="6"/>
      <c r="U33" s="7">
        <f t="shared" si="20"/>
        <v>0</v>
      </c>
      <c r="V33" s="23">
        <f t="shared" si="22"/>
        <v>0</v>
      </c>
      <c r="W33" s="6">
        <f t="shared" si="1"/>
        <v>23</v>
      </c>
      <c r="X33" s="6">
        <f t="shared" si="2"/>
        <v>0</v>
      </c>
      <c r="Y33" s="16">
        <f t="shared" si="3"/>
        <v>0</v>
      </c>
    </row>
    <row r="34" spans="1:25" x14ac:dyDescent="0.2">
      <c r="A34" s="38" t="s">
        <v>11</v>
      </c>
      <c r="B34" s="38"/>
      <c r="C34" s="39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0</v>
      </c>
      <c r="T34">
        <f>COUNTA(T11:T33)</f>
        <v>0</v>
      </c>
    </row>
    <row r="35" spans="1:25" x14ac:dyDescent="0.2">
      <c r="A35" s="44" t="s">
        <v>19</v>
      </c>
      <c r="B35" s="44"/>
      <c r="C35" s="44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0.1111111111111111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22">
    <sortCondition descending="1" ref="V11:V22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R14" sqref="R14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6" x14ac:dyDescent="0.2">
      <c r="E2" s="43" t="s">
        <v>15</v>
      </c>
      <c r="F2" s="43"/>
      <c r="G2" s="14">
        <f>COUNTA(B11:B52)</f>
        <v>10</v>
      </c>
    </row>
    <row r="3" spans="1:26" x14ac:dyDescent="0.2">
      <c r="B3" s="2"/>
      <c r="E3" s="43" t="s">
        <v>17</v>
      </c>
      <c r="F3" s="43"/>
      <c r="G3" s="14">
        <f>COUNTA(E8:T8)</f>
        <v>7</v>
      </c>
    </row>
    <row r="4" spans="1:26" x14ac:dyDescent="0.2">
      <c r="B4" s="2"/>
      <c r="C4" s="3"/>
    </row>
    <row r="6" spans="1:26" x14ac:dyDescent="0.2">
      <c r="D6" s="1" t="s">
        <v>0</v>
      </c>
      <c r="E6" s="45" t="s">
        <v>64</v>
      </c>
      <c r="F6" s="45"/>
      <c r="G6" s="45" t="s">
        <v>140</v>
      </c>
      <c r="H6" s="45"/>
      <c r="I6" s="45" t="s">
        <v>166</v>
      </c>
      <c r="J6" s="45"/>
      <c r="K6" s="45" t="s">
        <v>340</v>
      </c>
      <c r="L6" s="45"/>
      <c r="M6" s="45" t="s">
        <v>343</v>
      </c>
      <c r="N6" s="45"/>
      <c r="O6" s="45" t="s">
        <v>344</v>
      </c>
      <c r="P6" s="45"/>
      <c r="Q6" s="45" t="s">
        <v>375</v>
      </c>
      <c r="R6" s="45"/>
      <c r="S6" s="45"/>
      <c r="T6" s="45"/>
      <c r="U6" s="45"/>
      <c r="V6" s="45"/>
    </row>
    <row r="7" spans="1:26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>
        <v>2</v>
      </c>
      <c r="R7" s="48"/>
      <c r="S7" s="47"/>
      <c r="T7" s="48"/>
      <c r="U7" s="47"/>
      <c r="V7" s="48"/>
    </row>
    <row r="8" spans="1:26" x14ac:dyDescent="0.2">
      <c r="D8" s="1" t="s">
        <v>1</v>
      </c>
      <c r="E8" s="46" t="s">
        <v>65</v>
      </c>
      <c r="F8" s="46"/>
      <c r="G8" s="49">
        <v>45955</v>
      </c>
      <c r="H8" s="50"/>
      <c r="I8" s="49">
        <v>45977</v>
      </c>
      <c r="J8" s="50"/>
      <c r="K8" s="46">
        <v>45984</v>
      </c>
      <c r="L8" s="46"/>
      <c r="M8" s="46">
        <v>46004</v>
      </c>
      <c r="N8" s="46"/>
      <c r="O8" s="46">
        <v>46053</v>
      </c>
      <c r="P8" s="46"/>
      <c r="Q8" s="46">
        <v>46081</v>
      </c>
      <c r="R8" s="46"/>
      <c r="S8" s="46"/>
      <c r="T8" s="46"/>
      <c r="U8" s="46"/>
      <c r="V8" s="46"/>
    </row>
    <row r="9" spans="1:26" x14ac:dyDescent="0.2">
      <c r="D9" s="1" t="s">
        <v>2</v>
      </c>
      <c r="E9" s="45">
        <v>53</v>
      </c>
      <c r="F9" s="45"/>
      <c r="G9" s="47">
        <v>7</v>
      </c>
      <c r="H9" s="48"/>
      <c r="I9" s="47">
        <v>30</v>
      </c>
      <c r="J9" s="48"/>
      <c r="K9" s="45">
        <v>8</v>
      </c>
      <c r="L9" s="45"/>
      <c r="M9" s="45">
        <v>15</v>
      </c>
      <c r="N9" s="45"/>
      <c r="O9" s="45">
        <v>4</v>
      </c>
      <c r="P9" s="45"/>
      <c r="Q9" s="45">
        <v>16</v>
      </c>
      <c r="R9" s="45"/>
      <c r="S9" s="45"/>
      <c r="T9" s="45"/>
      <c r="U9" s="45"/>
      <c r="V9" s="4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8" si="2">IF(I11=0,,($I$9-I11)*$I$7*100/$I$9)</f>
        <v>193.33333333333334</v>
      </c>
      <c r="K11" s="27">
        <v>1</v>
      </c>
      <c r="L11" s="29">
        <f t="shared" ref="L11:L25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6" si="4">IF(O11=0,,($O$9-O11)*$O$7*100/$O$9)</f>
        <v>0</v>
      </c>
      <c r="Q11" s="6">
        <v>3</v>
      </c>
      <c r="R11" s="19">
        <f t="shared" ref="R11:R24" si="5">IF(Q11=0,,($Q$9-Q11)*$Q$7*100/$Q$9)</f>
        <v>162.5</v>
      </c>
      <c r="S11" s="6"/>
      <c r="T11" s="19">
        <f t="shared" ref="T11:T18" si="6">IF(S11=0,,($S$9-S11)*$S$7*100/$S$9)</f>
        <v>0</v>
      </c>
      <c r="U11" s="6"/>
      <c r="V11" s="7">
        <f t="shared" ref="V11:V25" si="7">IF(U11=0,,($U$9-U11)*$U$7*100/$U$9)</f>
        <v>0</v>
      </c>
      <c r="W11" s="8">
        <f t="shared" ref="W11:W25" si="8">SUM(F11+H11+J11+L11+N11+P11+R11+T11+V11)</f>
        <v>1047.4191374663073</v>
      </c>
      <c r="X11">
        <v>1</v>
      </c>
      <c r="Y11" s="6">
        <f t="shared" ref="Y11:Y52" si="9">COUNTA(E11,G11,I11,K11,M11,S11,Q11)</f>
        <v>6</v>
      </c>
      <c r="Z11" s="16">
        <f t="shared" ref="Z11:Z52" si="10">Y11/$G$3</f>
        <v>0.8571428571428571</v>
      </c>
    </row>
    <row r="12" spans="1:26" x14ac:dyDescent="0.2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4"/>
        <v>100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465.44923629829293</v>
      </c>
      <c r="X12" s="6">
        <f t="shared" ref="X12:X52" si="12">ROW(B12)-10</f>
        <v>2</v>
      </c>
      <c r="Y12" s="6">
        <f t="shared" si="9"/>
        <v>5</v>
      </c>
      <c r="Z12" s="16">
        <f t="shared" si="10"/>
        <v>0.7142857142857143</v>
      </c>
    </row>
    <row r="13" spans="1:26" x14ac:dyDescent="0.2">
      <c r="A13" s="22">
        <f t="shared" si="11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 t="shared" si="2"/>
        <v>66.666666666666671</v>
      </c>
      <c r="K13" s="27">
        <v>6</v>
      </c>
      <c r="L13" s="29">
        <f t="shared" si="3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4"/>
        <v>150</v>
      </c>
      <c r="Q13" s="6">
        <v>16</v>
      </c>
      <c r="R13" s="19">
        <v>6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379.33333333333337</v>
      </c>
      <c r="X13" s="6">
        <f t="shared" si="12"/>
        <v>3</v>
      </c>
      <c r="Y13" s="6">
        <f t="shared" si="9"/>
        <v>4</v>
      </c>
      <c r="Z13" s="16">
        <f t="shared" si="10"/>
        <v>0.5714285714285714</v>
      </c>
    </row>
    <row r="14" spans="1:26" x14ac:dyDescent="0.2">
      <c r="A14" s="22">
        <f t="shared" si="11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 t="shared" si="2"/>
        <v>6.666666666666667</v>
      </c>
      <c r="K14" s="27">
        <v>2</v>
      </c>
      <c r="L14" s="29">
        <f t="shared" si="3"/>
        <v>150</v>
      </c>
      <c r="M14" s="6">
        <v>15</v>
      </c>
      <c r="N14" s="29">
        <v>7</v>
      </c>
      <c r="O14" s="6"/>
      <c r="P14" s="19">
        <f t="shared" si="4"/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306.52380952380952</v>
      </c>
      <c r="X14" s="6">
        <f t="shared" si="12"/>
        <v>4</v>
      </c>
      <c r="Y14" s="6">
        <f t="shared" si="9"/>
        <v>4</v>
      </c>
      <c r="Z14" s="16">
        <f t="shared" si="10"/>
        <v>0.5714285714285714</v>
      </c>
    </row>
    <row r="15" spans="1:26" x14ac:dyDescent="0.2">
      <c r="A15" s="22">
        <f t="shared" si="11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4"/>
        <v>0</v>
      </c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197.14285714285714</v>
      </c>
      <c r="X15" s="6">
        <f t="shared" si="12"/>
        <v>5</v>
      </c>
      <c r="Y15" s="6">
        <f t="shared" si="9"/>
        <v>3</v>
      </c>
      <c r="Z15" s="16">
        <f t="shared" si="10"/>
        <v>0.42857142857142855</v>
      </c>
    </row>
    <row r="16" spans="1:26" x14ac:dyDescent="0.2">
      <c r="A16" s="22">
        <f t="shared" si="11"/>
        <v>6</v>
      </c>
      <c r="B16" s="13" t="s">
        <v>210</v>
      </c>
      <c r="C16" s="13" t="s">
        <v>211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6"/>
      <c r="J16" s="29">
        <f t="shared" si="2"/>
        <v>0</v>
      </c>
      <c r="K16" s="27">
        <v>7</v>
      </c>
      <c r="L16" s="29">
        <f t="shared" si="3"/>
        <v>25</v>
      </c>
      <c r="M16" s="6">
        <v>11</v>
      </c>
      <c r="N16" s="29">
        <f>IF(M16=0,,($M$9-M16)*$M$7*100/$M$9)</f>
        <v>53.333333333333336</v>
      </c>
      <c r="O16" s="6">
        <v>3</v>
      </c>
      <c r="P16" s="19">
        <f t="shared" si="4"/>
        <v>50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128.33333333333334</v>
      </c>
      <c r="X16" s="6">
        <f t="shared" si="12"/>
        <v>6</v>
      </c>
      <c r="Y16" s="6">
        <f t="shared" si="9"/>
        <v>2</v>
      </c>
      <c r="Z16" s="16">
        <f t="shared" si="10"/>
        <v>0.2857142857142857</v>
      </c>
    </row>
    <row r="17" spans="1:26" x14ac:dyDescent="0.2">
      <c r="A17" s="22">
        <f t="shared" si="11"/>
        <v>7</v>
      </c>
      <c r="B17" s="13" t="s">
        <v>179</v>
      </c>
      <c r="C17" s="13" t="s">
        <v>207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3</v>
      </c>
      <c r="L17" s="29">
        <f t="shared" si="3"/>
        <v>125</v>
      </c>
      <c r="M17" s="6"/>
      <c r="N17" s="29">
        <f>IF(M17=0,,($M$9-M17)*$M$7*100/$M$9)</f>
        <v>0</v>
      </c>
      <c r="O17" s="6"/>
      <c r="P17" s="19"/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125</v>
      </c>
      <c r="X17" s="6">
        <f t="shared" si="12"/>
        <v>7</v>
      </c>
      <c r="Y17" s="6">
        <f t="shared" si="9"/>
        <v>1</v>
      </c>
      <c r="Z17" s="16">
        <f t="shared" si="10"/>
        <v>0.14285714285714285</v>
      </c>
    </row>
    <row r="18" spans="1:26" x14ac:dyDescent="0.2">
      <c r="A18" s="22">
        <f t="shared" si="11"/>
        <v>8</v>
      </c>
      <c r="B18" s="13" t="s">
        <v>208</v>
      </c>
      <c r="C18" s="13" t="s">
        <v>209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2"/>
        <v>0</v>
      </c>
      <c r="K18" s="27">
        <v>5</v>
      </c>
      <c r="L18" s="29">
        <f t="shared" si="3"/>
        <v>75</v>
      </c>
      <c r="M18" s="6">
        <v>14</v>
      </c>
      <c r="N18" s="29">
        <f>IF(M18=0,,($M$9-M18)*$M$7*100/$M$9)</f>
        <v>13.333333333333334</v>
      </c>
      <c r="O18" s="6"/>
      <c r="P18" s="19">
        <f t="shared" ref="P18:P25" si="13"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88.333333333333329</v>
      </c>
      <c r="X18" s="6">
        <f t="shared" si="12"/>
        <v>8</v>
      </c>
      <c r="Y18" s="6">
        <f t="shared" si="9"/>
        <v>2</v>
      </c>
      <c r="Z18" s="16">
        <f t="shared" si="10"/>
        <v>0.2857142857142857</v>
      </c>
    </row>
    <row r="19" spans="1:26" x14ac:dyDescent="0.2">
      <c r="A19" s="22">
        <f t="shared" si="11"/>
        <v>9</v>
      </c>
      <c r="B19" s="13" t="s">
        <v>360</v>
      </c>
      <c r="C19" s="13" t="s">
        <v>361</v>
      </c>
      <c r="D19" s="13" t="s">
        <v>68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v>0</v>
      </c>
      <c r="K19" s="27"/>
      <c r="L19" s="29">
        <f t="shared" si="3"/>
        <v>0</v>
      </c>
      <c r="M19" s="6"/>
      <c r="N19" s="29">
        <f>IF(M19=0,,($M$9-M19)*$M$7*100/$M$9)</f>
        <v>0</v>
      </c>
      <c r="O19" s="6">
        <v>3</v>
      </c>
      <c r="P19" s="19">
        <f t="shared" si="13"/>
        <v>50</v>
      </c>
      <c r="Q19" s="6"/>
      <c r="R19" s="19">
        <f t="shared" si="5"/>
        <v>0</v>
      </c>
      <c r="S19" s="6"/>
      <c r="T19" s="19"/>
      <c r="U19" s="6"/>
      <c r="V19" s="7">
        <f t="shared" si="7"/>
        <v>0</v>
      </c>
      <c r="W19" s="8">
        <f t="shared" si="8"/>
        <v>50</v>
      </c>
      <c r="X19" s="6">
        <f t="shared" si="12"/>
        <v>9</v>
      </c>
      <c r="Y19" s="6">
        <f t="shared" si="9"/>
        <v>0</v>
      </c>
      <c r="Z19" s="16">
        <f t="shared" si="10"/>
        <v>0</v>
      </c>
    </row>
    <row r="20" spans="1:26" x14ac:dyDescent="0.2">
      <c r="A20" s="22">
        <f t="shared" si="11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ref="J20:J25" si="14">IF(I20=0,,($I$9-I20)*$I$7*100/$I$9)</f>
        <v>0</v>
      </c>
      <c r="K20" s="27">
        <v>7</v>
      </c>
      <c r="L20" s="29">
        <f t="shared" si="3"/>
        <v>25</v>
      </c>
      <c r="M20" s="6"/>
      <c r="N20" s="29">
        <v>0</v>
      </c>
      <c r="O20" s="6"/>
      <c r="P20" s="19">
        <f t="shared" si="13"/>
        <v>0</v>
      </c>
      <c r="Q20" s="6"/>
      <c r="R20" s="19">
        <f t="shared" si="5"/>
        <v>0</v>
      </c>
      <c r="S20" s="6"/>
      <c r="T20" s="19">
        <f t="shared" ref="T20:T25" si="15">IF(S20=0,,($S$9-S20)*$S$7*100/$S$9)</f>
        <v>0</v>
      </c>
      <c r="U20" s="6"/>
      <c r="V20" s="7">
        <f t="shared" si="7"/>
        <v>0</v>
      </c>
      <c r="W20" s="8">
        <f t="shared" si="8"/>
        <v>25</v>
      </c>
      <c r="X20" s="6">
        <f t="shared" si="12"/>
        <v>10</v>
      </c>
      <c r="Y20" s="6">
        <f t="shared" si="9"/>
        <v>1</v>
      </c>
      <c r="Z20" s="16">
        <f t="shared" si="10"/>
        <v>0.14285714285714285</v>
      </c>
    </row>
    <row r="21" spans="1:26" x14ac:dyDescent="0.2">
      <c r="A21" s="22">
        <f t="shared" si="11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4"/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5"/>
        <v>0</v>
      </c>
      <c r="S21" s="6"/>
      <c r="T21" s="19">
        <f t="shared" si="15"/>
        <v>0</v>
      </c>
      <c r="U21" s="6"/>
      <c r="V21" s="7">
        <f t="shared" si="7"/>
        <v>0</v>
      </c>
      <c r="W21" s="8">
        <f t="shared" si="8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2">
      <c r="A22" s="22">
        <f t="shared" si="11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4"/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3"/>
        <v>0</v>
      </c>
      <c r="Q22" s="6"/>
      <c r="R22" s="19">
        <f t="shared" si="5"/>
        <v>0</v>
      </c>
      <c r="S22" s="6"/>
      <c r="T22" s="19">
        <f t="shared" si="15"/>
        <v>0</v>
      </c>
      <c r="U22" s="6"/>
      <c r="V22" s="7">
        <f t="shared" si="7"/>
        <v>0</v>
      </c>
      <c r="W22" s="8">
        <f t="shared" si="8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2">
      <c r="A23" s="22">
        <f t="shared" si="11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4"/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3"/>
        <v>0</v>
      </c>
      <c r="Q23" s="6"/>
      <c r="R23" s="19">
        <f t="shared" si="5"/>
        <v>0</v>
      </c>
      <c r="S23" s="6"/>
      <c r="T23" s="19">
        <f t="shared" si="15"/>
        <v>0</v>
      </c>
      <c r="U23" s="6"/>
      <c r="V23" s="7">
        <f t="shared" si="7"/>
        <v>0</v>
      </c>
      <c r="W23" s="8">
        <f t="shared" si="8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2">
      <c r="A24" s="22">
        <f t="shared" si="11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4"/>
        <v>0</v>
      </c>
      <c r="K24" s="27"/>
      <c r="L24" s="29">
        <f t="shared" si="3"/>
        <v>0</v>
      </c>
      <c r="M24" s="6"/>
      <c r="N24" s="29">
        <f>IF(M24=0,,($M$9-M24)*$M$7*100/$M$9)</f>
        <v>0</v>
      </c>
      <c r="O24" s="6"/>
      <c r="P24" s="19">
        <f t="shared" si="13"/>
        <v>0</v>
      </c>
      <c r="Q24" s="6"/>
      <c r="R24" s="19">
        <f t="shared" si="5"/>
        <v>0</v>
      </c>
      <c r="S24" s="6"/>
      <c r="T24" s="19">
        <f t="shared" si="15"/>
        <v>0</v>
      </c>
      <c r="U24" s="6"/>
      <c r="V24" s="7">
        <f t="shared" si="7"/>
        <v>0</v>
      </c>
      <c r="W24" s="8">
        <f t="shared" si="8"/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2">
      <c r="A25" s="22">
        <f t="shared" si="11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4"/>
        <v>0</v>
      </c>
      <c r="K25" s="27"/>
      <c r="L25" s="29">
        <f t="shared" si="3"/>
        <v>0</v>
      </c>
      <c r="M25" s="6"/>
      <c r="N25" s="29">
        <f>IF(M25=0,,($M$9-M25)*$M$7*100/$M$9)</f>
        <v>0</v>
      </c>
      <c r="O25" s="6"/>
      <c r="P25" s="19">
        <f t="shared" si="13"/>
        <v>0</v>
      </c>
      <c r="Q25" s="6"/>
      <c r="R25" s="19">
        <v>0</v>
      </c>
      <c r="S25" s="6"/>
      <c r="T25" s="19">
        <f t="shared" si="15"/>
        <v>0</v>
      </c>
      <c r="U25" s="6"/>
      <c r="V25" s="7">
        <f t="shared" si="7"/>
        <v>0</v>
      </c>
      <c r="W25" s="8">
        <f t="shared" si="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2">
      <c r="A26" s="22">
        <f t="shared" si="11"/>
        <v>16</v>
      </c>
      <c r="B26" s="13"/>
      <c r="C26" s="13"/>
      <c r="D26" s="13"/>
      <c r="E26" s="13"/>
      <c r="F26" s="19">
        <f t="shared" ref="F26:F52" si="16">IF(E26=0,,($E$9-E26)*$E$7*100/$E$9)</f>
        <v>0</v>
      </c>
      <c r="G26" s="6"/>
      <c r="H26" s="7">
        <f t="shared" ref="H26:H52" si="17">IF(G26=0,,($G$9-G26)*$G$7*100/$G$9)</f>
        <v>0</v>
      </c>
      <c r="I26" s="6"/>
      <c r="J26" s="19">
        <f t="shared" ref="J26:J52" si="18">IF(I26=0,,($I$9-I26)*$I$7*100/$I$9)</f>
        <v>0</v>
      </c>
      <c r="K26" s="27"/>
      <c r="L26" s="29">
        <f t="shared" ref="L26:L52" si="19">IF(K26=0,,($K$9-K26)*$K$7*100/$K$9)</f>
        <v>0</v>
      </c>
      <c r="M26" s="6"/>
      <c r="N26" s="29">
        <f t="shared" ref="N26:N52" si="20">IF(M26=0,,($M$9-M26)*$M$7*100/$M$9)</f>
        <v>0</v>
      </c>
      <c r="O26" s="6"/>
      <c r="P26" s="19">
        <f t="shared" ref="P26:P52" si="21">IF(O26=0,,($O$9-O26)*$O$7*100/$O$9)</f>
        <v>0</v>
      </c>
      <c r="Q26" s="6"/>
      <c r="R26" s="19">
        <f t="shared" ref="R26:R52" si="22">IF(Q26=0,,($Q$9-Q26)*$Q$7*100/$Q$9)</f>
        <v>0</v>
      </c>
      <c r="S26" s="6"/>
      <c r="T26" s="19">
        <f t="shared" ref="T26:T52" si="23">IF(S26=0,,($S$9-S26)*$S$7*100/$S$9)</f>
        <v>0</v>
      </c>
      <c r="U26" s="6"/>
      <c r="V26" s="7">
        <f t="shared" ref="V26:V52" si="24">IF(U26=0,,($U$9-U26)*$U$7*100/$U$9)</f>
        <v>0</v>
      </c>
      <c r="W26" s="8">
        <f t="shared" ref="W26:W52" si="25">SUM(F26+H26+J26+L26+N26+P26+R26+T26+V26)</f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2">
      <c r="A27" s="22">
        <f t="shared" si="11"/>
        <v>17</v>
      </c>
      <c r="B27" s="13"/>
      <c r="C27" s="20"/>
      <c r="D27" s="13"/>
      <c r="E27" s="13"/>
      <c r="F27" s="19">
        <f t="shared" si="16"/>
        <v>0</v>
      </c>
      <c r="G27" s="6"/>
      <c r="H27" s="7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29">
        <f t="shared" si="20"/>
        <v>0</v>
      </c>
      <c r="O27" s="6"/>
      <c r="P27" s="19">
        <f t="shared" si="21"/>
        <v>0</v>
      </c>
      <c r="Q27" s="6"/>
      <c r="R27" s="19">
        <f t="shared" si="22"/>
        <v>0</v>
      </c>
      <c r="S27" s="6"/>
      <c r="T27" s="19">
        <f t="shared" si="23"/>
        <v>0</v>
      </c>
      <c r="U27" s="6"/>
      <c r="V27" s="7">
        <f t="shared" si="24"/>
        <v>0</v>
      </c>
      <c r="W27" s="8">
        <f t="shared" si="25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2">
      <c r="A28" s="22">
        <f t="shared" si="11"/>
        <v>18</v>
      </c>
      <c r="B28" s="13"/>
      <c r="C28" s="13"/>
      <c r="D28" s="13"/>
      <c r="E28" s="6"/>
      <c r="F28" s="29">
        <f t="shared" si="16"/>
        <v>0</v>
      </c>
      <c r="G28" s="6"/>
      <c r="H28" s="7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29">
        <f t="shared" si="20"/>
        <v>0</v>
      </c>
      <c r="O28" s="6"/>
      <c r="P28" s="19">
        <f t="shared" si="21"/>
        <v>0</v>
      </c>
      <c r="Q28" s="6"/>
      <c r="R28" s="19">
        <f t="shared" si="22"/>
        <v>0</v>
      </c>
      <c r="S28" s="6"/>
      <c r="T28" s="19">
        <f t="shared" si="23"/>
        <v>0</v>
      </c>
      <c r="U28" s="6"/>
      <c r="V28" s="7">
        <f t="shared" si="24"/>
        <v>0</v>
      </c>
      <c r="W28" s="8">
        <f t="shared" si="25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2">
      <c r="A29" s="22">
        <f t="shared" si="11"/>
        <v>19</v>
      </c>
      <c r="B29" s="13"/>
      <c r="C29" s="13"/>
      <c r="D29" s="13"/>
      <c r="E29" s="6"/>
      <c r="F29" s="29">
        <f t="shared" si="16"/>
        <v>0</v>
      </c>
      <c r="G29" s="6"/>
      <c r="H29" s="7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2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19">
        <f t="shared" si="23"/>
        <v>0</v>
      </c>
      <c r="U29" s="6"/>
      <c r="V29" s="7">
        <f t="shared" si="24"/>
        <v>0</v>
      </c>
      <c r="W29" s="8">
        <f t="shared" si="25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2">
      <c r="A30" s="22">
        <f t="shared" si="11"/>
        <v>20</v>
      </c>
      <c r="B30" s="13"/>
      <c r="C30" s="13"/>
      <c r="D30" s="13"/>
      <c r="E30" s="6"/>
      <c r="F30" s="29">
        <f t="shared" si="16"/>
        <v>0</v>
      </c>
      <c r="G30" s="6"/>
      <c r="H30" s="7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2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19">
        <f t="shared" si="23"/>
        <v>0</v>
      </c>
      <c r="U30" s="6"/>
      <c r="V30" s="7">
        <f t="shared" si="24"/>
        <v>0</v>
      </c>
      <c r="W30" s="8">
        <f t="shared" si="25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2">
      <c r="A31" s="22">
        <f t="shared" si="11"/>
        <v>21</v>
      </c>
      <c r="B31" s="13"/>
      <c r="C31" s="13"/>
      <c r="D31" s="13"/>
      <c r="E31" s="6"/>
      <c r="F31" s="29">
        <f t="shared" si="16"/>
        <v>0</v>
      </c>
      <c r="G31" s="6"/>
      <c r="H31" s="7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2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19">
        <f t="shared" si="23"/>
        <v>0</v>
      </c>
      <c r="U31" s="6"/>
      <c r="V31" s="7">
        <f t="shared" si="24"/>
        <v>0</v>
      </c>
      <c r="W31" s="8">
        <f t="shared" si="25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2">
      <c r="A32" s="22">
        <f t="shared" si="11"/>
        <v>22</v>
      </c>
      <c r="B32" s="13"/>
      <c r="C32" s="13"/>
      <c r="D32" s="13"/>
      <c r="E32" s="6"/>
      <c r="F32" s="29">
        <f t="shared" si="16"/>
        <v>0</v>
      </c>
      <c r="G32" s="6"/>
      <c r="H32" s="7">
        <f t="shared" si="17"/>
        <v>0</v>
      </c>
      <c r="I32" s="6"/>
      <c r="J32" s="19">
        <f t="shared" si="18"/>
        <v>0</v>
      </c>
      <c r="K32" s="6"/>
      <c r="L32" s="29">
        <f t="shared" si="19"/>
        <v>0</v>
      </c>
      <c r="M32" s="6"/>
      <c r="N32" s="29">
        <f t="shared" si="20"/>
        <v>0</v>
      </c>
      <c r="O32" s="6"/>
      <c r="P32" s="19">
        <f t="shared" si="21"/>
        <v>0</v>
      </c>
      <c r="Q32" s="6"/>
      <c r="R32" s="19">
        <f t="shared" si="22"/>
        <v>0</v>
      </c>
      <c r="S32" s="6"/>
      <c r="T32" s="19">
        <f t="shared" si="23"/>
        <v>0</v>
      </c>
      <c r="U32" s="6"/>
      <c r="V32" s="7">
        <f t="shared" si="24"/>
        <v>0</v>
      </c>
      <c r="W32" s="8">
        <f t="shared" si="25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2">
      <c r="A33" s="13">
        <f t="shared" si="11"/>
        <v>23</v>
      </c>
      <c r="B33" s="13"/>
      <c r="C33" s="13"/>
      <c r="D33" s="13"/>
      <c r="E33" s="6"/>
      <c r="F33" s="29">
        <f t="shared" si="16"/>
        <v>0</v>
      </c>
      <c r="G33" s="6"/>
      <c r="H33" s="7">
        <f t="shared" si="17"/>
        <v>0</v>
      </c>
      <c r="I33" s="6"/>
      <c r="J33" s="19">
        <f t="shared" si="18"/>
        <v>0</v>
      </c>
      <c r="K33" s="6"/>
      <c r="L33" s="29">
        <f t="shared" si="19"/>
        <v>0</v>
      </c>
      <c r="M33" s="6"/>
      <c r="N33" s="29">
        <f t="shared" si="20"/>
        <v>0</v>
      </c>
      <c r="O33" s="6"/>
      <c r="P33" s="19">
        <f t="shared" si="21"/>
        <v>0</v>
      </c>
      <c r="Q33" s="6"/>
      <c r="R33" s="19">
        <f t="shared" si="22"/>
        <v>0</v>
      </c>
      <c r="S33" s="6"/>
      <c r="T33" s="19">
        <f t="shared" si="23"/>
        <v>0</v>
      </c>
      <c r="U33" s="6"/>
      <c r="V33" s="7">
        <f t="shared" si="24"/>
        <v>0</v>
      </c>
      <c r="W33" s="8">
        <f t="shared" si="25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2">
      <c r="A34" s="22">
        <f t="shared" si="11"/>
        <v>24</v>
      </c>
      <c r="B34" s="13"/>
      <c r="C34" s="13"/>
      <c r="D34" s="13"/>
      <c r="E34" s="6"/>
      <c r="F34" s="29">
        <f t="shared" si="16"/>
        <v>0</v>
      </c>
      <c r="G34" s="6"/>
      <c r="H34" s="7">
        <f t="shared" si="17"/>
        <v>0</v>
      </c>
      <c r="I34" s="6"/>
      <c r="J34" s="19">
        <f t="shared" si="18"/>
        <v>0</v>
      </c>
      <c r="K34" s="6"/>
      <c r="L34" s="29">
        <f t="shared" si="19"/>
        <v>0</v>
      </c>
      <c r="M34" s="6"/>
      <c r="N34" s="29">
        <f t="shared" si="20"/>
        <v>0</v>
      </c>
      <c r="O34" s="6"/>
      <c r="P34" s="19">
        <f t="shared" si="21"/>
        <v>0</v>
      </c>
      <c r="Q34" s="6"/>
      <c r="R34" s="19">
        <f t="shared" si="22"/>
        <v>0</v>
      </c>
      <c r="S34" s="6"/>
      <c r="T34" s="19">
        <f t="shared" si="23"/>
        <v>0</v>
      </c>
      <c r="U34" s="6"/>
      <c r="V34" s="7">
        <f t="shared" si="24"/>
        <v>0</v>
      </c>
      <c r="W34" s="8">
        <f t="shared" si="25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2">
      <c r="A35" s="22">
        <f t="shared" si="11"/>
        <v>25</v>
      </c>
      <c r="B35" s="13"/>
      <c r="C35" s="13"/>
      <c r="D35" s="13"/>
      <c r="E35" s="6"/>
      <c r="F35" s="29">
        <f t="shared" si="16"/>
        <v>0</v>
      </c>
      <c r="G35" s="6"/>
      <c r="H35" s="7">
        <f t="shared" si="17"/>
        <v>0</v>
      </c>
      <c r="I35" s="6"/>
      <c r="J35" s="19">
        <f t="shared" si="18"/>
        <v>0</v>
      </c>
      <c r="K35" s="6"/>
      <c r="L35" s="29">
        <f t="shared" si="19"/>
        <v>0</v>
      </c>
      <c r="M35" s="6"/>
      <c r="N35" s="29">
        <f t="shared" si="20"/>
        <v>0</v>
      </c>
      <c r="O35" s="6"/>
      <c r="P35" s="19">
        <f t="shared" si="21"/>
        <v>0</v>
      </c>
      <c r="Q35" s="6"/>
      <c r="R35" s="19">
        <f t="shared" si="22"/>
        <v>0</v>
      </c>
      <c r="S35" s="6"/>
      <c r="T35" s="19">
        <f t="shared" si="23"/>
        <v>0</v>
      </c>
      <c r="U35" s="6"/>
      <c r="V35" s="7">
        <f t="shared" si="24"/>
        <v>0</v>
      </c>
      <c r="W35" s="8">
        <f t="shared" si="25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2">
      <c r="A36" s="22">
        <f t="shared" si="11"/>
        <v>26</v>
      </c>
      <c r="B36" s="13"/>
      <c r="C36" s="13"/>
      <c r="D36" s="13"/>
      <c r="E36" s="6"/>
      <c r="F36" s="29">
        <f t="shared" si="16"/>
        <v>0</v>
      </c>
      <c r="G36" s="6"/>
      <c r="H36" s="7">
        <f t="shared" si="17"/>
        <v>0</v>
      </c>
      <c r="I36" s="6"/>
      <c r="J36" s="19">
        <f t="shared" si="18"/>
        <v>0</v>
      </c>
      <c r="K36" s="6"/>
      <c r="L36" s="29">
        <f t="shared" si="19"/>
        <v>0</v>
      </c>
      <c r="M36" s="6"/>
      <c r="N36" s="29">
        <f t="shared" si="20"/>
        <v>0</v>
      </c>
      <c r="O36" s="6"/>
      <c r="P36" s="19">
        <f t="shared" si="21"/>
        <v>0</v>
      </c>
      <c r="Q36" s="6"/>
      <c r="R36" s="19">
        <f t="shared" si="22"/>
        <v>0</v>
      </c>
      <c r="S36" s="6"/>
      <c r="T36" s="19">
        <f t="shared" si="23"/>
        <v>0</v>
      </c>
      <c r="U36" s="6"/>
      <c r="V36" s="7">
        <f t="shared" si="24"/>
        <v>0</v>
      </c>
      <c r="W36" s="8">
        <f t="shared" si="25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2">
      <c r="A37" s="22">
        <f t="shared" si="11"/>
        <v>27</v>
      </c>
      <c r="B37" s="13"/>
      <c r="C37" s="13"/>
      <c r="D37" s="13"/>
      <c r="E37" s="6"/>
      <c r="F37" s="29">
        <f t="shared" si="16"/>
        <v>0</v>
      </c>
      <c r="G37" s="6"/>
      <c r="H37" s="7">
        <f t="shared" si="17"/>
        <v>0</v>
      </c>
      <c r="I37" s="6"/>
      <c r="J37" s="19">
        <f t="shared" si="18"/>
        <v>0</v>
      </c>
      <c r="K37" s="6"/>
      <c r="L37" s="29">
        <f t="shared" si="19"/>
        <v>0</v>
      </c>
      <c r="M37" s="6"/>
      <c r="N37" s="29">
        <f t="shared" si="20"/>
        <v>0</v>
      </c>
      <c r="O37" s="6"/>
      <c r="P37" s="19">
        <f t="shared" si="21"/>
        <v>0</v>
      </c>
      <c r="Q37" s="6"/>
      <c r="R37" s="19">
        <f t="shared" si="22"/>
        <v>0</v>
      </c>
      <c r="S37" s="6"/>
      <c r="T37" s="19">
        <f t="shared" si="23"/>
        <v>0</v>
      </c>
      <c r="U37" s="6"/>
      <c r="V37" s="7">
        <f t="shared" si="24"/>
        <v>0</v>
      </c>
      <c r="W37" s="8">
        <f t="shared" si="25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2">
      <c r="A38" s="22">
        <f t="shared" si="11"/>
        <v>28</v>
      </c>
      <c r="B38" s="13"/>
      <c r="C38" s="13"/>
      <c r="D38" s="13"/>
      <c r="E38" s="6"/>
      <c r="F38" s="29">
        <f t="shared" si="16"/>
        <v>0</v>
      </c>
      <c r="G38" s="6"/>
      <c r="H38" s="7">
        <f t="shared" si="17"/>
        <v>0</v>
      </c>
      <c r="I38" s="6"/>
      <c r="J38" s="19">
        <f t="shared" si="18"/>
        <v>0</v>
      </c>
      <c r="K38" s="6"/>
      <c r="L38" s="29">
        <f t="shared" si="19"/>
        <v>0</v>
      </c>
      <c r="M38" s="6"/>
      <c r="N38" s="29">
        <f t="shared" si="20"/>
        <v>0</v>
      </c>
      <c r="O38" s="6"/>
      <c r="P38" s="19">
        <f t="shared" si="21"/>
        <v>0</v>
      </c>
      <c r="Q38" s="6"/>
      <c r="R38" s="19">
        <f t="shared" si="22"/>
        <v>0</v>
      </c>
      <c r="S38" s="6"/>
      <c r="T38" s="19">
        <f t="shared" si="23"/>
        <v>0</v>
      </c>
      <c r="U38" s="6"/>
      <c r="V38" s="7">
        <f t="shared" si="24"/>
        <v>0</v>
      </c>
      <c r="W38" s="8">
        <f t="shared" si="25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2">
      <c r="A39" s="22">
        <f t="shared" si="11"/>
        <v>29</v>
      </c>
      <c r="B39" s="13"/>
      <c r="C39" s="13"/>
      <c r="D39" s="13"/>
      <c r="E39" s="6"/>
      <c r="F39" s="29">
        <f t="shared" si="16"/>
        <v>0</v>
      </c>
      <c r="G39" s="6"/>
      <c r="H39" s="7">
        <f t="shared" si="17"/>
        <v>0</v>
      </c>
      <c r="I39" s="6"/>
      <c r="J39" s="19">
        <f t="shared" si="18"/>
        <v>0</v>
      </c>
      <c r="K39" s="6"/>
      <c r="L39" s="29">
        <f t="shared" si="19"/>
        <v>0</v>
      </c>
      <c r="M39" s="6"/>
      <c r="N39" s="29">
        <f t="shared" si="20"/>
        <v>0</v>
      </c>
      <c r="O39" s="6"/>
      <c r="P39" s="19">
        <f t="shared" si="21"/>
        <v>0</v>
      </c>
      <c r="Q39" s="6"/>
      <c r="R39" s="19">
        <f t="shared" si="22"/>
        <v>0</v>
      </c>
      <c r="S39" s="6"/>
      <c r="T39" s="19">
        <f t="shared" si="23"/>
        <v>0</v>
      </c>
      <c r="U39" s="6"/>
      <c r="V39" s="7">
        <f t="shared" si="24"/>
        <v>0</v>
      </c>
      <c r="W39" s="8">
        <f t="shared" si="25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2">
      <c r="A40" s="22">
        <f t="shared" si="11"/>
        <v>30</v>
      </c>
      <c r="B40" s="13"/>
      <c r="C40" s="13"/>
      <c r="D40" s="13"/>
      <c r="E40" s="6"/>
      <c r="F40" s="29">
        <f t="shared" si="16"/>
        <v>0</v>
      </c>
      <c r="G40" s="6"/>
      <c r="H40" s="7">
        <f t="shared" si="17"/>
        <v>0</v>
      </c>
      <c r="I40" s="6"/>
      <c r="J40" s="19">
        <f t="shared" si="18"/>
        <v>0</v>
      </c>
      <c r="K40" s="6"/>
      <c r="L40" s="29">
        <f t="shared" si="19"/>
        <v>0</v>
      </c>
      <c r="M40" s="6"/>
      <c r="N40" s="29">
        <f t="shared" si="20"/>
        <v>0</v>
      </c>
      <c r="O40" s="6"/>
      <c r="P40" s="19">
        <f t="shared" si="21"/>
        <v>0</v>
      </c>
      <c r="Q40" s="6"/>
      <c r="R40" s="19">
        <f t="shared" si="22"/>
        <v>0</v>
      </c>
      <c r="S40" s="6"/>
      <c r="T40" s="19">
        <f t="shared" si="23"/>
        <v>0</v>
      </c>
      <c r="U40" s="6"/>
      <c r="V40" s="7">
        <f t="shared" si="24"/>
        <v>0</v>
      </c>
      <c r="W40" s="8">
        <f t="shared" si="25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2">
      <c r="A41" s="22">
        <f t="shared" si="11"/>
        <v>31</v>
      </c>
      <c r="B41" s="13"/>
      <c r="C41" s="13"/>
      <c r="D41" s="13"/>
      <c r="E41" s="6"/>
      <c r="F41" s="29">
        <f t="shared" si="16"/>
        <v>0</v>
      </c>
      <c r="G41" s="6"/>
      <c r="H41" s="7">
        <f t="shared" si="17"/>
        <v>0</v>
      </c>
      <c r="I41" s="6"/>
      <c r="J41" s="19">
        <f t="shared" si="18"/>
        <v>0</v>
      </c>
      <c r="K41" s="6"/>
      <c r="L41" s="29">
        <f t="shared" si="19"/>
        <v>0</v>
      </c>
      <c r="M41" s="6"/>
      <c r="N41" s="29">
        <f t="shared" si="20"/>
        <v>0</v>
      </c>
      <c r="O41" s="6"/>
      <c r="P41" s="19">
        <f t="shared" si="21"/>
        <v>0</v>
      </c>
      <c r="Q41" s="6"/>
      <c r="R41" s="19">
        <f t="shared" si="22"/>
        <v>0</v>
      </c>
      <c r="S41" s="6"/>
      <c r="T41" s="19">
        <f t="shared" si="23"/>
        <v>0</v>
      </c>
      <c r="U41" s="6"/>
      <c r="V41" s="7">
        <f t="shared" si="24"/>
        <v>0</v>
      </c>
      <c r="W41" s="8">
        <f t="shared" si="25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2">
      <c r="A42" s="22">
        <f t="shared" si="11"/>
        <v>32</v>
      </c>
      <c r="B42" s="6"/>
      <c r="C42" s="6"/>
      <c r="D42" s="6"/>
      <c r="E42" s="6"/>
      <c r="F42" s="29">
        <f t="shared" si="16"/>
        <v>0</v>
      </c>
      <c r="G42" s="6"/>
      <c r="H42" s="7">
        <f t="shared" si="17"/>
        <v>0</v>
      </c>
      <c r="I42" s="6"/>
      <c r="J42" s="19">
        <f t="shared" si="18"/>
        <v>0</v>
      </c>
      <c r="K42" s="6"/>
      <c r="L42" s="29">
        <f t="shared" si="19"/>
        <v>0</v>
      </c>
      <c r="M42" s="6"/>
      <c r="N42" s="29">
        <f t="shared" si="20"/>
        <v>0</v>
      </c>
      <c r="O42" s="6"/>
      <c r="P42" s="19">
        <f t="shared" si="21"/>
        <v>0</v>
      </c>
      <c r="Q42" s="6"/>
      <c r="R42" s="19">
        <f t="shared" si="22"/>
        <v>0</v>
      </c>
      <c r="S42" s="6"/>
      <c r="T42" s="19">
        <f t="shared" si="23"/>
        <v>0</v>
      </c>
      <c r="U42" s="6"/>
      <c r="V42" s="7">
        <f t="shared" si="24"/>
        <v>0</v>
      </c>
      <c r="W42" s="8">
        <f t="shared" si="25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2">
      <c r="A43" s="22">
        <f t="shared" si="11"/>
        <v>33</v>
      </c>
      <c r="B43" s="6"/>
      <c r="C43" s="6"/>
      <c r="D43" s="6"/>
      <c r="E43" s="6"/>
      <c r="F43" s="29">
        <f t="shared" si="16"/>
        <v>0</v>
      </c>
      <c r="G43" s="6"/>
      <c r="H43" s="7">
        <f t="shared" si="17"/>
        <v>0</v>
      </c>
      <c r="I43" s="6"/>
      <c r="J43" s="19">
        <f t="shared" si="18"/>
        <v>0</v>
      </c>
      <c r="K43" s="6"/>
      <c r="L43" s="29">
        <f t="shared" si="19"/>
        <v>0</v>
      </c>
      <c r="M43" s="6"/>
      <c r="N43" s="29">
        <f t="shared" si="20"/>
        <v>0</v>
      </c>
      <c r="O43" s="6"/>
      <c r="P43" s="19">
        <f t="shared" si="21"/>
        <v>0</v>
      </c>
      <c r="Q43" s="6"/>
      <c r="R43" s="19">
        <f t="shared" si="22"/>
        <v>0</v>
      </c>
      <c r="S43" s="6"/>
      <c r="T43" s="19">
        <f t="shared" si="23"/>
        <v>0</v>
      </c>
      <c r="U43" s="6"/>
      <c r="V43" s="7">
        <f t="shared" si="24"/>
        <v>0</v>
      </c>
      <c r="W43" s="8">
        <f t="shared" si="25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2">
      <c r="A44" s="22">
        <f t="shared" si="11"/>
        <v>34</v>
      </c>
      <c r="B44" s="6"/>
      <c r="C44" s="6"/>
      <c r="D44" s="6"/>
      <c r="E44" s="6"/>
      <c r="F44" s="29">
        <f t="shared" si="16"/>
        <v>0</v>
      </c>
      <c r="G44" s="6"/>
      <c r="H44" s="7">
        <f t="shared" si="17"/>
        <v>0</v>
      </c>
      <c r="I44" s="6"/>
      <c r="J44" s="19">
        <f t="shared" si="18"/>
        <v>0</v>
      </c>
      <c r="K44" s="6"/>
      <c r="L44" s="29">
        <f t="shared" si="19"/>
        <v>0</v>
      </c>
      <c r="M44" s="6"/>
      <c r="N44" s="29">
        <f t="shared" si="20"/>
        <v>0</v>
      </c>
      <c r="O44" s="6"/>
      <c r="P44" s="19">
        <f t="shared" si="21"/>
        <v>0</v>
      </c>
      <c r="Q44" s="6"/>
      <c r="R44" s="19">
        <f t="shared" si="22"/>
        <v>0</v>
      </c>
      <c r="S44" s="6"/>
      <c r="T44" s="19">
        <f t="shared" si="23"/>
        <v>0</v>
      </c>
      <c r="U44" s="6"/>
      <c r="V44" s="7">
        <f t="shared" si="24"/>
        <v>0</v>
      </c>
      <c r="W44" s="8">
        <f t="shared" si="25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2">
      <c r="A45" s="22">
        <f t="shared" si="11"/>
        <v>35</v>
      </c>
      <c r="B45" s="6"/>
      <c r="C45" s="6"/>
      <c r="D45" s="6"/>
      <c r="E45" s="6"/>
      <c r="F45" s="29">
        <f t="shared" si="16"/>
        <v>0</v>
      </c>
      <c r="G45" s="6"/>
      <c r="H45" s="7">
        <f t="shared" si="17"/>
        <v>0</v>
      </c>
      <c r="I45" s="6"/>
      <c r="J45" s="19">
        <f t="shared" si="18"/>
        <v>0</v>
      </c>
      <c r="K45" s="6"/>
      <c r="L45" s="29">
        <f t="shared" si="19"/>
        <v>0</v>
      </c>
      <c r="M45" s="6"/>
      <c r="N45" s="29">
        <f t="shared" si="20"/>
        <v>0</v>
      </c>
      <c r="O45" s="6"/>
      <c r="P45" s="19">
        <f t="shared" si="21"/>
        <v>0</v>
      </c>
      <c r="Q45" s="6"/>
      <c r="R45" s="19">
        <f t="shared" si="22"/>
        <v>0</v>
      </c>
      <c r="S45" s="6"/>
      <c r="T45" s="19">
        <f t="shared" si="23"/>
        <v>0</v>
      </c>
      <c r="U45" s="6"/>
      <c r="V45" s="7">
        <f t="shared" si="24"/>
        <v>0</v>
      </c>
      <c r="W45" s="8">
        <f t="shared" si="25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2">
      <c r="A46" s="13">
        <f t="shared" si="11"/>
        <v>36</v>
      </c>
      <c r="B46" s="6"/>
      <c r="C46" s="6"/>
      <c r="D46" s="6"/>
      <c r="E46" s="6"/>
      <c r="F46" s="29">
        <f t="shared" si="16"/>
        <v>0</v>
      </c>
      <c r="G46" s="6"/>
      <c r="H46" s="7">
        <f t="shared" si="17"/>
        <v>0</v>
      </c>
      <c r="I46" s="6"/>
      <c r="J46" s="19">
        <f t="shared" si="18"/>
        <v>0</v>
      </c>
      <c r="K46" s="6"/>
      <c r="L46" s="29">
        <f t="shared" si="19"/>
        <v>0</v>
      </c>
      <c r="M46" s="6"/>
      <c r="N46" s="29">
        <f t="shared" si="20"/>
        <v>0</v>
      </c>
      <c r="O46" s="6"/>
      <c r="P46" s="19">
        <f t="shared" si="21"/>
        <v>0</v>
      </c>
      <c r="Q46" s="6"/>
      <c r="R46" s="19">
        <f t="shared" si="22"/>
        <v>0</v>
      </c>
      <c r="S46" s="6"/>
      <c r="T46" s="19">
        <f t="shared" si="23"/>
        <v>0</v>
      </c>
      <c r="U46" s="6"/>
      <c r="V46" s="7">
        <f t="shared" si="24"/>
        <v>0</v>
      </c>
      <c r="W46" s="8">
        <f t="shared" si="25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2">
      <c r="A47" s="22">
        <f t="shared" si="11"/>
        <v>37</v>
      </c>
      <c r="B47" s="6"/>
      <c r="C47" s="6"/>
      <c r="D47" s="6"/>
      <c r="E47" s="6"/>
      <c r="F47" s="29">
        <f t="shared" si="16"/>
        <v>0</v>
      </c>
      <c r="G47" s="6"/>
      <c r="H47" s="7">
        <f t="shared" si="17"/>
        <v>0</v>
      </c>
      <c r="I47" s="6"/>
      <c r="J47" s="19">
        <f t="shared" si="18"/>
        <v>0</v>
      </c>
      <c r="K47" s="6"/>
      <c r="L47" s="29">
        <f t="shared" si="19"/>
        <v>0</v>
      </c>
      <c r="M47" s="6"/>
      <c r="N47" s="29">
        <f t="shared" si="20"/>
        <v>0</v>
      </c>
      <c r="O47" s="6"/>
      <c r="P47" s="19">
        <f t="shared" si="21"/>
        <v>0</v>
      </c>
      <c r="Q47" s="6"/>
      <c r="R47" s="19">
        <f t="shared" si="22"/>
        <v>0</v>
      </c>
      <c r="S47" s="6"/>
      <c r="T47" s="19">
        <f t="shared" si="23"/>
        <v>0</v>
      </c>
      <c r="U47" s="6"/>
      <c r="V47" s="7">
        <f t="shared" si="24"/>
        <v>0</v>
      </c>
      <c r="W47" s="8">
        <f t="shared" si="25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2">
      <c r="A48" s="22">
        <f t="shared" si="11"/>
        <v>38</v>
      </c>
      <c r="B48" s="6"/>
      <c r="C48" s="6"/>
      <c r="D48" s="6"/>
      <c r="E48" s="6"/>
      <c r="F48" s="29">
        <f t="shared" si="16"/>
        <v>0</v>
      </c>
      <c r="G48" s="6"/>
      <c r="H48" s="7">
        <f t="shared" si="17"/>
        <v>0</v>
      </c>
      <c r="I48" s="6"/>
      <c r="J48" s="19">
        <f t="shared" si="18"/>
        <v>0</v>
      </c>
      <c r="K48" s="6"/>
      <c r="L48" s="29">
        <f t="shared" si="19"/>
        <v>0</v>
      </c>
      <c r="M48" s="6"/>
      <c r="N48" s="29">
        <f t="shared" si="20"/>
        <v>0</v>
      </c>
      <c r="O48" s="6"/>
      <c r="P48" s="19">
        <f t="shared" si="21"/>
        <v>0</v>
      </c>
      <c r="Q48" s="6"/>
      <c r="R48" s="19">
        <f t="shared" si="22"/>
        <v>0</v>
      </c>
      <c r="S48" s="6"/>
      <c r="T48" s="19">
        <f t="shared" si="23"/>
        <v>0</v>
      </c>
      <c r="U48" s="6"/>
      <c r="V48" s="7">
        <f t="shared" si="24"/>
        <v>0</v>
      </c>
      <c r="W48" s="8">
        <f t="shared" si="25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2">
      <c r="A49" s="22">
        <f t="shared" si="11"/>
        <v>39</v>
      </c>
      <c r="B49" s="6"/>
      <c r="C49" s="6"/>
      <c r="D49" s="6"/>
      <c r="E49" s="6"/>
      <c r="F49" s="29">
        <f t="shared" si="16"/>
        <v>0</v>
      </c>
      <c r="G49" s="6"/>
      <c r="H49" s="7">
        <f t="shared" si="17"/>
        <v>0</v>
      </c>
      <c r="I49" s="6"/>
      <c r="J49" s="19">
        <f t="shared" si="18"/>
        <v>0</v>
      </c>
      <c r="K49" s="6"/>
      <c r="L49" s="29">
        <f t="shared" si="19"/>
        <v>0</v>
      </c>
      <c r="M49" s="6"/>
      <c r="N49" s="29">
        <f t="shared" si="20"/>
        <v>0</v>
      </c>
      <c r="O49" s="6"/>
      <c r="P49" s="19">
        <f t="shared" si="21"/>
        <v>0</v>
      </c>
      <c r="Q49" s="6"/>
      <c r="R49" s="19">
        <f t="shared" si="22"/>
        <v>0</v>
      </c>
      <c r="S49" s="6"/>
      <c r="T49" s="19">
        <f t="shared" si="23"/>
        <v>0</v>
      </c>
      <c r="U49" s="6"/>
      <c r="V49" s="7">
        <f t="shared" si="24"/>
        <v>0</v>
      </c>
      <c r="W49" s="8">
        <f t="shared" si="25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2">
      <c r="A50" s="22">
        <f t="shared" si="11"/>
        <v>40</v>
      </c>
      <c r="B50" s="6"/>
      <c r="C50" s="6"/>
      <c r="D50" s="6"/>
      <c r="E50" s="6"/>
      <c r="F50" s="29">
        <f t="shared" si="16"/>
        <v>0</v>
      </c>
      <c r="G50" s="6"/>
      <c r="H50" s="7">
        <f t="shared" si="17"/>
        <v>0</v>
      </c>
      <c r="I50" s="6"/>
      <c r="J50" s="19">
        <f t="shared" si="18"/>
        <v>0</v>
      </c>
      <c r="K50" s="6"/>
      <c r="L50" s="29">
        <f t="shared" si="19"/>
        <v>0</v>
      </c>
      <c r="M50" s="6"/>
      <c r="N50" s="29">
        <f t="shared" si="20"/>
        <v>0</v>
      </c>
      <c r="O50" s="6"/>
      <c r="P50" s="19">
        <f t="shared" si="21"/>
        <v>0</v>
      </c>
      <c r="Q50" s="6"/>
      <c r="R50" s="19">
        <f t="shared" si="22"/>
        <v>0</v>
      </c>
      <c r="S50" s="6"/>
      <c r="T50" s="19">
        <f t="shared" si="23"/>
        <v>0</v>
      </c>
      <c r="U50" s="6"/>
      <c r="V50" s="7">
        <f t="shared" si="24"/>
        <v>0</v>
      </c>
      <c r="W50" s="8">
        <f t="shared" si="25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2">
      <c r="A51" s="22">
        <f t="shared" si="11"/>
        <v>41</v>
      </c>
      <c r="B51" s="6"/>
      <c r="C51" s="6"/>
      <c r="D51" s="6"/>
      <c r="E51" s="6"/>
      <c r="F51" s="29">
        <f t="shared" si="16"/>
        <v>0</v>
      </c>
      <c r="G51" s="6"/>
      <c r="H51" s="7">
        <f t="shared" si="17"/>
        <v>0</v>
      </c>
      <c r="I51" s="6"/>
      <c r="J51" s="19">
        <f t="shared" si="18"/>
        <v>0</v>
      </c>
      <c r="K51" s="6"/>
      <c r="L51" s="29">
        <f t="shared" si="19"/>
        <v>0</v>
      </c>
      <c r="M51" s="6"/>
      <c r="N51" s="29">
        <f t="shared" si="20"/>
        <v>0</v>
      </c>
      <c r="O51" s="6"/>
      <c r="P51" s="19">
        <f t="shared" si="21"/>
        <v>0</v>
      </c>
      <c r="Q51" s="6"/>
      <c r="R51" s="19">
        <f t="shared" si="22"/>
        <v>0</v>
      </c>
      <c r="S51" s="6"/>
      <c r="T51" s="19">
        <f t="shared" si="23"/>
        <v>0</v>
      </c>
      <c r="U51" s="6"/>
      <c r="V51" s="7">
        <f t="shared" si="24"/>
        <v>0</v>
      </c>
      <c r="W51" s="8">
        <f t="shared" si="25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2">
      <c r="A52" s="5">
        <f t="shared" si="11"/>
        <v>42</v>
      </c>
      <c r="B52" s="6"/>
      <c r="C52" s="6"/>
      <c r="D52" s="6"/>
      <c r="E52" s="6"/>
      <c r="F52" s="29">
        <f t="shared" si="16"/>
        <v>0</v>
      </c>
      <c r="G52" s="6"/>
      <c r="H52" s="7">
        <f t="shared" si="17"/>
        <v>0</v>
      </c>
      <c r="I52" s="6"/>
      <c r="J52" s="19">
        <f t="shared" si="18"/>
        <v>0</v>
      </c>
      <c r="K52" s="6"/>
      <c r="L52" s="29">
        <f t="shared" si="19"/>
        <v>0</v>
      </c>
      <c r="M52" s="6"/>
      <c r="N52" s="29">
        <f t="shared" si="20"/>
        <v>0</v>
      </c>
      <c r="O52" s="6"/>
      <c r="P52" s="19">
        <f t="shared" si="21"/>
        <v>0</v>
      </c>
      <c r="Q52" s="6"/>
      <c r="R52" s="19">
        <f t="shared" si="22"/>
        <v>0</v>
      </c>
      <c r="S52" s="6"/>
      <c r="T52" s="19">
        <f t="shared" si="23"/>
        <v>0</v>
      </c>
      <c r="U52" s="6"/>
      <c r="V52" s="7">
        <f t="shared" si="24"/>
        <v>0</v>
      </c>
      <c r="W52" s="8">
        <f t="shared" si="25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2">
      <c r="A53" s="38" t="s">
        <v>11</v>
      </c>
      <c r="B53" s="38"/>
      <c r="C53" s="39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0</v>
      </c>
      <c r="S53">
        <v>7</v>
      </c>
    </row>
    <row r="54" spans="1:26" x14ac:dyDescent="0.2">
      <c r="A54" s="44" t="s">
        <v>19</v>
      </c>
      <c r="B54" s="44"/>
      <c r="C54" s="44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43" t="s">
        <v>15</v>
      </c>
      <c r="F2" s="43"/>
      <c r="G2" s="14">
        <f>COUNTA(B11:B31)</f>
        <v>9</v>
      </c>
    </row>
    <row r="3" spans="1:24" x14ac:dyDescent="0.2">
      <c r="B3" s="2"/>
      <c r="E3" s="43" t="s">
        <v>17</v>
      </c>
      <c r="F3" s="43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340</v>
      </c>
      <c r="J6" s="34"/>
      <c r="K6" s="34" t="s">
        <v>341</v>
      </c>
      <c r="L6" s="34"/>
      <c r="M6" s="34" t="s">
        <v>342</v>
      </c>
      <c r="N6" s="34"/>
      <c r="O6" s="34" t="s">
        <v>375</v>
      </c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2</v>
      </c>
      <c r="P7" s="36"/>
      <c r="Q7" s="35"/>
      <c r="R7" s="36"/>
      <c r="S7" s="35"/>
      <c r="T7" s="36"/>
    </row>
    <row r="8" spans="1:24" x14ac:dyDescent="0.2">
      <c r="D8" s="1" t="s">
        <v>1</v>
      </c>
      <c r="E8" s="37" t="s">
        <v>65</v>
      </c>
      <c r="F8" s="37"/>
      <c r="G8" s="51">
        <v>45977</v>
      </c>
      <c r="H8" s="52"/>
      <c r="I8" s="51">
        <v>45984</v>
      </c>
      <c r="J8" s="52"/>
      <c r="K8" s="37">
        <v>46004</v>
      </c>
      <c r="L8" s="37"/>
      <c r="M8" s="37">
        <v>46053</v>
      </c>
      <c r="N8" s="37"/>
      <c r="O8" s="37">
        <v>46081</v>
      </c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38</v>
      </c>
      <c r="F9" s="34"/>
      <c r="G9" s="35">
        <v>19</v>
      </c>
      <c r="H9" s="36"/>
      <c r="I9" s="35">
        <v>4</v>
      </c>
      <c r="J9" s="36"/>
      <c r="K9" s="34">
        <v>12</v>
      </c>
      <c r="L9" s="34"/>
      <c r="M9" s="34">
        <v>7</v>
      </c>
      <c r="N9" s="34"/>
      <c r="O9" s="34">
        <v>9</v>
      </c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3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3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3" si="5">IF(O11=0,,($O$9-O11)*$O$7*100/$O$9)</f>
        <v>66.666666666666671</v>
      </c>
      <c r="Q11" s="6"/>
      <c r="R11" s="7">
        <v>50</v>
      </c>
      <c r="S11" s="6"/>
      <c r="T11" s="7">
        <f t="shared" ref="T11:T23" si="6">IF(S11=0,,($S$9-S11)*$S$7*100/$S$9)</f>
        <v>0</v>
      </c>
      <c r="U11" s="8">
        <f>R11+P11+N11+L11+J11+H11+T11</f>
        <v>660.40100250626563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3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/>
      <c r="R13" s="7">
        <f t="shared" si="10"/>
        <v>0</v>
      </c>
      <c r="S13" s="6"/>
      <c r="T13" s="7">
        <f t="shared" si="6"/>
        <v>0</v>
      </c>
      <c r="U13" s="8">
        <f t="shared" ref="U13:U23" si="11">R13+P13+N13+L13+J13+H13+T13</f>
        <v>171.42857142857142</v>
      </c>
      <c r="V13" s="6">
        <f t="shared" si="7"/>
        <v>3</v>
      </c>
      <c r="W13" s="6">
        <f t="shared" si="8"/>
        <v>1</v>
      </c>
      <c r="X13" s="18">
        <f t="shared" si="9"/>
        <v>0.16666666666666666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ref="F24:F31" si="12">IF(E24=0,,($E$9-E24)*$E$7*100/$E$9)</f>
        <v>0</v>
      </c>
      <c r="G24" s="6"/>
      <c r="H24" s="7">
        <f t="shared" ref="H24:H31" si="13">IF(G24=0,,($G$9-G24)*$G$7*100/$G$9)</f>
        <v>0</v>
      </c>
      <c r="I24" s="6"/>
      <c r="J24" s="7">
        <f t="shared" ref="J24:J31" si="14">IF(I24=0,,($I$9-I24)*$I$7*100/$I$9)</f>
        <v>0</v>
      </c>
      <c r="K24" s="6"/>
      <c r="L24" s="7">
        <f t="shared" ref="L24:L31" si="15">IF(K24=0,,($K$9-K24)*$K$7*100/$K$9)</f>
        <v>0</v>
      </c>
      <c r="M24" s="6"/>
      <c r="N24" s="7">
        <f t="shared" ref="N24:N31" si="16">IF(M24=0,,($M$9-M24)*$M$7*100/$M$9)</f>
        <v>0</v>
      </c>
      <c r="O24" s="6"/>
      <c r="P24" s="7">
        <f t="shared" ref="P24:P31" si="17">IF(O24=0,,($O$9-O24)*$O$7*100/$O$9)</f>
        <v>0</v>
      </c>
      <c r="Q24" s="6"/>
      <c r="R24" s="7">
        <f t="shared" ref="R24:R31" si="18">IF(Q24=0,,($Q$9-Q24)*$Q$7*100/$Q$9)</f>
        <v>0</v>
      </c>
      <c r="S24" s="6"/>
      <c r="T24" s="7">
        <f t="shared" ref="T24:T31" si="19">IF(S24=0,,($S$9-S24)*$S$7*100/$S$9)</f>
        <v>0</v>
      </c>
      <c r="U24" s="8">
        <f t="shared" ref="U24:U31" si="20">R24+P24+N24+L24+J24+H24+T24</f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6"/>
      <c r="T25" s="7">
        <f t="shared" si="19"/>
        <v>0</v>
      </c>
      <c r="U25" s="8">
        <f t="shared" si="20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6"/>
      <c r="T26" s="7">
        <f t="shared" si="19"/>
        <v>0</v>
      </c>
      <c r="U26" s="8">
        <f t="shared" si="20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6"/>
      <c r="T27" s="7">
        <f t="shared" si="19"/>
        <v>0</v>
      </c>
      <c r="U27" s="8">
        <f t="shared" si="20"/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6"/>
      <c r="T28" s="7">
        <f t="shared" si="19"/>
        <v>0</v>
      </c>
      <c r="U28" s="8">
        <f t="shared" si="20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6"/>
      <c r="T29" s="7">
        <f t="shared" si="19"/>
        <v>0</v>
      </c>
      <c r="U29" s="8">
        <f t="shared" si="20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6"/>
      <c r="T30" s="7">
        <f t="shared" si="19"/>
        <v>0</v>
      </c>
      <c r="U30" s="8">
        <f t="shared" si="20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6"/>
      <c r="T31" s="7">
        <f t="shared" si="19"/>
        <v>0</v>
      </c>
      <c r="U31" s="8">
        <f t="shared" si="20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8" t="s">
        <v>11</v>
      </c>
      <c r="B32" s="38"/>
      <c r="C32" s="39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0</v>
      </c>
    </row>
    <row r="33" spans="1:17" x14ac:dyDescent="0.2">
      <c r="A33" s="44" t="s">
        <v>19</v>
      </c>
      <c r="B33" s="44"/>
      <c r="C33" s="44"/>
      <c r="E33" s="15">
        <f>E32/$G$2</f>
        <v>0.22222222222222221</v>
      </c>
      <c r="G33" s="15">
        <f>G32/$G$2</f>
        <v>0.22222222222222221</v>
      </c>
      <c r="I33" s="15">
        <f>I32/$G$2</f>
        <v>0.44444444444444442</v>
      </c>
      <c r="K33" s="15">
        <f>K32/$G$2</f>
        <v>0.44444444444444442</v>
      </c>
      <c r="M33" s="15">
        <f>M32/$G$2</f>
        <v>0.66666666666666663</v>
      </c>
      <c r="O33" s="15">
        <f>O32/$G$2</f>
        <v>0.1111111111111111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3">
    <sortCondition descending="1" ref="U11:U23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S5" sqref="S5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2" x14ac:dyDescent="0.2">
      <c r="E2" s="43" t="s">
        <v>16</v>
      </c>
      <c r="F2" s="43"/>
      <c r="G2" s="14">
        <f>COUNTA(B11:B56)</f>
        <v>20</v>
      </c>
    </row>
    <row r="3" spans="1:22" x14ac:dyDescent="0.2">
      <c r="B3" s="2"/>
      <c r="E3" s="43" t="s">
        <v>17</v>
      </c>
      <c r="F3" s="43"/>
      <c r="G3" s="14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313</v>
      </c>
      <c r="L6" s="34"/>
      <c r="M6" s="35" t="s">
        <v>333</v>
      </c>
      <c r="N6" s="36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/>
      <c r="P7" s="36"/>
      <c r="Q7" s="35"/>
      <c r="R7" s="36"/>
    </row>
    <row r="8" spans="1:22" x14ac:dyDescent="0.2">
      <c r="D8" s="1" t="s">
        <v>1</v>
      </c>
      <c r="E8" s="37">
        <v>45935</v>
      </c>
      <c r="F8" s="37"/>
      <c r="G8" s="51">
        <v>45955</v>
      </c>
      <c r="H8" s="52"/>
      <c r="I8" s="51">
        <v>45984</v>
      </c>
      <c r="J8" s="52"/>
      <c r="K8" s="51">
        <v>46004</v>
      </c>
      <c r="L8" s="52"/>
      <c r="M8" s="51">
        <v>46053</v>
      </c>
      <c r="N8" s="52"/>
      <c r="O8" s="37"/>
      <c r="P8" s="37"/>
      <c r="Q8" s="37"/>
      <c r="R8" s="37"/>
    </row>
    <row r="9" spans="1:22" x14ac:dyDescent="0.2">
      <c r="D9" s="1" t="s">
        <v>2</v>
      </c>
      <c r="E9" s="34">
        <v>2</v>
      </c>
      <c r="F9" s="34"/>
      <c r="G9" s="35">
        <v>6</v>
      </c>
      <c r="H9" s="36"/>
      <c r="I9" s="35">
        <v>13</v>
      </c>
      <c r="J9" s="36"/>
      <c r="K9" s="35">
        <v>12</v>
      </c>
      <c r="L9" s="36"/>
      <c r="M9" s="35">
        <v>13</v>
      </c>
      <c r="N9" s="36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/>
      <c r="P11" s="29">
        <f>IF(O11=0,,($O$9-O11)*$O$7*100/$O$9)</f>
        <v>0</v>
      </c>
      <c r="Q11" s="6"/>
      <c r="R11" s="7">
        <f t="shared" ref="R11:R17" si="2">IF(Q11=0,,($Q$9-Q11)*$Q$7*100/$Q$9)</f>
        <v>0</v>
      </c>
      <c r="S11" s="8">
        <f t="shared" ref="S11:S50" si="3">SUM(F11+H11+J11+L11+N11+P11+R11)</f>
        <v>32</v>
      </c>
      <c r="T11" s="6">
        <f t="shared" ref="T11:T56" si="4">ROW(B11)-10</f>
        <v>1</v>
      </c>
      <c r="U11" s="6">
        <f t="shared" ref="U11:U56" si="5">COUNTA(E11,G11,I11,K11,M11,O11,Q11)</f>
        <v>3</v>
      </c>
      <c r="V11" s="16">
        <f t="shared" ref="V11:V56" si="6">U11/$G$3</f>
        <v>0.6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/>
      <c r="P12" s="29">
        <f>IF(O12=0,,($O$9-O12)*$O$7*100/$O$9)</f>
        <v>0</v>
      </c>
      <c r="Q12" s="6"/>
      <c r="R12" s="7">
        <f t="shared" si="2"/>
        <v>0</v>
      </c>
      <c r="S12" s="8">
        <f t="shared" si="3"/>
        <v>31</v>
      </c>
      <c r="T12" s="6">
        <f t="shared" si="4"/>
        <v>2</v>
      </c>
      <c r="U12" s="6">
        <f t="shared" si="5"/>
        <v>3</v>
      </c>
      <c r="V12" s="16">
        <f t="shared" si="6"/>
        <v>0.6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/>
      <c r="P13" s="29">
        <f>IF(O13=0,,($O$9-O13)*$O$7*100/$O$9)</f>
        <v>0</v>
      </c>
      <c r="Q13" s="6"/>
      <c r="R13" s="7">
        <f t="shared" si="2"/>
        <v>0</v>
      </c>
      <c r="S13" s="8">
        <f t="shared" si="3"/>
        <v>26</v>
      </c>
      <c r="T13" s="6">
        <f t="shared" si="4"/>
        <v>3</v>
      </c>
      <c r="U13" s="6">
        <f t="shared" si="5"/>
        <v>3</v>
      </c>
      <c r="V13" s="16">
        <f t="shared" si="6"/>
        <v>0.6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>IF(K14=0,,($K$9-K14)*$K$7*100/$K$9)</f>
        <v>0</v>
      </c>
      <c r="M14" s="6">
        <v>5</v>
      </c>
      <c r="N14" s="13">
        <v>10</v>
      </c>
      <c r="O14" s="27"/>
      <c r="P14" s="29">
        <f>IF(O14=0,,($O$9-O14)*$O$7*100/$O$9)</f>
        <v>0</v>
      </c>
      <c r="Q14" s="6"/>
      <c r="R14" s="7">
        <f t="shared" si="2"/>
        <v>0</v>
      </c>
      <c r="S14" s="8">
        <f t="shared" si="3"/>
        <v>21</v>
      </c>
      <c r="T14" s="6">
        <f t="shared" si="4"/>
        <v>4</v>
      </c>
      <c r="U14" s="6">
        <f t="shared" si="5"/>
        <v>2</v>
      </c>
      <c r="V14" s="16">
        <f t="shared" si="6"/>
        <v>0.4</v>
      </c>
    </row>
    <row r="15" spans="1:22" x14ac:dyDescent="0.2">
      <c r="A15" s="26">
        <f t="shared" si="0"/>
        <v>5</v>
      </c>
      <c r="B15" s="27" t="s">
        <v>222</v>
      </c>
      <c r="C15" s="27" t="s">
        <v>223</v>
      </c>
      <c r="D15" s="27" t="s">
        <v>112</v>
      </c>
      <c r="E15" s="6"/>
      <c r="F15" s="29">
        <f>IF(E15=0,,($E$9-E15)*$E$7*100/$E$9)</f>
        <v>0</v>
      </c>
      <c r="G15" s="6"/>
      <c r="H15" s="29">
        <f t="shared" si="1"/>
        <v>0</v>
      </c>
      <c r="I15" s="13">
        <v>5</v>
      </c>
      <c r="J15" s="19">
        <v>10</v>
      </c>
      <c r="K15" s="13"/>
      <c r="L15" s="19">
        <f>IF(K15=0,,($K$9-K15)*$K$7*100/$K$9)</f>
        <v>0</v>
      </c>
      <c r="M15" s="6">
        <v>3</v>
      </c>
      <c r="N15" s="13">
        <v>11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0.4</v>
      </c>
    </row>
    <row r="16" spans="1:22" x14ac:dyDescent="0.2">
      <c r="A16" s="26">
        <f t="shared" si="0"/>
        <v>6</v>
      </c>
      <c r="B16" s="13" t="s">
        <v>224</v>
      </c>
      <c r="C16" s="13" t="s">
        <v>225</v>
      </c>
      <c r="D16" s="13" t="s">
        <v>136</v>
      </c>
      <c r="E16" s="13"/>
      <c r="F16" s="19">
        <f>IF(E16=0,,($E$9-E16)*$E$7*100/$E$9)</f>
        <v>0</v>
      </c>
      <c r="G16" s="13"/>
      <c r="H16" s="19">
        <f t="shared" si="1"/>
        <v>0</v>
      </c>
      <c r="I16" s="13">
        <v>6</v>
      </c>
      <c r="J16" s="19">
        <v>9</v>
      </c>
      <c r="K16" s="13"/>
      <c r="L16" s="19">
        <f>IF(K16=0,,($K$9-K16)*$K$7*100/$K$9)</f>
        <v>0</v>
      </c>
      <c r="M16" s="6">
        <v>11</v>
      </c>
      <c r="N16" s="13">
        <v>4</v>
      </c>
      <c r="O16" s="27"/>
      <c r="P16" s="29"/>
      <c r="Q16" s="6"/>
      <c r="R16" s="7">
        <f t="shared" si="2"/>
        <v>0</v>
      </c>
      <c r="S16" s="8">
        <f t="shared" si="3"/>
        <v>13</v>
      </c>
      <c r="T16" s="6">
        <f t="shared" si="4"/>
        <v>6</v>
      </c>
      <c r="U16" s="6">
        <f t="shared" si="5"/>
        <v>2</v>
      </c>
      <c r="V16" s="16">
        <f t="shared" si="6"/>
        <v>0.4</v>
      </c>
    </row>
    <row r="17" spans="1:22" x14ac:dyDescent="0.2">
      <c r="A17" s="26">
        <f t="shared" si="0"/>
        <v>7</v>
      </c>
      <c r="B17" s="13" t="s">
        <v>110</v>
      </c>
      <c r="C17" s="13" t="s">
        <v>111</v>
      </c>
      <c r="D17" s="13" t="s">
        <v>112</v>
      </c>
      <c r="E17" s="13">
        <v>1</v>
      </c>
      <c r="F17" s="19">
        <v>4</v>
      </c>
      <c r="G17" s="13"/>
      <c r="H17" s="19">
        <f t="shared" si="1"/>
        <v>0</v>
      </c>
      <c r="I17" s="13">
        <v>7</v>
      </c>
      <c r="J17" s="19">
        <v>8</v>
      </c>
      <c r="K17" s="13"/>
      <c r="L17" s="19">
        <f>IF(K17=0,,($K$9-K17)*$K$7*100/$K$9)</f>
        <v>0</v>
      </c>
      <c r="M17" s="6"/>
      <c r="N17" s="13">
        <f>IF(M17=0,,($M$9-M17)*$M$7*100/$M$9)</f>
        <v>0</v>
      </c>
      <c r="O17" s="27"/>
      <c r="P17" s="29">
        <f t="shared" ref="P17:P22" si="7">IF(O17=0,,($O$9-O17)*$O$7*100/$O$9)</f>
        <v>0</v>
      </c>
      <c r="Q17" s="6"/>
      <c r="R17" s="7">
        <f t="shared" si="2"/>
        <v>0</v>
      </c>
      <c r="S17" s="8">
        <f t="shared" si="3"/>
        <v>12</v>
      </c>
      <c r="T17" s="6">
        <f t="shared" si="4"/>
        <v>7</v>
      </c>
      <c r="U17" s="6">
        <f t="shared" si="5"/>
        <v>2</v>
      </c>
      <c r="V17" s="16">
        <f t="shared" si="6"/>
        <v>0.4</v>
      </c>
    </row>
    <row r="18" spans="1:22" x14ac:dyDescent="0.2">
      <c r="A18" s="26">
        <f t="shared" si="0"/>
        <v>8</v>
      </c>
      <c r="B18" s="27" t="s">
        <v>235</v>
      </c>
      <c r="C18" s="27" t="s">
        <v>236</v>
      </c>
      <c r="D18" s="27" t="s">
        <v>68</v>
      </c>
      <c r="E18" s="6"/>
      <c r="F18" s="29">
        <f t="shared" ref="F18:F26" si="8">IF(E18=0,,($E$9-E18)*$E$7*100/$E$9)</f>
        <v>0</v>
      </c>
      <c r="G18" s="6"/>
      <c r="H18" s="29">
        <f t="shared" si="1"/>
        <v>0</v>
      </c>
      <c r="I18" s="13">
        <v>13</v>
      </c>
      <c r="J18" s="19">
        <v>2</v>
      </c>
      <c r="K18" s="13">
        <v>10</v>
      </c>
      <c r="L18" s="19">
        <v>4</v>
      </c>
      <c r="M18" s="6">
        <v>9</v>
      </c>
      <c r="N18" s="13">
        <v>6</v>
      </c>
      <c r="O18" s="27"/>
      <c r="P18" s="29">
        <f t="shared" si="7"/>
        <v>0</v>
      </c>
      <c r="Q18" s="6"/>
      <c r="R18" s="7">
        <f>IF(Q17=0,,($Q$9-Q17)*$Q$7*100/$Q$9)</f>
        <v>0</v>
      </c>
      <c r="S18" s="8">
        <f t="shared" si="3"/>
        <v>12</v>
      </c>
      <c r="T18" s="6">
        <f t="shared" si="4"/>
        <v>8</v>
      </c>
      <c r="U18" s="6">
        <f t="shared" si="5"/>
        <v>3</v>
      </c>
      <c r="V18" s="16">
        <f t="shared" si="6"/>
        <v>0.6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8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6">
        <v>6</v>
      </c>
      <c r="N19" s="13">
        <v>9</v>
      </c>
      <c r="O19" s="13"/>
      <c r="P19" s="29">
        <f t="shared" si="7"/>
        <v>0</v>
      </c>
      <c r="Q19" s="6"/>
      <c r="R19" s="7">
        <f t="shared" ref="R19:R27" si="9">IF(Q19=0,,($Q$9-Q19)*$Q$7*100/$Q$9)</f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0.2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8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6">
        <v>7</v>
      </c>
      <c r="N20" s="13">
        <v>8</v>
      </c>
      <c r="O20" s="6"/>
      <c r="P20" s="29">
        <f t="shared" si="7"/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0.2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8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>IF(K21=0,,($K$9-K21)*$K$7*100/$K$9)</f>
        <v>0</v>
      </c>
      <c r="M21" s="6"/>
      <c r="N21" s="13">
        <f>IF(M21=0,,($M$9-M21)*$M$7*100/$M$9)</f>
        <v>0</v>
      </c>
      <c r="O21" s="27"/>
      <c r="P21" s="29">
        <f t="shared" si="7"/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0.4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8"/>
        <v>0</v>
      </c>
      <c r="G22" s="13"/>
      <c r="H22" s="19">
        <f t="shared" ref="H22:H40" si="10">IF(G22=0,,($G$9-G22)*$G$7*100/$G$9)</f>
        <v>0</v>
      </c>
      <c r="I22" s="13">
        <v>8</v>
      </c>
      <c r="J22" s="19">
        <v>7</v>
      </c>
      <c r="K22" s="13"/>
      <c r="L22" s="19">
        <f>IF(K22=0,,($K$9-K22)*$K$7*100/$K$9)</f>
        <v>0</v>
      </c>
      <c r="M22" s="6"/>
      <c r="N22" s="13">
        <f>IF(M22=0,,($M$9-M22)*$M$7*100/$M$9)</f>
        <v>0</v>
      </c>
      <c r="O22" s="27"/>
      <c r="P22" s="29">
        <f t="shared" si="7"/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0.4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8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>IF(K23=0,,($K$9-K23)*$K$7*100/$K$9)</f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0.2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8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0.4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8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0.2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8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0.4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0.2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50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50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0.2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 t="shared" ref="R29:R50" si="14"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0.2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 t="shared" ref="J30:J42" si="15"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 t="shared" si="14"/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0.2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 t="shared" si="15"/>
        <v>0</v>
      </c>
      <c r="K31" s="13"/>
      <c r="L31" s="19">
        <f t="shared" si="13"/>
        <v>0</v>
      </c>
      <c r="M31" s="6"/>
      <c r="N31" s="13">
        <f t="shared" ref="N31:N50" si="16">IF(M31=0,,($M$9-M31)*$M$7*100/$M$9)</f>
        <v>0</v>
      </c>
      <c r="O31" s="13"/>
      <c r="P31" s="29">
        <f t="shared" ref="P31:P50" si="17">IF(O31=0,,($O$9-O31)*$O$7*100/$O$9)</f>
        <v>0</v>
      </c>
      <c r="Q31" s="6"/>
      <c r="R31" s="7">
        <f t="shared" si="14"/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 t="shared" si="15"/>
        <v>0</v>
      </c>
      <c r="K32" s="13"/>
      <c r="L32" s="19">
        <f t="shared" si="13"/>
        <v>0</v>
      </c>
      <c r="M32" s="6"/>
      <c r="N32" s="13">
        <f t="shared" si="16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 t="shared" si="15"/>
        <v>0</v>
      </c>
      <c r="K33" s="13"/>
      <c r="L33" s="19">
        <f t="shared" si="13"/>
        <v>0</v>
      </c>
      <c r="M33" s="6"/>
      <c r="N33" s="13">
        <f t="shared" si="16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2"/>
        <v>0</v>
      </c>
      <c r="G34" s="6"/>
      <c r="H34" s="29">
        <f t="shared" si="10"/>
        <v>0</v>
      </c>
      <c r="I34" s="13"/>
      <c r="J34" s="19">
        <f t="shared" si="15"/>
        <v>0</v>
      </c>
      <c r="K34" s="13"/>
      <c r="L34" s="19">
        <f t="shared" si="13"/>
        <v>0</v>
      </c>
      <c r="M34" s="6"/>
      <c r="N34" s="13">
        <f t="shared" si="16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3"/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10"/>
        <v>0</v>
      </c>
      <c r="I35" s="13"/>
      <c r="J35" s="19">
        <f t="shared" si="15"/>
        <v>0</v>
      </c>
      <c r="K35" s="13"/>
      <c r="L35" s="19">
        <f t="shared" si="13"/>
        <v>0</v>
      </c>
      <c r="M35" s="6"/>
      <c r="N35" s="13">
        <f t="shared" si="16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3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10"/>
        <v>0</v>
      </c>
      <c r="I36" s="13"/>
      <c r="J36" s="19">
        <f t="shared" si="15"/>
        <v>0</v>
      </c>
      <c r="K36" s="13"/>
      <c r="L36" s="19">
        <f t="shared" si="13"/>
        <v>0</v>
      </c>
      <c r="M36" s="6"/>
      <c r="N36" s="13">
        <f t="shared" si="16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3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10"/>
        <v>0</v>
      </c>
      <c r="I37" s="13"/>
      <c r="J37" s="19">
        <f t="shared" si="15"/>
        <v>0</v>
      </c>
      <c r="K37" s="13"/>
      <c r="L37" s="19">
        <f t="shared" si="13"/>
        <v>0</v>
      </c>
      <c r="M37" s="6"/>
      <c r="N37" s="13">
        <f t="shared" si="16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3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2"/>
        <v>0</v>
      </c>
      <c r="G38" s="6"/>
      <c r="H38" s="29">
        <f t="shared" si="10"/>
        <v>0</v>
      </c>
      <c r="I38" s="13"/>
      <c r="J38" s="19">
        <f t="shared" si="15"/>
        <v>0</v>
      </c>
      <c r="K38" s="13"/>
      <c r="L38" s="19">
        <f t="shared" si="13"/>
        <v>0</v>
      </c>
      <c r="M38" s="6"/>
      <c r="N38" s="13">
        <f t="shared" si="16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3"/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2"/>
        <v>0</v>
      </c>
      <c r="G39" s="6"/>
      <c r="H39" s="29">
        <f t="shared" si="10"/>
        <v>0</v>
      </c>
      <c r="I39" s="13"/>
      <c r="J39" s="19">
        <f t="shared" si="15"/>
        <v>0</v>
      </c>
      <c r="K39" s="13"/>
      <c r="L39" s="19">
        <f t="shared" si="13"/>
        <v>0</v>
      </c>
      <c r="M39" s="6"/>
      <c r="N39" s="13">
        <f t="shared" si="16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3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2"/>
        <v>0</v>
      </c>
      <c r="G40" s="6"/>
      <c r="H40" s="29">
        <f t="shared" si="10"/>
        <v>0</v>
      </c>
      <c r="I40" s="13"/>
      <c r="J40" s="19">
        <f t="shared" si="15"/>
        <v>0</v>
      </c>
      <c r="K40" s="13"/>
      <c r="L40" s="19">
        <f t="shared" si="13"/>
        <v>0</v>
      </c>
      <c r="M40" s="6"/>
      <c r="N40" s="13">
        <f t="shared" si="16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3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2"/>
        <v>0</v>
      </c>
      <c r="G41" s="13"/>
      <c r="H41" s="19"/>
      <c r="I41" s="13"/>
      <c r="J41" s="19">
        <f t="shared" si="15"/>
        <v>0</v>
      </c>
      <c r="K41" s="13"/>
      <c r="L41" s="19">
        <f t="shared" si="13"/>
        <v>0</v>
      </c>
      <c r="M41" s="6"/>
      <c r="N41" s="13">
        <f t="shared" si="16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3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2"/>
        <v>0</v>
      </c>
      <c r="G42" s="6"/>
      <c r="H42" s="29">
        <f t="shared" ref="H42:H50" si="18">IF(G42=0,,($G$9-G42)*$G$7*100/$G$9)</f>
        <v>0</v>
      </c>
      <c r="I42" s="13"/>
      <c r="J42" s="19">
        <f t="shared" si="15"/>
        <v>0</v>
      </c>
      <c r="K42" s="13"/>
      <c r="L42" s="19">
        <f t="shared" si="13"/>
        <v>0</v>
      </c>
      <c r="M42" s="6"/>
      <c r="N42" s="13">
        <f t="shared" si="16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3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2"/>
        <v>0</v>
      </c>
      <c r="G43" s="6"/>
      <c r="H43" s="29">
        <f t="shared" si="18"/>
        <v>0</v>
      </c>
      <c r="I43" s="13"/>
      <c r="J43" s="19">
        <f t="shared" ref="J43:J50" si="19">IF(I43=0,,($K$9-I43)*$K$7*100/$K$9)</f>
        <v>0</v>
      </c>
      <c r="K43" s="13"/>
      <c r="L43" s="19">
        <f t="shared" si="13"/>
        <v>0</v>
      </c>
      <c r="M43" s="6"/>
      <c r="N43" s="13">
        <f t="shared" si="16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3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2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3"/>
        <v>0</v>
      </c>
      <c r="M44" s="6"/>
      <c r="N44" s="13">
        <f t="shared" si="16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3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2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3"/>
        <v>0</v>
      </c>
      <c r="M45" s="6"/>
      <c r="N45" s="13">
        <f t="shared" si="16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3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2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3"/>
        <v>0</v>
      </c>
      <c r="M46" s="6"/>
      <c r="N46" s="13">
        <f t="shared" si="16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3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2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3"/>
        <v>0</v>
      </c>
      <c r="M47" s="6"/>
      <c r="N47" s="13">
        <f t="shared" si="16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3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2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3"/>
        <v>0</v>
      </c>
      <c r="M48" s="6"/>
      <c r="N48" s="13">
        <f t="shared" si="16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3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2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3"/>
        <v>0</v>
      </c>
      <c r="M49" s="6"/>
      <c r="N49" s="13">
        <f t="shared" si="16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 t="shared" si="3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12"/>
        <v>0</v>
      </c>
      <c r="G50" s="6"/>
      <c r="H50" s="29">
        <f t="shared" si="18"/>
        <v>0</v>
      </c>
      <c r="I50" s="6"/>
      <c r="J50" s="29">
        <f t="shared" si="19"/>
        <v>0</v>
      </c>
      <c r="K50" s="6"/>
      <c r="L50" s="19">
        <f t="shared" si="13"/>
        <v>0</v>
      </c>
      <c r="M50" s="6"/>
      <c r="N50" s="13">
        <f t="shared" si="16"/>
        <v>0</v>
      </c>
      <c r="O50" s="6"/>
      <c r="P50" s="29">
        <f t="shared" si="17"/>
        <v>0</v>
      </c>
      <c r="Q50" s="6"/>
      <c r="R50" s="7">
        <f t="shared" si="14"/>
        <v>0</v>
      </c>
      <c r="S50" s="8">
        <f t="shared" si="3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20">IF(E51=0,,($E$9-E51)*$E$7*100/$E$9)</f>
        <v>0</v>
      </c>
      <c r="G51" s="6"/>
      <c r="H51" s="29">
        <f t="shared" ref="H51:H56" si="21">IF(G51=0,,($G$9-G51)*$G$7*100/$G$9)</f>
        <v>0</v>
      </c>
      <c r="I51" s="6"/>
      <c r="J51" s="29">
        <f t="shared" ref="J51:J56" si="22">IF(I51=0,,($K$9-I51)*$K$7*100/$K$9)</f>
        <v>0</v>
      </c>
      <c r="K51" s="6"/>
      <c r="L51" s="19">
        <f t="shared" ref="L51:L56" si="23">IF(K51=0,,($K$9-K51)*$K$7*100/$K$9)</f>
        <v>0</v>
      </c>
      <c r="M51" s="6"/>
      <c r="N51" s="13">
        <f t="shared" ref="N51:N56" si="24">IF(M51=0,,($M$9-M51)*$M$7*100/$M$9)</f>
        <v>0</v>
      </c>
      <c r="O51" s="6"/>
      <c r="P51" s="29">
        <f t="shared" ref="P51:P53" si="25">IF(O51=0,,($O$9-O51)*$O$7*100/$O$9)</f>
        <v>0</v>
      </c>
      <c r="Q51" s="6"/>
      <c r="R51" s="7">
        <f t="shared" ref="R51:R56" si="26">IF(Q51=0,,($Q$9-Q51)*$Q$7*100/$Q$9)</f>
        <v>0</v>
      </c>
      <c r="S51" s="8">
        <f t="shared" ref="S51:S56" si="27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si="27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si="27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38" t="s">
        <v>11</v>
      </c>
      <c r="B57" s="38"/>
      <c r="C57" s="39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0</v>
      </c>
      <c r="Q57">
        <f>COUNTA(Q11:Q56)</f>
        <v>0</v>
      </c>
    </row>
    <row r="58" spans="1:22" x14ac:dyDescent="0.2">
      <c r="A58" s="44" t="s">
        <v>19</v>
      </c>
      <c r="B58" s="44"/>
      <c r="C58" s="44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50">
    <sortCondition descending="1" ref="S11:S50"/>
    <sortCondition ref="B11:B50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24" sqref="M2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x14ac:dyDescent="0.2">
      <c r="E2" s="43" t="s">
        <v>15</v>
      </c>
      <c r="F2" s="43"/>
      <c r="G2" s="14">
        <f>COUNTA(B11:B24)</f>
        <v>10</v>
      </c>
    </row>
    <row r="3" spans="1:20" x14ac:dyDescent="0.2">
      <c r="B3" s="2"/>
      <c r="E3" s="43" t="s">
        <v>17</v>
      </c>
      <c r="F3" s="43"/>
      <c r="G3" s="14">
        <f>COUNTA(E8:P8)</f>
        <v>4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 t="s">
        <v>313</v>
      </c>
      <c r="J6" s="34"/>
      <c r="K6" s="34" t="s">
        <v>332</v>
      </c>
      <c r="L6" s="34"/>
      <c r="M6" s="35"/>
      <c r="N6" s="36"/>
      <c r="O6" s="34"/>
      <c r="P6" s="34"/>
    </row>
    <row r="7" spans="1:20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>
        <v>2</v>
      </c>
      <c r="L7" s="36"/>
      <c r="M7" s="35"/>
      <c r="N7" s="36"/>
      <c r="O7" s="35"/>
      <c r="P7" s="36"/>
    </row>
    <row r="8" spans="1:20" x14ac:dyDescent="0.2">
      <c r="D8" s="1" t="s">
        <v>1</v>
      </c>
      <c r="E8" s="37">
        <v>45935</v>
      </c>
      <c r="F8" s="37"/>
      <c r="G8" s="51">
        <v>45984</v>
      </c>
      <c r="H8" s="52"/>
      <c r="I8" s="51">
        <v>46004</v>
      </c>
      <c r="J8" s="52"/>
      <c r="K8" s="51">
        <v>46053</v>
      </c>
      <c r="L8" s="52"/>
      <c r="M8" s="51"/>
      <c r="N8" s="52"/>
      <c r="O8" s="37"/>
      <c r="P8" s="37"/>
    </row>
    <row r="9" spans="1:20" x14ac:dyDescent="0.2">
      <c r="D9" s="1" t="s">
        <v>2</v>
      </c>
      <c r="E9" s="34">
        <v>4</v>
      </c>
      <c r="F9" s="34"/>
      <c r="G9" s="35">
        <v>8</v>
      </c>
      <c r="H9" s="36"/>
      <c r="I9" s="35">
        <v>10</v>
      </c>
      <c r="J9" s="36"/>
      <c r="K9" s="35">
        <v>9</v>
      </c>
      <c r="L9" s="36"/>
      <c r="M9" s="35"/>
      <c r="N9" s="36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/>
      <c r="N11" s="6">
        <f>IF(M11=0,,($M$9-M11)*$M$7*100/$M$9)</f>
        <v>0</v>
      </c>
      <c r="O11" s="6"/>
      <c r="P11" s="7">
        <f t="shared" ref="P11:P22" si="1">IF(O11=0,,($O$9-O11)*$O$7*100/$O$9)</f>
        <v>0</v>
      </c>
      <c r="Q11" s="8">
        <f t="shared" ref="Q11:Q22" si="2">N11+J11+L11+F11+H11</f>
        <v>27</v>
      </c>
      <c r="R11" s="6">
        <f t="shared" ref="R11:R24" si="3">ROW(B11)-10</f>
        <v>1</v>
      </c>
      <c r="S11" s="6">
        <f>COUNTA(E11,G11,I11,K11,M11,#REF!,O11)</f>
        <v>4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/>
      <c r="N12" s="6">
        <f>IF(M12=0,,($M$9-M12)*$M$7*100/$M$9)</f>
        <v>0</v>
      </c>
      <c r="O12" s="6"/>
      <c r="P12" s="7">
        <f t="shared" si="1"/>
        <v>0</v>
      </c>
      <c r="Q12" s="8">
        <f t="shared" si="2"/>
        <v>26</v>
      </c>
      <c r="R12" s="6">
        <f t="shared" si="3"/>
        <v>2</v>
      </c>
      <c r="S12" s="6">
        <f>COUNTA(E12,G12,I12,K12,M12,#REF!,O12)</f>
        <v>5</v>
      </c>
      <c r="T12" s="16">
        <f t="shared" si="4"/>
        <v>1.25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/>
      <c r="N13" s="6">
        <f>IF(M13=0,,($M$9-M13)*$M$7*100/$M$9)</f>
        <v>0</v>
      </c>
      <c r="O13" s="6"/>
      <c r="P13" s="7">
        <f t="shared" si="1"/>
        <v>0</v>
      </c>
      <c r="Q13" s="8">
        <f t="shared" si="2"/>
        <v>23</v>
      </c>
      <c r="R13" s="6">
        <f t="shared" si="3"/>
        <v>3</v>
      </c>
      <c r="S13" s="6">
        <f>COUNTA(E13,G13,I13,K13,M13,#REF!,O13)</f>
        <v>4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/>
      <c r="N14" s="6">
        <f>IF(M14=0,,($M$9-M14)*$M$7*100/$M$9)</f>
        <v>0</v>
      </c>
      <c r="O14" s="6"/>
      <c r="P14" s="7">
        <f t="shared" si="1"/>
        <v>0</v>
      </c>
      <c r="Q14" s="8">
        <f t="shared" si="2"/>
        <v>16</v>
      </c>
      <c r="R14" s="6">
        <f t="shared" si="3"/>
        <v>4</v>
      </c>
      <c r="S14" s="6">
        <f>COUNTA(E14,G14,I14,K14,M14,#REF!,O14)</f>
        <v>4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/>
      <c r="N15" s="6">
        <f>IF(M15=0,,($M$9-M15)*$M$7*100/$M$9)</f>
        <v>0</v>
      </c>
      <c r="O15" s="6"/>
      <c r="P15" s="7">
        <f t="shared" si="1"/>
        <v>0</v>
      </c>
      <c r="Q15" s="8">
        <f t="shared" si="2"/>
        <v>13</v>
      </c>
      <c r="R15" s="6">
        <f t="shared" si="3"/>
        <v>5</v>
      </c>
      <c r="S15" s="6">
        <f>COUNTA(E15,G15,I15,K15,M15,#REF!,O15)</f>
        <v>4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/>
      <c r="N16" s="6"/>
      <c r="O16" s="6"/>
      <c r="P16" s="7">
        <f t="shared" si="1"/>
        <v>0</v>
      </c>
      <c r="Q16" s="8">
        <f t="shared" si="2"/>
        <v>9</v>
      </c>
      <c r="R16" s="6">
        <f t="shared" si="3"/>
        <v>6</v>
      </c>
      <c r="S16" s="6">
        <f>COUNTA(E16,G16,I16,K16,M16,#REF!,O16)</f>
        <v>4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/>
      <c r="N17" s="6">
        <f t="shared" ref="N17:N22" si="5">IF(M17=0,,($M$9-M17)*$M$7*100/$M$9)</f>
        <v>0</v>
      </c>
      <c r="O17" s="6"/>
      <c r="P17" s="7">
        <f t="shared" si="1"/>
        <v>0</v>
      </c>
      <c r="Q17" s="8">
        <f t="shared" si="2"/>
        <v>9</v>
      </c>
      <c r="R17" s="6">
        <f t="shared" si="3"/>
        <v>7</v>
      </c>
      <c r="S17" s="6">
        <f>COUNTA(E17,G17,I17,K17,M17,#REF!,O17)</f>
        <v>4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/>
      <c r="N18" s="6">
        <f t="shared" si="5"/>
        <v>0</v>
      </c>
      <c r="O18" s="6"/>
      <c r="P18" s="7">
        <f t="shared" si="1"/>
        <v>0</v>
      </c>
      <c r="Q18" s="8">
        <f t="shared" si="2"/>
        <v>9</v>
      </c>
      <c r="R18" s="6">
        <f t="shared" si="3"/>
        <v>8</v>
      </c>
      <c r="S18" s="6">
        <f>COUNTA(E18,G18,I18,K18,M18,#REF!,O18)</f>
        <v>5</v>
      </c>
      <c r="T18" s="16">
        <f t="shared" si="4"/>
        <v>1.25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/>
      <c r="N19" s="6">
        <f t="shared" si="5"/>
        <v>0</v>
      </c>
      <c r="O19" s="6"/>
      <c r="P19" s="7">
        <f t="shared" si="1"/>
        <v>0</v>
      </c>
      <c r="Q19" s="8">
        <f t="shared" si="2"/>
        <v>8</v>
      </c>
      <c r="R19" s="6">
        <f t="shared" si="3"/>
        <v>9</v>
      </c>
      <c r="S19" s="6">
        <f>COUNTA(E19,G19,I19,K19,M19,#REF!,O19)</f>
        <v>2</v>
      </c>
      <c r="T19" s="16">
        <f t="shared" si="4"/>
        <v>0.5</v>
      </c>
    </row>
    <row r="20" spans="1:20" x14ac:dyDescent="0.2">
      <c r="A20" s="5">
        <f t="shared" si="0"/>
        <v>10</v>
      </c>
      <c r="B20" s="13" t="s">
        <v>245</v>
      </c>
      <c r="C20" s="13" t="s">
        <v>246</v>
      </c>
      <c r="D20" s="13" t="s">
        <v>68</v>
      </c>
      <c r="E20" s="13"/>
      <c r="F20" s="13">
        <f>IF(E20=0,,($E$9-E20)*$E$7*100/$E$9)</f>
        <v>0</v>
      </c>
      <c r="G20" s="13">
        <v>8</v>
      </c>
      <c r="H20" s="19">
        <v>1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6">
        <f t="shared" si="5"/>
        <v>0</v>
      </c>
      <c r="O20" s="6"/>
      <c r="P20" s="7">
        <f t="shared" si="1"/>
        <v>0</v>
      </c>
      <c r="Q20" s="8">
        <f t="shared" si="2"/>
        <v>1</v>
      </c>
      <c r="R20" s="6">
        <f t="shared" si="3"/>
        <v>10</v>
      </c>
      <c r="S20" s="6">
        <f>COUNTA(E20,G20,I20,K20,M20,#REF!,O20)</f>
        <v>2</v>
      </c>
      <c r="T20" s="16">
        <f t="shared" si="4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6">
        <f t="shared" si="5"/>
        <v>0</v>
      </c>
      <c r="O21" s="6"/>
      <c r="P21" s="7">
        <f t="shared" si="1"/>
        <v>0</v>
      </c>
      <c r="Q21" s="8">
        <f t="shared" si="2"/>
        <v>0</v>
      </c>
      <c r="R21" s="6">
        <f t="shared" si="3"/>
        <v>11</v>
      </c>
      <c r="S21" s="6">
        <f>COUNTA(E21,G21,I21,K21,M21,#REF!,O21)</f>
        <v>1</v>
      </c>
      <c r="T21" s="16">
        <f t="shared" si="4"/>
        <v>0.25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 t="shared" si="5"/>
        <v>0</v>
      </c>
      <c r="O22" s="6"/>
      <c r="P22" s="7">
        <f t="shared" si="1"/>
        <v>0</v>
      </c>
      <c r="Q22" s="8">
        <f t="shared" si="2"/>
        <v>0</v>
      </c>
      <c r="R22" s="6">
        <f t="shared" si="3"/>
        <v>12</v>
      </c>
      <c r="S22" s="6">
        <f>COUNTA(E22,G22,I22,K22,M22,#REF!,O22)</f>
        <v>1</v>
      </c>
      <c r="T22" s="16">
        <f t="shared" si="4"/>
        <v>0.25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6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7">IF(I23=0,,($I$9-I23)*$I$7*100/$I$9)</f>
        <v>0</v>
      </c>
      <c r="K23" s="6"/>
      <c r="L23" s="7">
        <f t="shared" ref="L23" si="8">IF(K23=0,,($K$9-K23)*$K$7*100/$K$9)</f>
        <v>0</v>
      </c>
      <c r="M23" s="6"/>
      <c r="N23" s="6">
        <f t="shared" ref="N23" si="9">IF(M23=0,,($M$9-M23)*$M$7*100/$M$9)</f>
        <v>0</v>
      </c>
      <c r="O23" s="6"/>
      <c r="P23" s="7">
        <f t="shared" ref="P23" si="10">IF(O23=0,,($O$9-O23)*$O$7*100/$O$9)</f>
        <v>0</v>
      </c>
      <c r="Q23" s="8">
        <f t="shared" ref="Q23" si="11">N23+J23+L23+F23+H23</f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0.25</v>
      </c>
    </row>
    <row r="24" spans="1:20" x14ac:dyDescent="0.2">
      <c r="A24" s="5">
        <f t="shared" ref="A24" si="12">R24</f>
        <v>14</v>
      </c>
      <c r="B24" s="6"/>
      <c r="C24" s="6"/>
      <c r="D24" s="6"/>
      <c r="E24" s="6"/>
      <c r="F24" s="6">
        <f t="shared" ref="F24" si="13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4">IF(I24=0,,($I$9-I24)*$I$7*100/$I$9)</f>
        <v>0</v>
      </c>
      <c r="K24" s="6"/>
      <c r="L24" s="7">
        <f t="shared" ref="L24" si="15">IF(K24=0,,($K$9-K24)*$K$7*100/$K$9)</f>
        <v>0</v>
      </c>
      <c r="M24" s="6"/>
      <c r="N24" s="6">
        <f t="shared" ref="N24" si="16">IF(M24=0,,($M$9-M24)*$M$7*100/$M$9)</f>
        <v>0</v>
      </c>
      <c r="O24" s="6"/>
      <c r="P24" s="7">
        <f t="shared" ref="P24" si="17">IF(O24=0,,($O$9-O24)*$O$7*100/$O$9)</f>
        <v>0</v>
      </c>
      <c r="Q24" s="8">
        <f t="shared" ref="Q24" si="18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9">S24/$G$3</f>
        <v>0.25</v>
      </c>
    </row>
    <row r="25" spans="1:20" x14ac:dyDescent="0.2">
      <c r="A25" s="38" t="s">
        <v>11</v>
      </c>
      <c r="B25" s="38"/>
      <c r="C25" s="39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0</v>
      </c>
      <c r="O25">
        <f>COUNTA(O11:O24)</f>
        <v>0</v>
      </c>
    </row>
    <row r="26" spans="1:20" x14ac:dyDescent="0.2">
      <c r="A26" s="44" t="s">
        <v>19</v>
      </c>
      <c r="B26" s="44"/>
      <c r="C26" s="44"/>
      <c r="E26" s="15">
        <f>E25/$G$2</f>
        <v>0.4</v>
      </c>
      <c r="G26" s="15">
        <f>G25/$G$2</f>
        <v>0.8</v>
      </c>
      <c r="I26" s="15">
        <f>I25/$G$2</f>
        <v>0.7</v>
      </c>
      <c r="K26" s="15">
        <f>K25/$G$2</f>
        <v>0.9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2">
    <sortCondition descending="1" ref="Q11:Q22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3:P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43" t="s">
        <v>16</v>
      </c>
      <c r="F2" s="43"/>
      <c r="G2" s="14">
        <f>COUNTA(B11:B46)</f>
        <v>18</v>
      </c>
    </row>
    <row r="3" spans="1:18" x14ac:dyDescent="0.2">
      <c r="B3" s="2"/>
      <c r="E3" s="43" t="s">
        <v>17</v>
      </c>
      <c r="F3" s="43"/>
      <c r="G3" s="14">
        <f>COUNTA(E8:L8)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336</v>
      </c>
      <c r="F6" s="34"/>
      <c r="G6" s="35" t="s">
        <v>335</v>
      </c>
      <c r="H6" s="36"/>
      <c r="I6" s="34" t="s">
        <v>334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2">
      <c r="D8" s="1" t="s">
        <v>1</v>
      </c>
      <c r="E8" s="51">
        <v>45984</v>
      </c>
      <c r="F8" s="52"/>
      <c r="G8" s="51">
        <v>45997</v>
      </c>
      <c r="H8" s="52"/>
      <c r="I8" s="37">
        <v>46053</v>
      </c>
      <c r="J8" s="37"/>
      <c r="K8" s="37"/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5">
        <v>15</v>
      </c>
      <c r="H9" s="36"/>
      <c r="I9" s="34">
        <v>10</v>
      </c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/>
      <c r="L11" s="7"/>
      <c r="M11" s="6"/>
      <c r="N11" s="7"/>
      <c r="O11" s="8">
        <f t="shared" ref="O11:O29" si="0">F11+H11+J11+L11+N11</f>
        <v>32</v>
      </c>
      <c r="P11" s="6">
        <f t="shared" ref="P11:P46" si="1">ROW(B11)-10</f>
        <v>1</v>
      </c>
      <c r="Q11" s="6">
        <f t="shared" ref="Q11:Q46" si="2">COUNTA(E11,G11,I11,K11)</f>
        <v>3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>
        <v>3</v>
      </c>
      <c r="J13" s="7">
        <v>8</v>
      </c>
      <c r="K13" s="6"/>
      <c r="L13" s="7"/>
      <c r="M13" s="6"/>
      <c r="N13" s="7"/>
      <c r="O13" s="8">
        <f t="shared" si="0"/>
        <v>26</v>
      </c>
      <c r="P13" s="6">
        <f t="shared" si="1"/>
        <v>3</v>
      </c>
      <c r="Q13" s="6">
        <f t="shared" si="2"/>
        <v>3</v>
      </c>
      <c r="R13" s="16">
        <f t="shared" si="3"/>
        <v>1</v>
      </c>
    </row>
    <row r="14" spans="1:18" x14ac:dyDescent="0.2">
      <c r="A14" s="22">
        <v>4</v>
      </c>
      <c r="B14" s="27" t="s">
        <v>249</v>
      </c>
      <c r="C14" s="27" t="s">
        <v>250</v>
      </c>
      <c r="D14" s="27" t="s">
        <v>93</v>
      </c>
      <c r="E14" s="13">
        <v>2</v>
      </c>
      <c r="F14" s="19">
        <v>7</v>
      </c>
      <c r="G14" s="6">
        <v>1</v>
      </c>
      <c r="H14" s="6">
        <v>15</v>
      </c>
      <c r="I14" s="13"/>
      <c r="J14" s="7"/>
      <c r="K14" s="6"/>
      <c r="L14" s="7"/>
      <c r="M14" s="6"/>
      <c r="N14" s="7"/>
      <c r="O14" s="8">
        <f t="shared" si="0"/>
        <v>22</v>
      </c>
      <c r="P14" s="6">
        <f t="shared" si="1"/>
        <v>4</v>
      </c>
      <c r="Q14" s="6">
        <f t="shared" si="2"/>
        <v>2</v>
      </c>
      <c r="R14" s="16">
        <f t="shared" si="3"/>
        <v>0.66666666666666663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1</v>
      </c>
    </row>
    <row r="16" spans="1:18" x14ac:dyDescent="0.2">
      <c r="A16" s="22">
        <v>6</v>
      </c>
      <c r="B16" s="27" t="s">
        <v>280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0.33333333333333331</v>
      </c>
    </row>
    <row r="17" spans="1:18" x14ac:dyDescent="0.2">
      <c r="A17" s="22">
        <v>7</v>
      </c>
      <c r="B17" s="27" t="s">
        <v>284</v>
      </c>
      <c r="C17" s="27" t="s">
        <v>285</v>
      </c>
      <c r="D17" s="27" t="s">
        <v>54</v>
      </c>
      <c r="E17" s="6"/>
      <c r="F17" s="7"/>
      <c r="G17" s="6">
        <v>8</v>
      </c>
      <c r="H17" s="6">
        <v>8</v>
      </c>
      <c r="I17" s="13">
        <v>9</v>
      </c>
      <c r="J17" s="7">
        <v>3</v>
      </c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2</v>
      </c>
      <c r="R17" s="16">
        <f t="shared" si="3"/>
        <v>0.66666666666666663</v>
      </c>
    </row>
    <row r="18" spans="1:18" x14ac:dyDescent="0.2">
      <c r="A18" s="22">
        <v>8</v>
      </c>
      <c r="B18" s="27" t="s">
        <v>281</v>
      </c>
      <c r="C18" s="27" t="s">
        <v>282</v>
      </c>
      <c r="D18" s="27" t="s">
        <v>283</v>
      </c>
      <c r="E18" s="27"/>
      <c r="F18" s="29"/>
      <c r="G18" s="6">
        <v>7</v>
      </c>
      <c r="H18" s="6">
        <v>9</v>
      </c>
      <c r="I18" s="13"/>
      <c r="J18" s="7"/>
      <c r="K18" s="6"/>
      <c r="L18" s="7"/>
      <c r="M18" s="6"/>
      <c r="N18" s="7"/>
      <c r="O18" s="8">
        <f t="shared" si="0"/>
        <v>9</v>
      </c>
      <c r="P18" s="6">
        <f t="shared" si="1"/>
        <v>8</v>
      </c>
      <c r="Q18" s="6">
        <f t="shared" si="2"/>
        <v>1</v>
      </c>
      <c r="R18" s="16">
        <f t="shared" si="3"/>
        <v>0.33333333333333331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0.66666666666666663</v>
      </c>
    </row>
    <row r="20" spans="1:18" x14ac:dyDescent="0.2">
      <c r="A20" s="22">
        <v>10</v>
      </c>
      <c r="B20" s="27" t="s">
        <v>286</v>
      </c>
      <c r="C20" s="27" t="s">
        <v>287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0.33333333333333331</v>
      </c>
    </row>
    <row r="21" spans="1:18" x14ac:dyDescent="0.2">
      <c r="A21" s="22">
        <v>11</v>
      </c>
      <c r="B21" s="27" t="s">
        <v>290</v>
      </c>
      <c r="C21" s="27" t="s">
        <v>291</v>
      </c>
      <c r="D21" s="27" t="s">
        <v>54</v>
      </c>
      <c r="E21" s="13"/>
      <c r="F21" s="19"/>
      <c r="G21" s="6">
        <v>11</v>
      </c>
      <c r="H21" s="6">
        <v>5</v>
      </c>
      <c r="I21" s="13">
        <v>10</v>
      </c>
      <c r="J21" s="7">
        <v>2</v>
      </c>
      <c r="K21" s="6"/>
      <c r="L21" s="7"/>
      <c r="M21" s="6"/>
      <c r="N21" s="7"/>
      <c r="O21" s="8">
        <f t="shared" si="0"/>
        <v>7</v>
      </c>
      <c r="P21" s="6">
        <f t="shared" si="1"/>
        <v>11</v>
      </c>
      <c r="Q21" s="6">
        <f t="shared" si="2"/>
        <v>2</v>
      </c>
      <c r="R21" s="16">
        <f t="shared" si="3"/>
        <v>0.66666666666666663</v>
      </c>
    </row>
    <row r="22" spans="1:18" x14ac:dyDescent="0.2">
      <c r="A22" s="22">
        <v>12</v>
      </c>
      <c r="B22" s="27" t="s">
        <v>366</v>
      </c>
      <c r="C22" s="27" t="s">
        <v>367</v>
      </c>
      <c r="D22" s="27" t="s">
        <v>54</v>
      </c>
      <c r="E22" s="6"/>
      <c r="F22" s="7"/>
      <c r="G22" s="6"/>
      <c r="H22" s="6"/>
      <c r="I22" s="13">
        <v>5</v>
      </c>
      <c r="J22" s="7">
        <v>7</v>
      </c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0.33333333333333331</v>
      </c>
    </row>
    <row r="23" spans="1:18" x14ac:dyDescent="0.2">
      <c r="A23" s="22">
        <v>13</v>
      </c>
      <c r="B23" s="27" t="s">
        <v>288</v>
      </c>
      <c r="C23" s="27" t="s">
        <v>289</v>
      </c>
      <c r="D23" s="27" t="s">
        <v>54</v>
      </c>
      <c r="E23" s="13"/>
      <c r="F23" s="19"/>
      <c r="G23" s="6">
        <v>10</v>
      </c>
      <c r="H23" s="6">
        <v>6</v>
      </c>
      <c r="I23" s="13"/>
      <c r="J23" s="7"/>
      <c r="K23" s="6"/>
      <c r="L23" s="7"/>
      <c r="M23" s="6"/>
      <c r="N23" s="7"/>
      <c r="O23" s="8">
        <f t="shared" si="0"/>
        <v>6</v>
      </c>
      <c r="P23" s="6">
        <f t="shared" si="1"/>
        <v>13</v>
      </c>
      <c r="Q23" s="6">
        <f t="shared" si="2"/>
        <v>1</v>
      </c>
      <c r="R23" s="16">
        <f t="shared" si="3"/>
        <v>0.33333333333333331</v>
      </c>
    </row>
    <row r="24" spans="1:18" x14ac:dyDescent="0.2">
      <c r="A24" s="22">
        <v>14</v>
      </c>
      <c r="B24" s="27" t="s">
        <v>260</v>
      </c>
      <c r="C24" s="27" t="s">
        <v>142</v>
      </c>
      <c r="D24" s="27" t="s">
        <v>54</v>
      </c>
      <c r="E24" s="13">
        <v>8</v>
      </c>
      <c r="F24" s="19">
        <v>1</v>
      </c>
      <c r="G24" s="6"/>
      <c r="H24" s="6"/>
      <c r="I24" s="13">
        <v>8</v>
      </c>
      <c r="J24" s="7">
        <v>4</v>
      </c>
      <c r="K24" s="6"/>
      <c r="L24" s="7"/>
      <c r="M24" s="6"/>
      <c r="N24" s="7"/>
      <c r="O24" s="8">
        <f t="shared" si="0"/>
        <v>5</v>
      </c>
      <c r="P24" s="6">
        <f t="shared" si="1"/>
        <v>14</v>
      </c>
      <c r="Q24" s="6">
        <f t="shared" si="2"/>
        <v>2</v>
      </c>
      <c r="R24" s="16">
        <f t="shared" si="3"/>
        <v>0.66666666666666663</v>
      </c>
    </row>
    <row r="25" spans="1:18" x14ac:dyDescent="0.2">
      <c r="A25" s="22">
        <v>15</v>
      </c>
      <c r="B25" s="27" t="s">
        <v>368</v>
      </c>
      <c r="C25" s="27" t="s">
        <v>369</v>
      </c>
      <c r="D25" s="27" t="s">
        <v>54</v>
      </c>
      <c r="E25" s="13"/>
      <c r="F25" s="19"/>
      <c r="G25" s="6"/>
      <c r="H25" s="6"/>
      <c r="I25" s="13">
        <v>7</v>
      </c>
      <c r="J25" s="7">
        <v>5</v>
      </c>
      <c r="K25" s="6"/>
      <c r="L25" s="7"/>
      <c r="M25" s="6"/>
      <c r="N25" s="7"/>
      <c r="O25" s="8">
        <f t="shared" si="0"/>
        <v>5</v>
      </c>
      <c r="P25" s="6">
        <f t="shared" si="1"/>
        <v>15</v>
      </c>
      <c r="Q25" s="6">
        <f t="shared" si="2"/>
        <v>1</v>
      </c>
      <c r="R25" s="16">
        <f t="shared" si="3"/>
        <v>0.33333333333333331</v>
      </c>
    </row>
    <row r="26" spans="1:18" x14ac:dyDescent="0.2">
      <c r="A26" s="22">
        <v>16</v>
      </c>
      <c r="B26" s="27" t="s">
        <v>110</v>
      </c>
      <c r="C26" s="27" t="s">
        <v>255</v>
      </c>
      <c r="D26" s="27" t="s">
        <v>125</v>
      </c>
      <c r="E26" s="13">
        <v>5</v>
      </c>
      <c r="F26" s="19">
        <v>4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4</v>
      </c>
      <c r="P26" s="6">
        <f t="shared" si="1"/>
        <v>16</v>
      </c>
      <c r="Q26" s="6">
        <f t="shared" si="2"/>
        <v>1</v>
      </c>
      <c r="R26" s="16">
        <f t="shared" si="3"/>
        <v>0.33333333333333331</v>
      </c>
    </row>
    <row r="27" spans="1:18" x14ac:dyDescent="0.2">
      <c r="A27" s="22">
        <v>17</v>
      </c>
      <c r="B27" s="27" t="s">
        <v>292</v>
      </c>
      <c r="C27" s="27" t="s">
        <v>229</v>
      </c>
      <c r="D27" s="27" t="s">
        <v>93</v>
      </c>
      <c r="E27" s="13"/>
      <c r="F27" s="19"/>
      <c r="G27" s="6">
        <v>13</v>
      </c>
      <c r="H27" s="6">
        <v>3</v>
      </c>
      <c r="I27" s="13"/>
      <c r="J27" s="7"/>
      <c r="K27" s="6"/>
      <c r="L27" s="7"/>
      <c r="M27" s="6"/>
      <c r="N27" s="7"/>
      <c r="O27" s="8">
        <f t="shared" si="0"/>
        <v>3</v>
      </c>
      <c r="P27" s="6">
        <f t="shared" si="1"/>
        <v>17</v>
      </c>
      <c r="Q27" s="6">
        <f t="shared" si="2"/>
        <v>1</v>
      </c>
      <c r="R27" s="16">
        <f t="shared" si="3"/>
        <v>0.33333333333333331</v>
      </c>
    </row>
    <row r="28" spans="1:18" x14ac:dyDescent="0.2">
      <c r="A28" s="22">
        <v>18</v>
      </c>
      <c r="B28" s="27" t="s">
        <v>293</v>
      </c>
      <c r="C28" s="27" t="s">
        <v>294</v>
      </c>
      <c r="D28" s="27" t="s">
        <v>54</v>
      </c>
      <c r="E28" s="13"/>
      <c r="F28" s="19"/>
      <c r="G28" s="6">
        <v>14</v>
      </c>
      <c r="H28" s="6">
        <v>2</v>
      </c>
      <c r="I28" s="13"/>
      <c r="J28" s="7"/>
      <c r="K28" s="6"/>
      <c r="L28" s="7"/>
      <c r="M28" s="6"/>
      <c r="N28" s="7"/>
      <c r="O28" s="8">
        <f t="shared" si="0"/>
        <v>2</v>
      </c>
      <c r="P28" s="6">
        <f t="shared" si="1"/>
        <v>18</v>
      </c>
      <c r="Q28" s="6">
        <f t="shared" si="2"/>
        <v>1</v>
      </c>
      <c r="R28" s="16">
        <f t="shared" si="3"/>
        <v>0.33333333333333331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8" t="s">
        <v>11</v>
      </c>
      <c r="B47" s="38"/>
      <c r="C47" s="39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0</v>
      </c>
      <c r="M47">
        <f>COUNTA(M11:M46)</f>
        <v>0</v>
      </c>
    </row>
    <row r="48" spans="1:18" x14ac:dyDescent="0.2">
      <c r="A48" s="44" t="s">
        <v>19</v>
      </c>
      <c r="B48" s="44"/>
      <c r="C48" s="44"/>
      <c r="E48" s="15">
        <f>E47/$G$2</f>
        <v>0.44444444444444442</v>
      </c>
      <c r="G48" s="15">
        <f>G47/$G$2</f>
        <v>0.77777777777777779</v>
      </c>
      <c r="I48" s="15">
        <f>I47/$G$2</f>
        <v>0.5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43" t="s">
        <v>15</v>
      </c>
      <c r="F2" s="43"/>
      <c r="G2" s="14">
        <f>COUNTA(B11:B23)</f>
        <v>3</v>
      </c>
    </row>
    <row r="3" spans="1:18" x14ac:dyDescent="0.2">
      <c r="B3" s="2"/>
      <c r="E3" s="43" t="s">
        <v>17</v>
      </c>
      <c r="F3" s="43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5" t="s">
        <v>337</v>
      </c>
      <c r="F6" s="45"/>
      <c r="G6" s="45" t="s">
        <v>338</v>
      </c>
      <c r="H6" s="45"/>
      <c r="I6" s="45" t="s">
        <v>339</v>
      </c>
      <c r="J6" s="45"/>
      <c r="K6" s="47"/>
      <c r="L6" s="48"/>
      <c r="M6" s="47"/>
      <c r="N6" s="48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49">
        <v>45984</v>
      </c>
      <c r="F8" s="50"/>
      <c r="G8" s="46">
        <v>45997</v>
      </c>
      <c r="H8" s="46"/>
      <c r="I8" s="46">
        <v>46053</v>
      </c>
      <c r="J8" s="46"/>
      <c r="K8" s="49"/>
      <c r="L8" s="50"/>
      <c r="M8" s="49"/>
      <c r="N8" s="50"/>
    </row>
    <row r="9" spans="1:18" x14ac:dyDescent="0.2">
      <c r="D9" s="1" t="s">
        <v>2</v>
      </c>
      <c r="E9" s="45">
        <v>2</v>
      </c>
      <c r="F9" s="45"/>
      <c r="G9" s="45">
        <v>1</v>
      </c>
      <c r="H9" s="45"/>
      <c r="I9" s="45">
        <v>2</v>
      </c>
      <c r="J9" s="45"/>
      <c r="K9" s="47"/>
      <c r="L9" s="48"/>
      <c r="M9" s="47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/>
      <c r="L11" s="7"/>
      <c r="M11" s="27"/>
      <c r="N11" s="7"/>
      <c r="O11" s="8">
        <f>F11+L11+H11+J11+N11</f>
        <v>4</v>
      </c>
      <c r="P11" s="6">
        <f>ROW(B11)-10</f>
        <v>1</v>
      </c>
      <c r="Q11" s="6">
        <f t="shared" ref="Q11:Q23" si="1">COUNTA(E11,K11,G11,I11)</f>
        <v>2</v>
      </c>
      <c r="R11" s="16">
        <f t="shared" ref="R11:R23" si="2">Q11/$G$3</f>
        <v>0.66666666666666663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38" t="s">
        <v>11</v>
      </c>
      <c r="B24" s="38"/>
      <c r="C24" s="39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2</v>
      </c>
      <c r="M24">
        <f>COUNTA(K11:K23)</f>
        <v>0</v>
      </c>
    </row>
    <row r="25" spans="1:18" x14ac:dyDescent="0.2">
      <c r="A25" s="44" t="s">
        <v>19</v>
      </c>
      <c r="B25" s="44"/>
      <c r="C25" s="44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5">
        <v>3</v>
      </c>
      <c r="F7" s="36"/>
      <c r="G7" s="35">
        <v>3</v>
      </c>
      <c r="H7" s="36"/>
      <c r="I7" s="35">
        <v>3</v>
      </c>
      <c r="J7" s="36"/>
      <c r="K7" s="35">
        <v>3</v>
      </c>
      <c r="L7" s="36"/>
      <c r="M7" s="35">
        <v>3</v>
      </c>
      <c r="N7" s="36"/>
      <c r="O7" s="35">
        <v>3</v>
      </c>
      <c r="P7" s="36"/>
      <c r="Q7" s="35"/>
      <c r="R7" s="36"/>
      <c r="S7" s="35">
        <v>5</v>
      </c>
      <c r="T7" s="36"/>
    </row>
    <row r="8" spans="1:22" x14ac:dyDescent="0.2">
      <c r="D8" s="1" t="s">
        <v>1</v>
      </c>
      <c r="E8" s="37">
        <v>45605</v>
      </c>
      <c r="F8" s="37"/>
      <c r="G8" s="37" t="s">
        <v>55</v>
      </c>
      <c r="H8" s="37"/>
      <c r="I8" s="37">
        <v>45676</v>
      </c>
      <c r="J8" s="37"/>
      <c r="K8" s="37">
        <v>45908</v>
      </c>
      <c r="L8" s="37"/>
      <c r="M8" s="37"/>
      <c r="N8" s="37"/>
      <c r="O8" s="37">
        <v>45781</v>
      </c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6" sqref="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320</v>
      </c>
      <c r="H6" s="34"/>
      <c r="I6" s="34" t="s">
        <v>371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4</v>
      </c>
      <c r="F7" s="36"/>
      <c r="G7" s="35">
        <v>4</v>
      </c>
      <c r="H7" s="36"/>
      <c r="I7" s="35">
        <v>4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7">
        <v>45955</v>
      </c>
      <c r="F8" s="37"/>
      <c r="G8" s="37">
        <v>46005</v>
      </c>
      <c r="H8" s="37"/>
      <c r="I8" s="37">
        <v>46060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28</v>
      </c>
      <c r="F9" s="34"/>
      <c r="G9" s="34">
        <v>30</v>
      </c>
      <c r="H9" s="34"/>
      <c r="I9" s="34">
        <v>39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>
        <v>34</v>
      </c>
      <c r="J12" s="29">
        <f>IF(I12=0,,($I$9-I12)*$I$7*100/$I$9)</f>
        <v>51.282051282051285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165.56776556776558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5">
        <v>3</v>
      </c>
      <c r="F7" s="36"/>
      <c r="G7" s="35">
        <v>3</v>
      </c>
      <c r="H7" s="36"/>
      <c r="I7" s="35">
        <v>3</v>
      </c>
      <c r="J7" s="36"/>
      <c r="K7" s="35">
        <v>3</v>
      </c>
      <c r="L7" s="36"/>
      <c r="M7" s="35">
        <v>3</v>
      </c>
      <c r="N7" s="36"/>
      <c r="O7" s="35">
        <v>2</v>
      </c>
      <c r="P7" s="36"/>
      <c r="Q7" s="35">
        <v>3</v>
      </c>
      <c r="R7" s="36"/>
      <c r="S7" s="35">
        <v>5</v>
      </c>
      <c r="T7" s="36"/>
    </row>
    <row r="8" spans="1:22" x14ac:dyDescent="0.2">
      <c r="D8" s="1" t="s">
        <v>1</v>
      </c>
      <c r="E8" s="37" t="s">
        <v>37</v>
      </c>
      <c r="F8" s="37"/>
      <c r="G8" s="37" t="s">
        <v>46</v>
      </c>
      <c r="H8" s="37"/>
      <c r="I8" s="37" t="s">
        <v>48</v>
      </c>
      <c r="J8" s="37"/>
      <c r="K8" s="37" t="s">
        <v>34</v>
      </c>
      <c r="L8" s="37"/>
      <c r="M8" s="37" t="s">
        <v>51</v>
      </c>
      <c r="N8" s="37"/>
      <c r="O8" s="37" t="s">
        <v>38</v>
      </c>
      <c r="P8" s="37"/>
      <c r="Q8" s="37">
        <v>45416</v>
      </c>
      <c r="R8" s="37"/>
      <c r="S8" s="37" t="s">
        <v>53</v>
      </c>
      <c r="T8" s="37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304</v>
      </c>
      <c r="N6" s="34"/>
      <c r="O6" s="34" t="s">
        <v>329</v>
      </c>
      <c r="P6" s="34"/>
      <c r="Q6" s="34" t="s">
        <v>372</v>
      </c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/>
      <c r="T7" s="36"/>
      <c r="U7" s="35"/>
      <c r="V7" s="36"/>
      <c r="W7" s="35"/>
      <c r="X7" s="36"/>
      <c r="Y7" s="35"/>
      <c r="Z7" s="36"/>
    </row>
    <row r="8" spans="1:28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331</v>
      </c>
      <c r="P8" s="37"/>
      <c r="Q8" s="37" t="s">
        <v>373</v>
      </c>
      <c r="R8" s="37"/>
      <c r="S8" s="37"/>
      <c r="T8" s="37"/>
      <c r="U8" s="37"/>
      <c r="V8" s="37"/>
      <c r="W8" s="37"/>
      <c r="X8" s="37"/>
      <c r="Y8" s="37"/>
      <c r="Z8" s="37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>
        <v>295</v>
      </c>
      <c r="P9" s="34"/>
      <c r="Q9" s="34">
        <v>172</v>
      </c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 t="shared" ref="F11:F16" si="0">IF(E11=0,,($E$9-E11)*$E$7*100/$E$9)</f>
        <v>145.45454545454547</v>
      </c>
      <c r="G11" s="28">
        <v>114</v>
      </c>
      <c r="H11" s="19">
        <f t="shared" ref="H11:H16" si="1">IF(G11=0,,($G$9-G11)*$G$7*100/$G$9)</f>
        <v>295.69892473118279</v>
      </c>
      <c r="I11" s="28"/>
      <c r="J11" s="19">
        <f t="shared" ref="J11:J25" si="2">IF(I11=0,,($I$9-I11)*$I$7*100/$I$9)</f>
        <v>0</v>
      </c>
      <c r="K11" s="28"/>
      <c r="L11" s="19">
        <f t="shared" ref="L11:L26" si="3">IF(K11=0,,($K$9-K11)*$K$7*100/$K$9)</f>
        <v>0</v>
      </c>
      <c r="M11" s="28">
        <v>1</v>
      </c>
      <c r="N11" s="19">
        <f t="shared" ref="N11:N27" si="4">IF(M11=0,,($M$9-M11)*$M$7*100/$M$9)</f>
        <v>181.81818181818181</v>
      </c>
      <c r="O11" s="28">
        <v>153</v>
      </c>
      <c r="P11" s="19">
        <f t="shared" ref="P11:P32" si="5">IF(O11=0,,($O$9-O11)*$O$7*100/$O$9)</f>
        <v>240.67796610169492</v>
      </c>
      <c r="Q11" s="28">
        <v>147</v>
      </c>
      <c r="R11" s="19">
        <f t="shared" ref="R11:R32" si="6">IF(Q11=0,,($Q$9-Q11)*$Q$7*100/$Q$9)</f>
        <v>72.674418604651166</v>
      </c>
      <c r="S11" s="28"/>
      <c r="T11" s="19">
        <f t="shared" ref="T11:T32" si="7">IF(S11=0,,($O$9-S11)*$O$7*100/$O$9)</f>
        <v>0</v>
      </c>
      <c r="U11" s="28"/>
      <c r="V11" s="19">
        <f t="shared" ref="V11:V32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2" si="11">SUM(F11,H11,L11,N11,J11,P11,R11,T11,V11,X11,Z11)</f>
        <v>936.32403671025611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 t="shared" si="0"/>
        <v>140.90909090909091</v>
      </c>
      <c r="G12" s="19">
        <v>163</v>
      </c>
      <c r="H12" s="19">
        <f t="shared" si="1"/>
        <v>207.88530465949822</v>
      </c>
      <c r="I12" s="19"/>
      <c r="J12" s="19">
        <f t="shared" si="2"/>
        <v>0</v>
      </c>
      <c r="K12" s="19"/>
      <c r="L12" s="19">
        <f t="shared" si="3"/>
        <v>0</v>
      </c>
      <c r="M12" s="19">
        <v>3</v>
      </c>
      <c r="N12" s="19">
        <f t="shared" si="4"/>
        <v>145.45454545454547</v>
      </c>
      <c r="O12" s="19"/>
      <c r="P12" s="19">
        <f t="shared" si="5"/>
        <v>0</v>
      </c>
      <c r="Q12" s="19">
        <v>81</v>
      </c>
      <c r="R12" s="19">
        <f t="shared" si="6"/>
        <v>264.53488372093022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758.78382474406487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 t="shared" si="0"/>
        <v>40.909090909090907</v>
      </c>
      <c r="G13" s="19">
        <v>210</v>
      </c>
      <c r="H13" s="19">
        <f t="shared" si="1"/>
        <v>123.65591397849462</v>
      </c>
      <c r="I13" s="19">
        <v>153</v>
      </c>
      <c r="J13" s="19">
        <f t="shared" si="2"/>
        <v>24.844720496894411</v>
      </c>
      <c r="K13" s="19">
        <v>3</v>
      </c>
      <c r="L13" s="19">
        <f t="shared" si="3"/>
        <v>145.45454545454547</v>
      </c>
      <c r="M13" s="19">
        <v>3</v>
      </c>
      <c r="N13" s="19">
        <f t="shared" si="4"/>
        <v>145.45454545454547</v>
      </c>
      <c r="O13" s="19">
        <v>237</v>
      </c>
      <c r="P13" s="19">
        <f t="shared" si="5"/>
        <v>98.305084745762713</v>
      </c>
      <c r="Q13" s="19">
        <v>140</v>
      </c>
      <c r="R13" s="19">
        <f t="shared" si="6"/>
        <v>93.023255813953483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671.64715685328702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>
        <v>3</v>
      </c>
      <c r="L14" s="19">
        <f t="shared" si="3"/>
        <v>145.45454545454547</v>
      </c>
      <c r="M14" s="13">
        <v>2</v>
      </c>
      <c r="N14" s="19">
        <f t="shared" si="4"/>
        <v>163.63636363636363</v>
      </c>
      <c r="O14" s="13"/>
      <c r="P14" s="19">
        <f t="shared" si="5"/>
        <v>0</v>
      </c>
      <c r="Q14" s="25">
        <v>146</v>
      </c>
      <c r="R14" s="19">
        <f t="shared" si="6"/>
        <v>75.581395348837205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457.399577167019</v>
      </c>
      <c r="AB14" s="19">
        <f t="shared" si="12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 t="shared" si="0"/>
        <v>0</v>
      </c>
      <c r="G15" s="13"/>
      <c r="H15" s="19">
        <f t="shared" si="1"/>
        <v>0</v>
      </c>
      <c r="I15" s="13"/>
      <c r="J15" s="19">
        <f t="shared" si="2"/>
        <v>0</v>
      </c>
      <c r="K15" s="13">
        <v>2</v>
      </c>
      <c r="L15" s="19">
        <f t="shared" si="3"/>
        <v>163.63636363636363</v>
      </c>
      <c r="M15" s="13">
        <v>5</v>
      </c>
      <c r="N15" s="19">
        <f t="shared" si="4"/>
        <v>109.09090909090909</v>
      </c>
      <c r="O15" s="13"/>
      <c r="P15" s="19">
        <f t="shared" si="5"/>
        <v>0</v>
      </c>
      <c r="Q15" s="13">
        <v>114</v>
      </c>
      <c r="R15" s="19">
        <f t="shared" si="6"/>
        <v>168.6046511627907</v>
      </c>
      <c r="S15" s="13"/>
      <c r="T15" s="19">
        <f t="shared" si="7"/>
        <v>0</v>
      </c>
      <c r="U15" s="13"/>
      <c r="V15" s="19">
        <f t="shared" si="8"/>
        <v>0</v>
      </c>
      <c r="W15" s="13"/>
      <c r="X15" s="19">
        <f t="shared" si="9"/>
        <v>0</v>
      </c>
      <c r="Y15" s="13"/>
      <c r="Z15" s="19">
        <f t="shared" si="10"/>
        <v>0</v>
      </c>
      <c r="AA15" s="23">
        <f t="shared" si="11"/>
        <v>441.33192389006342</v>
      </c>
      <c r="AB15" s="19">
        <f t="shared" si="12"/>
        <v>5</v>
      </c>
    </row>
    <row r="16" spans="1:28" x14ac:dyDescent="0.2">
      <c r="A16" s="22">
        <v>6</v>
      </c>
      <c r="B16" s="13" t="s">
        <v>103</v>
      </c>
      <c r="C16" s="13" t="s">
        <v>104</v>
      </c>
      <c r="D16" s="13" t="s">
        <v>54</v>
      </c>
      <c r="E16" s="19">
        <v>25</v>
      </c>
      <c r="F16" s="19">
        <f t="shared" si="0"/>
        <v>86.36363636363636</v>
      </c>
      <c r="G16" s="19"/>
      <c r="H16" s="19">
        <f t="shared" si="1"/>
        <v>0</v>
      </c>
      <c r="I16" s="19"/>
      <c r="J16" s="19">
        <f t="shared" si="2"/>
        <v>0</v>
      </c>
      <c r="K16" s="19"/>
      <c r="L16" s="19">
        <f t="shared" si="3"/>
        <v>0</v>
      </c>
      <c r="M16" s="19"/>
      <c r="N16" s="19">
        <f t="shared" si="4"/>
        <v>0</v>
      </c>
      <c r="O16" s="19"/>
      <c r="P16" s="19">
        <f t="shared" si="5"/>
        <v>0</v>
      </c>
      <c r="Q16" s="19">
        <v>144</v>
      </c>
      <c r="R16" s="19">
        <f t="shared" si="6"/>
        <v>81.395348837209298</v>
      </c>
      <c r="S16" s="19"/>
      <c r="T16" s="19">
        <f t="shared" si="7"/>
        <v>0</v>
      </c>
      <c r="U16" s="19"/>
      <c r="V16" s="19">
        <f t="shared" si="8"/>
        <v>0</v>
      </c>
      <c r="W16" s="19"/>
      <c r="X16" s="19">
        <f t="shared" si="9"/>
        <v>0</v>
      </c>
      <c r="Y16" s="19"/>
      <c r="Z16" s="19">
        <f t="shared" si="10"/>
        <v>0</v>
      </c>
      <c r="AA16" s="23">
        <f t="shared" si="11"/>
        <v>167.75898520084564</v>
      </c>
      <c r="AB16" s="19">
        <f t="shared" si="12"/>
        <v>6</v>
      </c>
    </row>
    <row r="17" spans="1:28" x14ac:dyDescent="0.2">
      <c r="A17" s="22">
        <v>7</v>
      </c>
      <c r="B17" s="27" t="s">
        <v>179</v>
      </c>
      <c r="C17" s="27" t="s">
        <v>180</v>
      </c>
      <c r="D17" s="6" t="s">
        <v>152</v>
      </c>
      <c r="E17" s="6"/>
      <c r="F17" s="27">
        <f>IF(E17=0,,$E$9+1-E17)</f>
        <v>0</v>
      </c>
      <c r="G17" s="6"/>
      <c r="H17" s="13">
        <f>IF(G17=0,,$E$9+1-G17)</f>
        <v>0</v>
      </c>
      <c r="I17" s="6"/>
      <c r="J17" s="19">
        <f t="shared" si="2"/>
        <v>0</v>
      </c>
      <c r="K17" s="27">
        <v>6</v>
      </c>
      <c r="L17" s="19">
        <f t="shared" si="3"/>
        <v>90.909090909090907</v>
      </c>
      <c r="M17" s="6"/>
      <c r="N17" s="19">
        <f t="shared" si="4"/>
        <v>0</v>
      </c>
      <c r="O17" s="6"/>
      <c r="P17" s="29">
        <f t="shared" si="5"/>
        <v>0</v>
      </c>
      <c r="Q17" s="27"/>
      <c r="R17" s="19">
        <f t="shared" si="6"/>
        <v>0</v>
      </c>
      <c r="S17" s="6"/>
      <c r="T17" s="29">
        <f t="shared" si="7"/>
        <v>0</v>
      </c>
      <c r="U17" s="6"/>
      <c r="V17" s="19">
        <f t="shared" si="8"/>
        <v>0</v>
      </c>
      <c r="W17" s="6"/>
      <c r="X17" s="19">
        <f t="shared" si="9"/>
        <v>0</v>
      </c>
      <c r="Y17" s="6"/>
      <c r="Z17" s="19">
        <f t="shared" si="10"/>
        <v>0</v>
      </c>
      <c r="AA17" s="23">
        <f t="shared" si="11"/>
        <v>90.909090909090907</v>
      </c>
      <c r="AB17" s="19">
        <f t="shared" si="12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2"/>
        <v>0</v>
      </c>
      <c r="K18" s="19">
        <v>7</v>
      </c>
      <c r="L18" s="19">
        <f t="shared" si="3"/>
        <v>72.727272727272734</v>
      </c>
      <c r="M18" s="19"/>
      <c r="N18" s="19">
        <f t="shared" si="4"/>
        <v>0</v>
      </c>
      <c r="O18" s="19"/>
      <c r="P18" s="19">
        <f t="shared" si="5"/>
        <v>0</v>
      </c>
      <c r="Q18" s="19"/>
      <c r="R18" s="19">
        <f t="shared" si="6"/>
        <v>0</v>
      </c>
      <c r="S18" s="19"/>
      <c r="T18" s="19">
        <f t="shared" si="7"/>
        <v>0</v>
      </c>
      <c r="U18" s="19"/>
      <c r="V18" s="19">
        <f t="shared" si="8"/>
        <v>0</v>
      </c>
      <c r="W18" s="19"/>
      <c r="X18" s="19">
        <f t="shared" si="9"/>
        <v>0</v>
      </c>
      <c r="Y18" s="19"/>
      <c r="Z18" s="19">
        <f t="shared" si="10"/>
        <v>0</v>
      </c>
      <c r="AA18" s="23">
        <f t="shared" si="11"/>
        <v>72.727272727272734</v>
      </c>
      <c r="AB18" s="19">
        <f t="shared" si="12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2"/>
        <v>0</v>
      </c>
      <c r="K19" s="13"/>
      <c r="L19" s="19">
        <f t="shared" si="3"/>
        <v>0</v>
      </c>
      <c r="M19" s="13">
        <v>7</v>
      </c>
      <c r="N19" s="19">
        <f t="shared" si="4"/>
        <v>72.727272727272734</v>
      </c>
      <c r="O19" s="13"/>
      <c r="P19" s="19">
        <f t="shared" si="5"/>
        <v>0</v>
      </c>
      <c r="Q19" s="13"/>
      <c r="R19" s="19">
        <f t="shared" si="6"/>
        <v>0</v>
      </c>
      <c r="S19" s="13"/>
      <c r="T19" s="19">
        <f t="shared" si="7"/>
        <v>0</v>
      </c>
      <c r="U19" s="13"/>
      <c r="V19" s="19">
        <f t="shared" si="8"/>
        <v>0</v>
      </c>
      <c r="W19" s="13"/>
      <c r="X19" s="19">
        <f t="shared" si="9"/>
        <v>0</v>
      </c>
      <c r="Y19" s="13"/>
      <c r="Z19" s="19">
        <f t="shared" si="10"/>
        <v>0</v>
      </c>
      <c r="AA19" s="23">
        <f t="shared" si="11"/>
        <v>72.727272727272734</v>
      </c>
      <c r="AB19" s="13">
        <f t="shared" si="12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27">
        <v>8</v>
      </c>
      <c r="L20" s="19">
        <f t="shared" si="3"/>
        <v>54.545454545454547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54.545454545454547</v>
      </c>
      <c r="AB20" s="13">
        <f t="shared" si="12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4">IF(G21=0,,($G$9-G21)*$G$7*100/$G$9)</f>
        <v>0</v>
      </c>
      <c r="I21" s="13"/>
      <c r="J21" s="19">
        <f t="shared" si="2"/>
        <v>0</v>
      </c>
      <c r="K21" s="13"/>
      <c r="L21" s="19">
        <f t="shared" si="3"/>
        <v>0</v>
      </c>
      <c r="M21" s="13">
        <v>8</v>
      </c>
      <c r="N21" s="19">
        <f t="shared" si="4"/>
        <v>54.545454545454547</v>
      </c>
      <c r="O21" s="13"/>
      <c r="P21" s="19">
        <f t="shared" si="5"/>
        <v>0</v>
      </c>
      <c r="Q21" s="13"/>
      <c r="R21" s="19">
        <f t="shared" si="6"/>
        <v>0</v>
      </c>
      <c r="S21" s="13"/>
      <c r="T21" s="19">
        <f t="shared" si="7"/>
        <v>0</v>
      </c>
      <c r="U21" s="13"/>
      <c r="V21" s="19">
        <f t="shared" si="8"/>
        <v>0</v>
      </c>
      <c r="W21" s="13"/>
      <c r="X21" s="19">
        <f t="shared" si="9"/>
        <v>0</v>
      </c>
      <c r="Y21" s="13"/>
      <c r="Z21" s="19">
        <f t="shared" si="10"/>
        <v>0</v>
      </c>
      <c r="AA21" s="23">
        <f t="shared" si="11"/>
        <v>54.545454545454547</v>
      </c>
      <c r="AB21" s="13">
        <f t="shared" si="12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4"/>
        <v>50.179211469534053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50.179211469534053</v>
      </c>
      <c r="AB22" s="13">
        <f t="shared" si="12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4"/>
        <v>0</v>
      </c>
      <c r="I23" s="19"/>
      <c r="J23" s="19">
        <f t="shared" si="2"/>
        <v>0</v>
      </c>
      <c r="K23" s="19">
        <v>9</v>
      </c>
      <c r="L23" s="19">
        <f t="shared" si="3"/>
        <v>36.363636363636367</v>
      </c>
      <c r="M23" s="19"/>
      <c r="N23" s="19">
        <f t="shared" si="4"/>
        <v>0</v>
      </c>
      <c r="O23" s="19"/>
      <c r="P23" s="19">
        <f t="shared" si="5"/>
        <v>0</v>
      </c>
      <c r="Q23" s="19"/>
      <c r="R23" s="19">
        <f t="shared" si="6"/>
        <v>0</v>
      </c>
      <c r="S23" s="19"/>
      <c r="T23" s="19">
        <f t="shared" si="7"/>
        <v>0</v>
      </c>
      <c r="U23" s="19"/>
      <c r="V23" s="19">
        <f t="shared" si="8"/>
        <v>0</v>
      </c>
      <c r="W23" s="19"/>
      <c r="X23" s="19">
        <f t="shared" si="9"/>
        <v>0</v>
      </c>
      <c r="Y23" s="19"/>
      <c r="Z23" s="19">
        <f t="shared" si="10"/>
        <v>0</v>
      </c>
      <c r="AA23" s="23">
        <f t="shared" si="11"/>
        <v>36.363636363636367</v>
      </c>
      <c r="AB23" s="13">
        <f t="shared" si="12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4"/>
        <v>0</v>
      </c>
      <c r="I24" s="13"/>
      <c r="J24" s="19">
        <f t="shared" si="2"/>
        <v>0</v>
      </c>
      <c r="K24" s="13"/>
      <c r="L24" s="19">
        <f t="shared" si="3"/>
        <v>0</v>
      </c>
      <c r="M24" s="13">
        <v>9</v>
      </c>
      <c r="N24" s="19">
        <f t="shared" si="4"/>
        <v>36.363636363636367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36.363636363636367</v>
      </c>
      <c r="AB24" s="13">
        <f t="shared" si="12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4"/>
        <v>0</v>
      </c>
      <c r="I25" s="13"/>
      <c r="J25" s="19">
        <f t="shared" si="2"/>
        <v>0</v>
      </c>
      <c r="K25" s="13">
        <v>10</v>
      </c>
      <c r="L25" s="19">
        <f t="shared" si="3"/>
        <v>18.181818181818183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18.181818181818183</v>
      </c>
      <c r="AB25" s="27">
        <f t="shared" si="12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4"/>
        <v>0</v>
      </c>
      <c r="I26" s="13"/>
      <c r="J26" s="19"/>
      <c r="K26" s="13"/>
      <c r="L26" s="19">
        <f t="shared" si="3"/>
        <v>0</v>
      </c>
      <c r="M26" s="13">
        <v>10</v>
      </c>
      <c r="N26" s="19">
        <f t="shared" si="4"/>
        <v>18.181818181818183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18.181818181818183</v>
      </c>
      <c r="AB26" s="27">
        <f t="shared" si="12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5">IF(E27=0,,$E$9+1-E27)</f>
        <v>0</v>
      </c>
      <c r="G27" s="6"/>
      <c r="H27" s="13">
        <f>IF(G27=0,,$E$9+1-G27)</f>
        <v>0</v>
      </c>
      <c r="I27" s="6"/>
      <c r="J27" s="19">
        <f t="shared" ref="J27:J32" si="16">IF(I27=0,,($I$9-I27)*$I$7*100/$I$9)</f>
        <v>0</v>
      </c>
      <c r="K27" s="27">
        <v>11</v>
      </c>
      <c r="L27" s="19">
        <f>18/2</f>
        <v>9</v>
      </c>
      <c r="M27" s="6"/>
      <c r="N27" s="19">
        <f t="shared" si="4"/>
        <v>0</v>
      </c>
      <c r="O27" s="6"/>
      <c r="P27" s="29">
        <f t="shared" si="5"/>
        <v>0</v>
      </c>
      <c r="Q27" s="27"/>
      <c r="R27" s="19">
        <f t="shared" si="6"/>
        <v>0</v>
      </c>
      <c r="S27" s="6"/>
      <c r="T27" s="29">
        <f t="shared" si="7"/>
        <v>0</v>
      </c>
      <c r="U27" s="6"/>
      <c r="V27" s="19">
        <f t="shared" si="8"/>
        <v>0</v>
      </c>
      <c r="W27" s="6"/>
      <c r="X27" s="19">
        <f t="shared" si="9"/>
        <v>0</v>
      </c>
      <c r="Y27" s="6"/>
      <c r="Z27" s="19">
        <f t="shared" si="10"/>
        <v>0</v>
      </c>
      <c r="AA27" s="23">
        <f t="shared" si="11"/>
        <v>9</v>
      </c>
      <c r="AB27" s="27">
        <f t="shared" si="12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 t="shared" si="15"/>
        <v>0</v>
      </c>
      <c r="G28" s="6"/>
      <c r="H28" s="19">
        <f>IF(G28=0,,($G$9-G28)*$G$7*100/$G$9)</f>
        <v>0</v>
      </c>
      <c r="I28" s="6"/>
      <c r="J28" s="19">
        <f t="shared" si="16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>IF(G29=0,,($G$9-G29)*$G$7*100/$G$9)</f>
        <v>0</v>
      </c>
      <c r="I29" s="6"/>
      <c r="J29" s="19">
        <f t="shared" si="16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7">IF(E33=0,,$E$9+1-E33)</f>
        <v>0</v>
      </c>
      <c r="G33" s="6"/>
      <c r="H33" s="27">
        <f>IF(G33=0,,$E$9+1-G33)</f>
        <v>0</v>
      </c>
      <c r="I33" s="6"/>
      <c r="J33" s="19">
        <f t="shared" ref="J33" si="18">IF(I33=0,,($I$9-I33)*$I$7*100/$I$9)</f>
        <v>0</v>
      </c>
      <c r="K33" s="6"/>
      <c r="L33" s="19">
        <f t="shared" ref="L33" si="19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0">IF(O33=0,,($O$9-O33)*$O$7*100/$O$9)</f>
        <v>0</v>
      </c>
      <c r="Q33" s="6"/>
      <c r="R33" s="19">
        <f t="shared" ref="R33" si="21">IF(Q33=0,,($Q$9-Q33)*$Q$7*100/$Q$9)</f>
        <v>0</v>
      </c>
      <c r="S33" s="6"/>
      <c r="T33" s="29">
        <f t="shared" ref="T33" si="22">IF(S33=0,,($O$9-S33)*$O$7*100/$O$9)</f>
        <v>0</v>
      </c>
      <c r="U33" s="6"/>
      <c r="V33" s="19">
        <f t="shared" ref="V33" si="23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4">SUM(F33,H33,L33,N33,J33,P33,R33,T33,V33,X33,Z33)</f>
        <v>0</v>
      </c>
      <c r="AB33" s="6"/>
    </row>
    <row r="34" spans="1:28" x14ac:dyDescent="0.2">
      <c r="A34" s="38" t="s">
        <v>11</v>
      </c>
      <c r="B34" s="38"/>
      <c r="C34" s="39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6" sqref="Y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297</v>
      </c>
      <c r="N6" s="34"/>
      <c r="O6" s="34" t="s">
        <v>329</v>
      </c>
      <c r="P6" s="34"/>
      <c r="Q6" s="34" t="s">
        <v>374</v>
      </c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/>
      <c r="T7" s="36"/>
      <c r="U7" s="35"/>
      <c r="V7" s="36"/>
      <c r="W7" s="35"/>
      <c r="X7" s="36"/>
    </row>
    <row r="8" spans="1:26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>
        <v>46004</v>
      </c>
      <c r="N8" s="37"/>
      <c r="O8" s="37" t="s">
        <v>330</v>
      </c>
      <c r="P8" s="37"/>
      <c r="Q8" s="37" t="s">
        <v>373</v>
      </c>
      <c r="R8" s="37"/>
      <c r="S8" s="37"/>
      <c r="T8" s="37"/>
      <c r="U8" s="37"/>
      <c r="V8" s="37"/>
      <c r="W8" s="37"/>
      <c r="X8" s="37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>
        <v>146</v>
      </c>
      <c r="P9" s="34"/>
      <c r="Q9" s="34">
        <v>85</v>
      </c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/>
      <c r="T11" s="19">
        <f t="shared" ref="T11:T19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813.98692810457521</v>
      </c>
      <c r="Z11" s="19">
        <f t="shared" ref="Z11:Z19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631.76201987644367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38" t="s">
        <v>11</v>
      </c>
      <c r="B34" s="38"/>
      <c r="C34" s="39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x14ac:dyDescent="0.2">
      <c r="E2" s="43" t="s">
        <v>15</v>
      </c>
      <c r="F2" s="43"/>
      <c r="G2" s="14">
        <f>COUNTA(B11:B28)</f>
        <v>3</v>
      </c>
    </row>
    <row r="3" spans="1:22" x14ac:dyDescent="0.2">
      <c r="B3" s="2"/>
      <c r="E3" s="43" t="s">
        <v>17</v>
      </c>
      <c r="F3" s="43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1" t="s">
        <v>11</v>
      </c>
      <c r="B23" s="41"/>
      <c r="C23" s="42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0" t="s">
        <v>19</v>
      </c>
      <c r="B24" s="41"/>
      <c r="C24" s="42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x14ac:dyDescent="0.2">
      <c r="E2" s="43" t="s">
        <v>15</v>
      </c>
      <c r="F2" s="43"/>
      <c r="G2" s="14">
        <f>COUNTA(B11:B25)</f>
        <v>2</v>
      </c>
    </row>
    <row r="3" spans="1:20" x14ac:dyDescent="0.2">
      <c r="B3" s="2"/>
      <c r="E3" s="43" t="s">
        <v>17</v>
      </c>
      <c r="F3" s="43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</row>
    <row r="8" spans="1:20" x14ac:dyDescent="0.2">
      <c r="D8" s="1" t="s">
        <v>1</v>
      </c>
      <c r="E8" s="37" t="s">
        <v>65</v>
      </c>
      <c r="F8" s="37"/>
      <c r="G8" s="37">
        <v>45948</v>
      </c>
      <c r="H8" s="37"/>
      <c r="I8" s="37">
        <v>45970</v>
      </c>
      <c r="J8" s="37"/>
      <c r="K8" s="37">
        <v>45984</v>
      </c>
      <c r="L8" s="37"/>
      <c r="M8" s="37"/>
      <c r="N8" s="37"/>
      <c r="O8" s="37"/>
      <c r="P8" s="37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8" t="s">
        <v>11</v>
      </c>
      <c r="B20" s="38"/>
      <c r="C20" s="39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4" t="s">
        <v>19</v>
      </c>
      <c r="B21" s="44"/>
      <c r="C21" s="44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tabSelected="1" zoomScale="89" zoomScaleNormal="89" workbookViewId="0">
      <pane xSplit="3" ySplit="10" topLeftCell="K11" activePane="bottomRight" state="frozenSplit"/>
      <selection activeCell="F16" sqref="F16"/>
      <selection pane="topRight" activeCell="F16" sqref="F16"/>
      <selection pane="bottomLeft" activeCell="F16" sqref="F16"/>
      <selection pane="bottomRight" activeCell="O28" sqref="O28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3" t="s">
        <v>36</v>
      </c>
      <c r="B1" s="33"/>
      <c r="C1" s="33"/>
      <c r="D1" s="33"/>
      <c r="E1" s="33"/>
      <c r="F1" s="33"/>
      <c r="G1" s="33"/>
      <c r="H1" s="33"/>
    </row>
    <row r="2" spans="1:26" x14ac:dyDescent="0.2">
      <c r="E2" s="43" t="s">
        <v>15</v>
      </c>
      <c r="F2" s="43"/>
      <c r="G2" s="14">
        <f>COUNTA(B11:B35)</f>
        <v>7</v>
      </c>
    </row>
    <row r="3" spans="1:26" x14ac:dyDescent="0.2">
      <c r="E3" s="43" t="s">
        <v>17</v>
      </c>
      <c r="F3" s="43"/>
      <c r="G3" s="14">
        <f>COUNTA(E8:V8)</f>
        <v>8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313</v>
      </c>
      <c r="N6" s="34"/>
      <c r="O6" s="34" t="s">
        <v>326</v>
      </c>
      <c r="P6" s="34"/>
      <c r="Q6" s="34" t="s">
        <v>364</v>
      </c>
      <c r="R6" s="34"/>
      <c r="S6" s="34" t="s">
        <v>375</v>
      </c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2</v>
      </c>
      <c r="J7" s="36"/>
      <c r="K7" s="35">
        <v>2</v>
      </c>
      <c r="L7" s="36"/>
      <c r="M7" s="35">
        <v>2</v>
      </c>
      <c r="N7" s="36"/>
      <c r="O7" s="35">
        <v>5</v>
      </c>
      <c r="P7" s="36"/>
      <c r="Q7" s="35">
        <v>5</v>
      </c>
      <c r="R7" s="36"/>
      <c r="S7" s="35">
        <v>2</v>
      </c>
      <c r="T7" s="36"/>
      <c r="U7" s="35"/>
      <c r="V7" s="36"/>
    </row>
    <row r="8" spans="1:26" x14ac:dyDescent="0.2">
      <c r="D8" s="1" t="s">
        <v>1</v>
      </c>
      <c r="E8" s="37" t="s">
        <v>65</v>
      </c>
      <c r="F8" s="37"/>
      <c r="G8" s="37">
        <v>45949</v>
      </c>
      <c r="H8" s="37"/>
      <c r="I8" s="37">
        <v>45977</v>
      </c>
      <c r="J8" s="37"/>
      <c r="K8" s="37">
        <v>45984</v>
      </c>
      <c r="L8" s="37"/>
      <c r="M8" s="37">
        <v>46005</v>
      </c>
      <c r="N8" s="37"/>
      <c r="O8" s="37" t="s">
        <v>327</v>
      </c>
      <c r="P8" s="37"/>
      <c r="Q8" s="37" t="s">
        <v>365</v>
      </c>
      <c r="R8" s="37"/>
      <c r="S8" s="37">
        <v>46081</v>
      </c>
      <c r="T8" s="37"/>
      <c r="U8" s="37"/>
      <c r="V8" s="37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>
        <v>186</v>
      </c>
      <c r="P9" s="34"/>
      <c r="Q9" s="34">
        <v>166</v>
      </c>
      <c r="R9" s="34"/>
      <c r="S9" s="34">
        <v>12</v>
      </c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>
        <v>5</v>
      </c>
      <c r="T11" s="7">
        <f t="shared" ref="T11:T21" si="6">IF(S11=0,,($S$9-S11)*$S$7*100/$S$9)</f>
        <v>116.66666666666667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1137.5333660850188</v>
      </c>
      <c r="X11" s="6">
        <f t="shared" ref="X11:X35" si="9">ROW(B11)-10</f>
        <v>1</v>
      </c>
      <c r="Y11" s="6">
        <f>COUNTA(E11,G11,I11,K11,#REF!,#REF!,S11,U11,#REF!,#REF!)</f>
        <v>9</v>
      </c>
      <c r="Z11" s="16">
        <f t="shared" ref="Z11:Z35" si="10">Y11/$G$3</f>
        <v>1.125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0.875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>
        <v>9</v>
      </c>
      <c r="T13" s="7">
        <f t="shared" si="6"/>
        <v>50</v>
      </c>
      <c r="U13" s="6"/>
      <c r="V13" s="7">
        <f t="shared" si="7"/>
        <v>0</v>
      </c>
      <c r="W13" s="8">
        <f t="shared" si="8"/>
        <v>261.45454545454544</v>
      </c>
      <c r="X13" s="6">
        <f t="shared" si="9"/>
        <v>3</v>
      </c>
      <c r="Y13" s="6">
        <f>COUNTA(E13,G13,I13,K13,#REF!,#REF!,S13,U13,#REF!,#REF!)</f>
        <v>8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0.875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0.625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</v>
      </c>
    </row>
    <row r="36" spans="1:26" x14ac:dyDescent="0.2">
      <c r="A36" s="38" t="s">
        <v>11</v>
      </c>
      <c r="B36" s="38"/>
      <c r="C36" s="39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4" t="s">
        <v>19</v>
      </c>
      <c r="B37" s="44"/>
      <c r="C37" s="44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2026-03-03T09:03:17Z</dcterms:modified>
</cp:coreProperties>
</file>