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crimebretagne-my.sharepoint.com/personal/ligue_escrimebretagne_escrimebretagne_onmicrosoft_com/Documents/Documents/LIGUE ESCRIME BRETAGNE/CLASSEMENT ET RESULTATS/2025-2026/"/>
    </mc:Choice>
  </mc:AlternateContent>
  <xr:revisionPtr revIDLastSave="0" documentId="13_ncr:1_{339F8D1C-ED97-0C4D-AE62-AC981679BA09}" xr6:coauthVersionLast="47" xr6:coauthVersionMax="47" xr10:uidLastSave="{00000000-0000-0000-0000-000000000000}"/>
  <bookViews>
    <workbookView xWindow="-28920" yWindow="1440" windowWidth="29040" windowHeight="15720" tabRatio="929" xr2:uid="{00000000-000D-0000-FFFF-FFFF00000000}"/>
  </bookViews>
  <sheets>
    <sheet name="SH-Veterans" sheetId="36" r:id="rId1"/>
    <sheet name="SD-Veterans" sheetId="34" r:id="rId2"/>
    <sheet name="SH-Senior" sheetId="19" r:id="rId3"/>
    <sheet name="SD-Senior" sheetId="35" r:id="rId4"/>
    <sheet name="SH-M20-" sheetId="31" r:id="rId5"/>
    <sheet name="SD-M20-" sheetId="41" r:id="rId6"/>
    <sheet name="SH-M17-" sheetId="30" r:id="rId7"/>
    <sheet name="SD-M17-" sheetId="42" r:id="rId8"/>
    <sheet name="SH-M15-" sheetId="25" r:id="rId9"/>
    <sheet name="SD-M15-" sheetId="48" r:id="rId10"/>
    <sheet name="SH-M13-" sheetId="29" r:id="rId11"/>
    <sheet name="SD-M13-" sheetId="43" r:id="rId12"/>
    <sheet name="SH-M11-" sheetId="45" r:id="rId13"/>
    <sheet name="SD-M11-" sheetId="47" r:id="rId14"/>
    <sheet name="SH-M9- CDF" sheetId="56" r:id="rId15"/>
    <sheet name="SH-M9-" sheetId="44" r:id="rId16"/>
    <sheet name="SD-M9-" sheetId="46" r:id="rId17"/>
    <sheet name="SD-M9-CDF" sheetId="55" r:id="rId18"/>
    <sheet name="Statistiques" sheetId="32" r:id="rId19"/>
  </sheets>
  <definedNames>
    <definedName name="_xlnm._FilterDatabase" localSheetId="13" hidden="1">'SD-M11-'!$B$10:$Q$52</definedName>
    <definedName name="_xlnm._FilterDatabase" localSheetId="11" hidden="1">'SD-M13-'!$B$10:$W$52</definedName>
    <definedName name="_xlnm._FilterDatabase" localSheetId="9" hidden="1">'SD-M15-'!$B$10:$U$54</definedName>
    <definedName name="_xlnm._FilterDatabase" localSheetId="5" hidden="1">'SD-M20-'!$B$10:$Y$24</definedName>
    <definedName name="_xlnm._FilterDatabase" localSheetId="16" hidden="1">'SD-M9-'!$B$10:$Q$52</definedName>
    <definedName name="_xlnm._FilterDatabase" localSheetId="17" hidden="1">'SD-M9-CDF'!$B$10:$M$52</definedName>
    <definedName name="_xlnm._FilterDatabase" localSheetId="3" hidden="1">'SD-Senior'!$B$10:$T$33</definedName>
    <definedName name="_xlnm._FilterDatabase" localSheetId="1" hidden="1">'SD-Veterans'!$C$10:$O$33</definedName>
    <definedName name="_xlnm._FilterDatabase" localSheetId="12" hidden="1">'SH-M11-'!$B$10:$R$55</definedName>
    <definedName name="_xlnm._FilterDatabase" localSheetId="10" hidden="1">'SH-M13-'!$B$10:$W$59</definedName>
    <definedName name="_xlnm._FilterDatabase" localSheetId="8" hidden="1">'SH-M15-'!$B$10:$T$56</definedName>
    <definedName name="_xlnm._FilterDatabase" localSheetId="4" hidden="1">'SH-M20-'!$B$10:$Y$27</definedName>
    <definedName name="_xlnm._FilterDatabase" localSheetId="15" hidden="1">'SH-M9-'!$A$10:$R$27</definedName>
    <definedName name="_xlnm._FilterDatabase" localSheetId="14" hidden="1">'SH-M9- CDF'!$A$10:$N$27</definedName>
    <definedName name="_xlnm._FilterDatabase" localSheetId="2" hidden="1">'SH-Senior'!$B$10:$V$34</definedName>
    <definedName name="_xlnm._FilterDatabase" localSheetId="0" hidden="1">'SH-Veterans'!$C$10:$Q$33</definedName>
    <definedName name="_xlnm.Print_Area" localSheetId="13">'SD-M11-'!$A$1:$R$54</definedName>
    <definedName name="_xlnm.Print_Area" localSheetId="11">'SD-M13-'!$A$1:$V$54</definedName>
    <definedName name="_xlnm.Print_Area" localSheetId="16">'SD-M9-'!$A$1:$R$54</definedName>
    <definedName name="_xlnm.Print_Area" localSheetId="17">'SD-M9-CDF'!$A$1:$R$54</definedName>
    <definedName name="_xlnm.Print_Area" localSheetId="12">'SH-M11-'!$A$1:$S$57</definedName>
    <definedName name="_xlnm.Print_Area" localSheetId="10">'SH-M13-'!$A$1:$V$61</definedName>
    <definedName name="_xlnm.Print_Area" localSheetId="15">'SH-M9-'!$A$1:$R$54</definedName>
    <definedName name="_xlnm.Print_Area" localSheetId="14">'SH-M9- CDF'!$A$1:$R$54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44" l="1"/>
  <c r="L15" i="46"/>
  <c r="H11" i="45"/>
  <c r="N11" i="29"/>
  <c r="I11" i="34"/>
  <c r="G11" i="34"/>
  <c r="G12" i="34"/>
  <c r="F11" i="35"/>
  <c r="I12" i="34"/>
  <c r="S33" i="35"/>
  <c r="S32" i="35"/>
  <c r="S31" i="35"/>
  <c r="S30" i="35"/>
  <c r="S29" i="35"/>
  <c r="S28" i="35"/>
  <c r="S27" i="35"/>
  <c r="S26" i="35"/>
  <c r="R27" i="42"/>
  <c r="R25" i="42"/>
  <c r="R24" i="42"/>
  <c r="R26" i="42"/>
  <c r="R23" i="42"/>
  <c r="R21" i="42"/>
  <c r="R22" i="42"/>
  <c r="R20" i="42"/>
  <c r="R18" i="42"/>
  <c r="R19" i="42"/>
  <c r="R14" i="42"/>
  <c r="R17" i="42"/>
  <c r="R16" i="42"/>
  <c r="R15" i="42"/>
  <c r="R13" i="42"/>
  <c r="R12" i="42"/>
  <c r="R11" i="42"/>
  <c r="R28" i="42"/>
  <c r="L55" i="45"/>
  <c r="O55" i="45" s="1"/>
  <c r="U55" i="25"/>
  <c r="T55" i="25"/>
  <c r="J52" i="25"/>
  <c r="J54" i="25"/>
  <c r="S54" i="25" s="1"/>
  <c r="J53" i="25"/>
  <c r="S53" i="25" s="1"/>
  <c r="J50" i="25"/>
  <c r="J49" i="25"/>
  <c r="U54" i="25"/>
  <c r="T54" i="25"/>
  <c r="H34" i="19"/>
  <c r="H33" i="19"/>
  <c r="H32" i="19"/>
  <c r="H31" i="19"/>
  <c r="H30" i="19"/>
  <c r="H29" i="19"/>
  <c r="H28" i="19"/>
  <c r="H27" i="19"/>
  <c r="H26" i="19"/>
  <c r="H25" i="19"/>
  <c r="H23" i="19"/>
  <c r="H22" i="19"/>
  <c r="H21" i="19"/>
  <c r="H19" i="19"/>
  <c r="H18" i="19"/>
  <c r="H16" i="19"/>
  <c r="H17" i="19"/>
  <c r="H15" i="19"/>
  <c r="H14" i="19"/>
  <c r="H13" i="19"/>
  <c r="H12" i="19"/>
  <c r="H11" i="19"/>
  <c r="H20" i="19"/>
  <c r="H24" i="19"/>
  <c r="T22" i="35"/>
  <c r="H33" i="35"/>
  <c r="H32" i="35"/>
  <c r="H31" i="35"/>
  <c r="H30" i="35"/>
  <c r="H29" i="35"/>
  <c r="H28" i="35"/>
  <c r="H27" i="35"/>
  <c r="H26" i="35"/>
  <c r="H25" i="35"/>
  <c r="H24" i="35"/>
  <c r="H23" i="35"/>
  <c r="H21" i="35"/>
  <c r="H20" i="35"/>
  <c r="H19" i="35"/>
  <c r="H17" i="35"/>
  <c r="H16" i="35"/>
  <c r="H15" i="35"/>
  <c r="H14" i="35"/>
  <c r="H13" i="35"/>
  <c r="H11" i="35"/>
  <c r="H18" i="35"/>
  <c r="H12" i="35"/>
  <c r="H13" i="46"/>
  <c r="H12" i="46"/>
  <c r="H22" i="44"/>
  <c r="H19" i="44"/>
  <c r="J28" i="47"/>
  <c r="Q52" i="45"/>
  <c r="R52" i="45"/>
  <c r="J53" i="45"/>
  <c r="J54" i="45"/>
  <c r="H53" i="45"/>
  <c r="H54" i="45"/>
  <c r="F53" i="45"/>
  <c r="P53" i="45" s="1"/>
  <c r="F54" i="45"/>
  <c r="P54" i="45" s="1"/>
  <c r="F49" i="45"/>
  <c r="J33" i="43"/>
  <c r="J59" i="29"/>
  <c r="J58" i="29"/>
  <c r="J57" i="29"/>
  <c r="J56" i="29"/>
  <c r="J55" i="29"/>
  <c r="J54" i="29"/>
  <c r="J53" i="29"/>
  <c r="J52" i="29"/>
  <c r="J51" i="29"/>
  <c r="J47" i="29"/>
  <c r="J44" i="29"/>
  <c r="J24" i="29"/>
  <c r="J45" i="29"/>
  <c r="J26" i="29"/>
  <c r="J50" i="29"/>
  <c r="J40" i="29"/>
  <c r="J39" i="29"/>
  <c r="J38" i="29"/>
  <c r="J23" i="29"/>
  <c r="J49" i="29"/>
  <c r="J48" i="29"/>
  <c r="J43" i="29"/>
  <c r="J46" i="29"/>
  <c r="J28" i="29"/>
  <c r="J31" i="29"/>
  <c r="J32" i="29"/>
  <c r="J42" i="29"/>
  <c r="J30" i="29"/>
  <c r="J34" i="29"/>
  <c r="J41" i="29"/>
  <c r="J37" i="29"/>
  <c r="J27" i="29"/>
  <c r="J33" i="29"/>
  <c r="J35" i="29"/>
  <c r="J29" i="29"/>
  <c r="J36" i="29"/>
  <c r="H41" i="48"/>
  <c r="H56" i="25"/>
  <c r="P27" i="42"/>
  <c r="P45" i="42"/>
  <c r="P44" i="42"/>
  <c r="P43" i="42"/>
  <c r="P42" i="42"/>
  <c r="P41" i="42"/>
  <c r="P40" i="42"/>
  <c r="P39" i="42"/>
  <c r="P38" i="42"/>
  <c r="P37" i="42"/>
  <c r="P36" i="42"/>
  <c r="P35" i="42"/>
  <c r="P34" i="42"/>
  <c r="P33" i="42"/>
  <c r="P32" i="42"/>
  <c r="P31" i="42"/>
  <c r="P30" i="42"/>
  <c r="P29" i="42"/>
  <c r="P28" i="42"/>
  <c r="P25" i="42"/>
  <c r="P24" i="42"/>
  <c r="P26" i="42"/>
  <c r="P23" i="42"/>
  <c r="P21" i="42"/>
  <c r="P22" i="42"/>
  <c r="P20" i="42"/>
  <c r="P18" i="42"/>
  <c r="P19" i="42"/>
  <c r="P14" i="42"/>
  <c r="P17" i="42"/>
  <c r="P16" i="42"/>
  <c r="P15" i="42"/>
  <c r="P13" i="42"/>
  <c r="P12" i="42"/>
  <c r="P11" i="42"/>
  <c r="N11" i="42"/>
  <c r="L11" i="41"/>
  <c r="L23" i="31"/>
  <c r="N45" i="42"/>
  <c r="N44" i="42"/>
  <c r="N43" i="42"/>
  <c r="N42" i="42"/>
  <c r="N41" i="42"/>
  <c r="N40" i="42"/>
  <c r="N39" i="42"/>
  <c r="N38" i="42"/>
  <c r="N37" i="42"/>
  <c r="N36" i="42"/>
  <c r="N35" i="42"/>
  <c r="N34" i="42"/>
  <c r="N33" i="42"/>
  <c r="N32" i="42"/>
  <c r="N31" i="42"/>
  <c r="N30" i="42"/>
  <c r="N29" i="42"/>
  <c r="N28" i="42"/>
  <c r="N27" i="42"/>
  <c r="N25" i="42"/>
  <c r="N24" i="42"/>
  <c r="N26" i="42"/>
  <c r="N23" i="42"/>
  <c r="N21" i="42"/>
  <c r="N22" i="42"/>
  <c r="N20" i="42"/>
  <c r="N18" i="42"/>
  <c r="N19" i="42"/>
  <c r="N14" i="42"/>
  <c r="N17" i="42"/>
  <c r="N16" i="42"/>
  <c r="N15" i="42"/>
  <c r="N13" i="42"/>
  <c r="N12" i="42"/>
  <c r="L11" i="42"/>
  <c r="N11" i="30"/>
  <c r="L45" i="42"/>
  <c r="L44" i="42"/>
  <c r="L43" i="42"/>
  <c r="L42" i="42"/>
  <c r="L41" i="42"/>
  <c r="L40" i="42"/>
  <c r="L39" i="42"/>
  <c r="L38" i="42"/>
  <c r="L37" i="42"/>
  <c r="L36" i="42"/>
  <c r="L35" i="42"/>
  <c r="L34" i="42"/>
  <c r="L33" i="42"/>
  <c r="L32" i="42"/>
  <c r="L31" i="42"/>
  <c r="L30" i="42"/>
  <c r="L29" i="42"/>
  <c r="L28" i="42"/>
  <c r="L27" i="42"/>
  <c r="L25" i="42"/>
  <c r="L24" i="42"/>
  <c r="L26" i="42"/>
  <c r="L23" i="42"/>
  <c r="L21" i="42"/>
  <c r="L22" i="42"/>
  <c r="L20" i="42"/>
  <c r="L18" i="42"/>
  <c r="L19" i="42"/>
  <c r="L15" i="42"/>
  <c r="L14" i="42"/>
  <c r="L17" i="42"/>
  <c r="L16" i="42"/>
  <c r="L13" i="42"/>
  <c r="L12" i="42"/>
  <c r="J12" i="42"/>
  <c r="H12" i="42"/>
  <c r="J27" i="31"/>
  <c r="J26" i="31"/>
  <c r="J25" i="31"/>
  <c r="J24" i="31"/>
  <c r="J23" i="31"/>
  <c r="J22" i="31"/>
  <c r="J21" i="31"/>
  <c r="J18" i="31"/>
  <c r="J20" i="31"/>
  <c r="J16" i="31"/>
  <c r="J14" i="31"/>
  <c r="J19" i="31"/>
  <c r="J17" i="31"/>
  <c r="J13" i="31"/>
  <c r="J11" i="31"/>
  <c r="J15" i="31"/>
  <c r="J12" i="31"/>
  <c r="J12" i="30"/>
  <c r="J45" i="42"/>
  <c r="J44" i="42"/>
  <c r="J43" i="42"/>
  <c r="J42" i="42"/>
  <c r="J41" i="42"/>
  <c r="J40" i="42"/>
  <c r="J39" i="42"/>
  <c r="J38" i="42"/>
  <c r="J37" i="42"/>
  <c r="J36" i="42"/>
  <c r="J35" i="42"/>
  <c r="J34" i="42"/>
  <c r="J33" i="42"/>
  <c r="J32" i="42"/>
  <c r="J31" i="42"/>
  <c r="J30" i="42"/>
  <c r="J29" i="42"/>
  <c r="J27" i="42"/>
  <c r="J25" i="42"/>
  <c r="J24" i="42"/>
  <c r="J26" i="42"/>
  <c r="J19" i="42"/>
  <c r="J23" i="42"/>
  <c r="J21" i="42"/>
  <c r="J18" i="42"/>
  <c r="J22" i="42"/>
  <c r="J20" i="42"/>
  <c r="J14" i="42"/>
  <c r="J16" i="42"/>
  <c r="J11" i="42"/>
  <c r="J17" i="42"/>
  <c r="J13" i="42"/>
  <c r="J15" i="42"/>
  <c r="J28" i="42"/>
  <c r="H27" i="31"/>
  <c r="H26" i="31"/>
  <c r="H25" i="31"/>
  <c r="H24" i="31"/>
  <c r="H23" i="31"/>
  <c r="H22" i="31"/>
  <c r="H21" i="31"/>
  <c r="H18" i="31"/>
  <c r="H20" i="31"/>
  <c r="H16" i="31"/>
  <c r="H14" i="31"/>
  <c r="H19" i="31"/>
  <c r="H17" i="31"/>
  <c r="H13" i="31"/>
  <c r="H11" i="31"/>
  <c r="H15" i="31"/>
  <c r="H12" i="31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7" i="35"/>
  <c r="F16" i="35"/>
  <c r="F15" i="35"/>
  <c r="F14" i="35"/>
  <c r="F13" i="35"/>
  <c r="F18" i="35"/>
  <c r="F12" i="35"/>
  <c r="H12" i="30"/>
  <c r="H27" i="42"/>
  <c r="H25" i="42"/>
  <c r="H24" i="42"/>
  <c r="H11" i="42"/>
  <c r="H26" i="42"/>
  <c r="H20" i="42"/>
  <c r="H18" i="42"/>
  <c r="H19" i="42"/>
  <c r="H23" i="42"/>
  <c r="H21" i="42"/>
  <c r="H22" i="42"/>
  <c r="H13" i="42"/>
  <c r="H14" i="42"/>
  <c r="H15" i="42"/>
  <c r="H17" i="42"/>
  <c r="H16" i="42"/>
  <c r="H28" i="42"/>
  <c r="H49" i="29"/>
  <c r="H26" i="43"/>
  <c r="H32" i="45"/>
  <c r="H52" i="45"/>
  <c r="H33" i="45"/>
  <c r="H14" i="45"/>
  <c r="H16" i="45"/>
  <c r="H21" i="47"/>
  <c r="H19" i="47"/>
  <c r="H15" i="47"/>
  <c r="H25" i="47"/>
  <c r="H22" i="47"/>
  <c r="H14" i="47"/>
  <c r="H18" i="47"/>
  <c r="H16" i="47"/>
  <c r="H12" i="47"/>
  <c r="H13" i="47"/>
  <c r="H11" i="47"/>
  <c r="F44" i="44"/>
  <c r="F26" i="44"/>
  <c r="F13" i="46"/>
  <c r="F25" i="47"/>
  <c r="F31" i="45"/>
  <c r="F31" i="43"/>
  <c r="F48" i="29"/>
  <c r="F28" i="48"/>
  <c r="F33" i="25"/>
  <c r="F55" i="25"/>
  <c r="F26" i="42"/>
  <c r="F12" i="41"/>
  <c r="F23" i="30"/>
  <c r="F18" i="41"/>
  <c r="F17" i="31"/>
  <c r="F27" i="31"/>
  <c r="F26" i="31"/>
  <c r="F25" i="31"/>
  <c r="F24" i="31"/>
  <c r="F23" i="31"/>
  <c r="F22" i="31"/>
  <c r="F21" i="31"/>
  <c r="F18" i="31"/>
  <c r="F15" i="31"/>
  <c r="F19" i="31"/>
  <c r="F20" i="31"/>
  <c r="F16" i="31"/>
  <c r="F12" i="31"/>
  <c r="F14" i="31"/>
  <c r="F11" i="31"/>
  <c r="F13" i="31"/>
  <c r="G3" i="48"/>
  <c r="T23" i="48"/>
  <c r="T24" i="48"/>
  <c r="T25" i="48"/>
  <c r="T26" i="48"/>
  <c r="T27" i="48"/>
  <c r="T28" i="48"/>
  <c r="T29" i="48"/>
  <c r="T30" i="48"/>
  <c r="T31" i="48"/>
  <c r="T34" i="48"/>
  <c r="T32" i="48"/>
  <c r="T33" i="48"/>
  <c r="T35" i="48"/>
  <c r="T36" i="48"/>
  <c r="T37" i="48"/>
  <c r="T38" i="48"/>
  <c r="T39" i="48"/>
  <c r="T40" i="48"/>
  <c r="T41" i="48"/>
  <c r="T42" i="48"/>
  <c r="T43" i="48"/>
  <c r="T44" i="48"/>
  <c r="T45" i="48"/>
  <c r="T46" i="48"/>
  <c r="T47" i="48"/>
  <c r="T48" i="48"/>
  <c r="T49" i="48"/>
  <c r="T50" i="48"/>
  <c r="T51" i="48"/>
  <c r="T52" i="48"/>
  <c r="T53" i="48"/>
  <c r="T54" i="48"/>
  <c r="T13" i="48"/>
  <c r="T11" i="48"/>
  <c r="T12" i="48"/>
  <c r="T15" i="48"/>
  <c r="T16" i="48"/>
  <c r="T17" i="48"/>
  <c r="T19" i="48"/>
  <c r="T18" i="48"/>
  <c r="T20" i="48"/>
  <c r="T22" i="48"/>
  <c r="T21" i="48"/>
  <c r="T14" i="48"/>
  <c r="R19" i="48"/>
  <c r="R33" i="48"/>
  <c r="R20" i="48"/>
  <c r="R26" i="48"/>
  <c r="R23" i="48"/>
  <c r="R29" i="48"/>
  <c r="R25" i="48"/>
  <c r="R32" i="48"/>
  <c r="R36" i="48"/>
  <c r="R22" i="48"/>
  <c r="R28" i="48"/>
  <c r="R17" i="48"/>
  <c r="R16" i="48"/>
  <c r="R24" i="48"/>
  <c r="R31" i="48"/>
  <c r="R39" i="48"/>
  <c r="R30" i="48"/>
  <c r="R37" i="48"/>
  <c r="R41" i="48"/>
  <c r="R21" i="48"/>
  <c r="R27" i="48"/>
  <c r="R34" i="48"/>
  <c r="R35" i="48"/>
  <c r="R38" i="48"/>
  <c r="R40" i="48"/>
  <c r="R42" i="48"/>
  <c r="R43" i="48"/>
  <c r="R44" i="48"/>
  <c r="R45" i="48"/>
  <c r="R46" i="48"/>
  <c r="R47" i="48"/>
  <c r="R48" i="48"/>
  <c r="R49" i="48"/>
  <c r="R50" i="48"/>
  <c r="R51" i="48"/>
  <c r="R52" i="48"/>
  <c r="R53" i="48"/>
  <c r="R54" i="48"/>
  <c r="R15" i="48"/>
  <c r="R14" i="48"/>
  <c r="R13" i="48"/>
  <c r="R18" i="48"/>
  <c r="R12" i="48"/>
  <c r="R11" i="48"/>
  <c r="R16" i="25"/>
  <c r="R11" i="25"/>
  <c r="R24" i="25"/>
  <c r="R12" i="25"/>
  <c r="R18" i="25"/>
  <c r="R14" i="25"/>
  <c r="R22" i="25"/>
  <c r="R15" i="25"/>
  <c r="R17" i="25"/>
  <c r="R21" i="25"/>
  <c r="R31" i="25"/>
  <c r="R25" i="25"/>
  <c r="R26" i="25"/>
  <c r="R34" i="25"/>
  <c r="R32" i="25"/>
  <c r="R35" i="25"/>
  <c r="R23" i="25"/>
  <c r="R39" i="25"/>
  <c r="R29" i="25"/>
  <c r="R41" i="25"/>
  <c r="R33" i="25"/>
  <c r="R37" i="25"/>
  <c r="R55" i="25"/>
  <c r="R19" i="25"/>
  <c r="R20" i="25"/>
  <c r="R27" i="25"/>
  <c r="R38" i="25"/>
  <c r="R44" i="25"/>
  <c r="R40" i="25"/>
  <c r="R51" i="25"/>
  <c r="R30" i="25"/>
  <c r="R46" i="25"/>
  <c r="R56" i="25"/>
  <c r="R36" i="25"/>
  <c r="R28" i="25"/>
  <c r="R43" i="25"/>
  <c r="R42" i="25"/>
  <c r="R45" i="25"/>
  <c r="R47" i="25"/>
  <c r="R48" i="25"/>
  <c r="R49" i="25"/>
  <c r="R50" i="25"/>
  <c r="R52" i="25"/>
  <c r="R13" i="25"/>
  <c r="T29" i="19"/>
  <c r="T30" i="19"/>
  <c r="T31" i="19"/>
  <c r="R20" i="19"/>
  <c r="Q35" i="19"/>
  <c r="R31" i="19"/>
  <c r="R30" i="19"/>
  <c r="R34" i="19"/>
  <c r="R28" i="19"/>
  <c r="R27" i="19"/>
  <c r="R33" i="19"/>
  <c r="R23" i="19"/>
  <c r="R22" i="19"/>
  <c r="R21" i="19"/>
  <c r="R26" i="19"/>
  <c r="R32" i="19"/>
  <c r="R19" i="19"/>
  <c r="R18" i="19"/>
  <c r="R16" i="19"/>
  <c r="R17" i="19"/>
  <c r="R15" i="19"/>
  <c r="R25" i="19"/>
  <c r="R13" i="19"/>
  <c r="R14" i="19"/>
  <c r="R12" i="19"/>
  <c r="R11" i="19"/>
  <c r="R24" i="19"/>
  <c r="P17" i="35"/>
  <c r="P13" i="35"/>
  <c r="P18" i="35"/>
  <c r="P11" i="35"/>
  <c r="P14" i="35"/>
  <c r="P15" i="35"/>
  <c r="P12" i="35"/>
  <c r="R15" i="35"/>
  <c r="R16" i="35"/>
  <c r="R19" i="35"/>
  <c r="R20" i="35"/>
  <c r="R21" i="35"/>
  <c r="R22" i="35"/>
  <c r="R23" i="35"/>
  <c r="R24" i="35"/>
  <c r="R25" i="35"/>
  <c r="R26" i="35"/>
  <c r="R27" i="35"/>
  <c r="R28" i="35"/>
  <c r="R29" i="35"/>
  <c r="R30" i="35"/>
  <c r="R31" i="35"/>
  <c r="R32" i="35"/>
  <c r="R33" i="35"/>
  <c r="R12" i="35"/>
  <c r="O34" i="35"/>
  <c r="P33" i="35"/>
  <c r="P32" i="35"/>
  <c r="P31" i="35"/>
  <c r="P30" i="35"/>
  <c r="P29" i="35"/>
  <c r="P28" i="35"/>
  <c r="P27" i="35"/>
  <c r="P26" i="35"/>
  <c r="P25" i="35"/>
  <c r="P24" i="35"/>
  <c r="P23" i="35"/>
  <c r="P22" i="35"/>
  <c r="P21" i="35"/>
  <c r="P20" i="35"/>
  <c r="P19" i="35"/>
  <c r="R16" i="43"/>
  <c r="R11" i="43"/>
  <c r="R25" i="43"/>
  <c r="R19" i="43"/>
  <c r="R18" i="43"/>
  <c r="R31" i="43"/>
  <c r="R12" i="43"/>
  <c r="R14" i="43"/>
  <c r="R21" i="43"/>
  <c r="R13" i="43"/>
  <c r="R23" i="43"/>
  <c r="R17" i="43"/>
  <c r="R27" i="43"/>
  <c r="R22" i="43"/>
  <c r="R26" i="43"/>
  <c r="R28" i="43"/>
  <c r="R33" i="43"/>
  <c r="R20" i="43"/>
  <c r="R30" i="43"/>
  <c r="R34" i="43"/>
  <c r="R24" i="43"/>
  <c r="R32" i="43"/>
  <c r="R35" i="43"/>
  <c r="R36" i="43"/>
  <c r="R37" i="43"/>
  <c r="R38" i="43"/>
  <c r="R39" i="43"/>
  <c r="R40" i="43"/>
  <c r="R41" i="43"/>
  <c r="R42" i="43"/>
  <c r="R43" i="43"/>
  <c r="R44" i="43"/>
  <c r="R45" i="43"/>
  <c r="R46" i="43"/>
  <c r="R47" i="43"/>
  <c r="R48" i="43"/>
  <c r="R49" i="43"/>
  <c r="R50" i="43"/>
  <c r="R51" i="43"/>
  <c r="R52" i="43"/>
  <c r="R15" i="43"/>
  <c r="V30" i="29"/>
  <c r="W55" i="29"/>
  <c r="V56" i="29"/>
  <c r="T56" i="29"/>
  <c r="P56" i="29"/>
  <c r="N56" i="29"/>
  <c r="L56" i="29"/>
  <c r="H56" i="29"/>
  <c r="F56" i="29"/>
  <c r="W54" i="29"/>
  <c r="V52" i="29"/>
  <c r="T52" i="29"/>
  <c r="R52" i="29"/>
  <c r="P52" i="29"/>
  <c r="N52" i="29"/>
  <c r="L52" i="29"/>
  <c r="H52" i="29"/>
  <c r="F52" i="29"/>
  <c r="W58" i="29"/>
  <c r="V47" i="29"/>
  <c r="T45" i="29"/>
  <c r="R45" i="29"/>
  <c r="P45" i="29"/>
  <c r="N45" i="29"/>
  <c r="L45" i="29"/>
  <c r="H45" i="29"/>
  <c r="F45" i="29"/>
  <c r="W56" i="29"/>
  <c r="V41" i="29"/>
  <c r="T23" i="29"/>
  <c r="R23" i="29"/>
  <c r="P23" i="29"/>
  <c r="N23" i="29"/>
  <c r="L23" i="29"/>
  <c r="H23" i="29"/>
  <c r="F23" i="29"/>
  <c r="R11" i="29"/>
  <c r="R25" i="29"/>
  <c r="R13" i="29"/>
  <c r="R15" i="29"/>
  <c r="R18" i="29"/>
  <c r="R36" i="29"/>
  <c r="R12" i="29"/>
  <c r="R33" i="29"/>
  <c r="R30" i="29"/>
  <c r="R29" i="29"/>
  <c r="R41" i="29"/>
  <c r="R21" i="29"/>
  <c r="R22" i="29"/>
  <c r="R46" i="29"/>
  <c r="R27" i="29"/>
  <c r="R31" i="29"/>
  <c r="R34" i="29"/>
  <c r="R48" i="29"/>
  <c r="R16" i="29"/>
  <c r="R32" i="29"/>
  <c r="R20" i="29"/>
  <c r="R19" i="29"/>
  <c r="R37" i="29"/>
  <c r="R28" i="29"/>
  <c r="R43" i="29"/>
  <c r="R49" i="29"/>
  <c r="R17" i="29"/>
  <c r="R38" i="29"/>
  <c r="R35" i="29"/>
  <c r="R39" i="29"/>
  <c r="R40" i="29"/>
  <c r="R50" i="29"/>
  <c r="R26" i="29"/>
  <c r="R24" i="29"/>
  <c r="R44" i="29"/>
  <c r="R47" i="29"/>
  <c r="R51" i="29"/>
  <c r="R53" i="29"/>
  <c r="R54" i="29"/>
  <c r="R57" i="29"/>
  <c r="R55" i="29"/>
  <c r="R59" i="29"/>
  <c r="R58" i="29"/>
  <c r="R42" i="29"/>
  <c r="R14" i="29"/>
  <c r="J16" i="41"/>
  <c r="J13" i="41"/>
  <c r="M15" i="36"/>
  <c r="M13" i="36"/>
  <c r="M18" i="36"/>
  <c r="M16" i="36"/>
  <c r="M19" i="36"/>
  <c r="M20" i="36"/>
  <c r="M21" i="36"/>
  <c r="M22" i="36"/>
  <c r="M23" i="36"/>
  <c r="M24" i="36"/>
  <c r="M25" i="36"/>
  <c r="M26" i="36"/>
  <c r="M27" i="36"/>
  <c r="M28" i="36"/>
  <c r="M29" i="36"/>
  <c r="M30" i="36"/>
  <c r="M31" i="36"/>
  <c r="M32" i="36"/>
  <c r="M33" i="36"/>
  <c r="M11" i="36"/>
  <c r="M14" i="36"/>
  <c r="M12" i="36"/>
  <c r="O14" i="36"/>
  <c r="K13" i="36"/>
  <c r="O17" i="36"/>
  <c r="O18" i="36"/>
  <c r="L34" i="36"/>
  <c r="M17" i="36"/>
  <c r="M12" i="34"/>
  <c r="M11" i="34"/>
  <c r="J34" i="34"/>
  <c r="K33" i="34"/>
  <c r="K32" i="34"/>
  <c r="K31" i="34"/>
  <c r="K30" i="34"/>
  <c r="K29" i="34"/>
  <c r="K28" i="34"/>
  <c r="K27" i="34"/>
  <c r="K26" i="34"/>
  <c r="K25" i="34"/>
  <c r="K24" i="34"/>
  <c r="K23" i="34"/>
  <c r="K22" i="34"/>
  <c r="K21" i="34"/>
  <c r="K20" i="34"/>
  <c r="K19" i="34"/>
  <c r="K18" i="34"/>
  <c r="K17" i="34"/>
  <c r="K16" i="34"/>
  <c r="K15" i="34"/>
  <c r="K14" i="34"/>
  <c r="K13" i="34"/>
  <c r="K12" i="34"/>
  <c r="V32" i="19"/>
  <c r="A32" i="19" s="1"/>
  <c r="T32" i="19"/>
  <c r="P32" i="19"/>
  <c r="N32" i="19"/>
  <c r="L32" i="19"/>
  <c r="J32" i="19"/>
  <c r="F32" i="19"/>
  <c r="T13" i="31"/>
  <c r="P15" i="43"/>
  <c r="V35" i="29"/>
  <c r="V33" i="29"/>
  <c r="V24" i="29"/>
  <c r="V59" i="29"/>
  <c r="V21" i="29"/>
  <c r="V57" i="29"/>
  <c r="V18" i="29"/>
  <c r="V36" i="29"/>
  <c r="V23" i="29"/>
  <c r="V25" i="29"/>
  <c r="V53" i="29"/>
  <c r="V14" i="29"/>
  <c r="V39" i="29"/>
  <c r="V20" i="29"/>
  <c r="V27" i="29"/>
  <c r="V17" i="29"/>
  <c r="V11" i="29"/>
  <c r="V49" i="29"/>
  <c r="V45" i="29"/>
  <c r="V44" i="29"/>
  <c r="V32" i="29"/>
  <c r="V29" i="29"/>
  <c r="V34" i="29"/>
  <c r="V46" i="29"/>
  <c r="V19" i="29"/>
  <c r="V31" i="29"/>
  <c r="V50" i="29"/>
  <c r="V22" i="29"/>
  <c r="V12" i="29"/>
  <c r="V38" i="29"/>
  <c r="V40" i="29"/>
  <c r="V55" i="29"/>
  <c r="V58" i="29"/>
  <c r="V26" i="29"/>
  <c r="V16" i="29"/>
  <c r="V51" i="29"/>
  <c r="V48" i="29"/>
  <c r="V13" i="29"/>
  <c r="V54" i="29"/>
  <c r="V42" i="29"/>
  <c r="V43" i="29"/>
  <c r="V15" i="29"/>
  <c r="V37" i="29"/>
  <c r="V28" i="29"/>
  <c r="P50" i="29"/>
  <c r="P21" i="29"/>
  <c r="P55" i="45" l="1"/>
  <c r="O53" i="45"/>
  <c r="O54" i="45"/>
  <c r="AE26" i="42"/>
  <c r="U45" i="29"/>
  <c r="V20" i="48"/>
  <c r="V53" i="48"/>
  <c r="V43" i="48"/>
  <c r="V23" i="48"/>
  <c r="V32" i="48"/>
  <c r="V42" i="48"/>
  <c r="V18" i="48"/>
  <c r="V52" i="48"/>
  <c r="U52" i="29"/>
  <c r="U56" i="29"/>
  <c r="U23" i="29"/>
  <c r="V22" i="48"/>
  <c r="V54" i="48"/>
  <c r="V44" i="48"/>
  <c r="V33" i="48"/>
  <c r="V24" i="48"/>
  <c r="V34" i="48"/>
  <c r="V19" i="48"/>
  <c r="V15" i="48"/>
  <c r="V12" i="48"/>
  <c r="V14" i="48"/>
  <c r="V21" i="48"/>
  <c r="V13" i="48"/>
  <c r="V45" i="48"/>
  <c r="V35" i="48"/>
  <c r="V25" i="48"/>
  <c r="V11" i="48"/>
  <c r="V29" i="48"/>
  <c r="V51" i="48"/>
  <c r="V41" i="48"/>
  <c r="V31" i="48"/>
  <c r="V49" i="48"/>
  <c r="V39" i="48"/>
  <c r="V50" i="48"/>
  <c r="V40" i="48"/>
  <c r="V30" i="48"/>
  <c r="V48" i="48"/>
  <c r="V38" i="48"/>
  <c r="V28" i="48"/>
  <c r="V47" i="48"/>
  <c r="V37" i="48"/>
  <c r="V27" i="48"/>
  <c r="V17" i="48"/>
  <c r="V46" i="48"/>
  <c r="V36" i="48"/>
  <c r="V26" i="48"/>
  <c r="V16" i="48"/>
  <c r="U32" i="19"/>
  <c r="K43" i="56"/>
  <c r="K44" i="56"/>
  <c r="K45" i="56"/>
  <c r="I53" i="56"/>
  <c r="G53" i="56"/>
  <c r="E53" i="56"/>
  <c r="M52" i="56"/>
  <c r="A52" i="56" s="1"/>
  <c r="L52" i="56"/>
  <c r="J52" i="56"/>
  <c r="H52" i="56"/>
  <c r="F52" i="56"/>
  <c r="M51" i="56"/>
  <c r="A51" i="56" s="1"/>
  <c r="L51" i="56"/>
  <c r="J51" i="56"/>
  <c r="H51" i="56"/>
  <c r="F51" i="56"/>
  <c r="K51" i="56" s="1"/>
  <c r="M50" i="56"/>
  <c r="A50" i="56" s="1"/>
  <c r="L50" i="56"/>
  <c r="J50" i="56"/>
  <c r="H50" i="56"/>
  <c r="F50" i="56"/>
  <c r="K50" i="56" s="1"/>
  <c r="M49" i="56"/>
  <c r="A49" i="56" s="1"/>
  <c r="L49" i="56"/>
  <c r="H49" i="56"/>
  <c r="F49" i="56"/>
  <c r="K49" i="56" s="1"/>
  <c r="M48" i="56"/>
  <c r="A48" i="56" s="1"/>
  <c r="L48" i="56"/>
  <c r="J48" i="56"/>
  <c r="H48" i="56"/>
  <c r="F48" i="56"/>
  <c r="M47" i="56"/>
  <c r="A47" i="56" s="1"/>
  <c r="L47" i="56"/>
  <c r="J47" i="56"/>
  <c r="H47" i="56"/>
  <c r="F47" i="56"/>
  <c r="K47" i="56" s="1"/>
  <c r="M46" i="56"/>
  <c r="A46" i="56" s="1"/>
  <c r="L46" i="56"/>
  <c r="J46" i="56"/>
  <c r="H46" i="56"/>
  <c r="F46" i="56"/>
  <c r="K46" i="56" s="1"/>
  <c r="M45" i="56"/>
  <c r="A45" i="56" s="1"/>
  <c r="L45" i="56"/>
  <c r="J45" i="56"/>
  <c r="H45" i="56"/>
  <c r="F45" i="56"/>
  <c r="M44" i="56"/>
  <c r="A44" i="56" s="1"/>
  <c r="L44" i="56"/>
  <c r="J44" i="56"/>
  <c r="H44" i="56"/>
  <c r="F44" i="56"/>
  <c r="M43" i="56"/>
  <c r="A43" i="56" s="1"/>
  <c r="L43" i="56"/>
  <c r="J43" i="56"/>
  <c r="H43" i="56"/>
  <c r="F43" i="56"/>
  <c r="M42" i="56"/>
  <c r="A42" i="56" s="1"/>
  <c r="L42" i="56"/>
  <c r="J42" i="56"/>
  <c r="H42" i="56"/>
  <c r="F42" i="56"/>
  <c r="K42" i="56" s="1"/>
  <c r="M41" i="56"/>
  <c r="L41" i="56"/>
  <c r="J41" i="56"/>
  <c r="H41" i="56"/>
  <c r="F41" i="56"/>
  <c r="K41" i="56" s="1"/>
  <c r="A41" i="56"/>
  <c r="M40" i="56"/>
  <c r="A40" i="56" s="1"/>
  <c r="L40" i="56"/>
  <c r="J40" i="56"/>
  <c r="H40" i="56"/>
  <c r="F40" i="56"/>
  <c r="K40" i="56" s="1"/>
  <c r="M39" i="56"/>
  <c r="A39" i="56" s="1"/>
  <c r="L39" i="56"/>
  <c r="J39" i="56"/>
  <c r="H39" i="56"/>
  <c r="F39" i="56"/>
  <c r="K39" i="56" s="1"/>
  <c r="M30" i="56"/>
  <c r="A30" i="56" s="1"/>
  <c r="L30" i="56"/>
  <c r="J30" i="56"/>
  <c r="H30" i="56"/>
  <c r="M38" i="56"/>
  <c r="A38" i="56" s="1"/>
  <c r="L38" i="56"/>
  <c r="J34" i="56"/>
  <c r="H34" i="56"/>
  <c r="F34" i="56"/>
  <c r="M36" i="56"/>
  <c r="A36" i="56" s="1"/>
  <c r="L36" i="56"/>
  <c r="J26" i="56"/>
  <c r="H26" i="56"/>
  <c r="F26" i="56"/>
  <c r="M35" i="56"/>
  <c r="A35" i="56" s="1"/>
  <c r="L35" i="56"/>
  <c r="J18" i="56"/>
  <c r="H18" i="56"/>
  <c r="F18" i="56"/>
  <c r="M34" i="56"/>
  <c r="A34" i="56" s="1"/>
  <c r="L34" i="56"/>
  <c r="J27" i="56"/>
  <c r="H27" i="56"/>
  <c r="M33" i="56"/>
  <c r="A33" i="56" s="1"/>
  <c r="L33" i="56"/>
  <c r="J38" i="56"/>
  <c r="H38" i="56"/>
  <c r="F38" i="56"/>
  <c r="M32" i="56"/>
  <c r="A32" i="56" s="1"/>
  <c r="L32" i="56"/>
  <c r="J36" i="56"/>
  <c r="H36" i="56"/>
  <c r="F36" i="56"/>
  <c r="M31" i="56"/>
  <c r="A31" i="56" s="1"/>
  <c r="L31" i="56"/>
  <c r="J35" i="56"/>
  <c r="F35" i="56"/>
  <c r="M28" i="56"/>
  <c r="A28" i="56" s="1"/>
  <c r="L28" i="56"/>
  <c r="J31" i="56"/>
  <c r="H31" i="56"/>
  <c r="K31" i="56"/>
  <c r="M27" i="56"/>
  <c r="A27" i="56" s="1"/>
  <c r="L27" i="56"/>
  <c r="J33" i="56"/>
  <c r="H33" i="56"/>
  <c r="F33" i="56"/>
  <c r="M26" i="56"/>
  <c r="A26" i="56" s="1"/>
  <c r="L26" i="56"/>
  <c r="J32" i="56"/>
  <c r="H32" i="56"/>
  <c r="F32" i="56"/>
  <c r="M25" i="56"/>
  <c r="A25" i="56" s="1"/>
  <c r="L25" i="56"/>
  <c r="J28" i="56"/>
  <c r="H28" i="56"/>
  <c r="F28" i="56"/>
  <c r="M24" i="56"/>
  <c r="A24" i="56" s="1"/>
  <c r="L24" i="56"/>
  <c r="J25" i="56"/>
  <c r="H25" i="56"/>
  <c r="F25" i="56"/>
  <c r="M37" i="56"/>
  <c r="A37" i="56" s="1"/>
  <c r="L37" i="56"/>
  <c r="J24" i="56"/>
  <c r="H24" i="56"/>
  <c r="F24" i="56"/>
  <c r="M23" i="56"/>
  <c r="A23" i="56" s="1"/>
  <c r="L23" i="56"/>
  <c r="J37" i="56"/>
  <c r="H37" i="56"/>
  <c r="F37" i="56"/>
  <c r="M19" i="56"/>
  <c r="A19" i="56" s="1"/>
  <c r="L19" i="56"/>
  <c r="J23" i="56"/>
  <c r="H23" i="56"/>
  <c r="F23" i="56"/>
  <c r="M18" i="56"/>
  <c r="A18" i="56" s="1"/>
  <c r="L18" i="56"/>
  <c r="J22" i="56"/>
  <c r="H22" i="56"/>
  <c r="F22" i="56"/>
  <c r="M17" i="56"/>
  <c r="A17" i="56" s="1"/>
  <c r="L17" i="56"/>
  <c r="J19" i="56"/>
  <c r="H19" i="56"/>
  <c r="F19" i="56"/>
  <c r="M22" i="56"/>
  <c r="A22" i="56" s="1"/>
  <c r="L22" i="56"/>
  <c r="J17" i="56"/>
  <c r="H17" i="56"/>
  <c r="F17" i="56"/>
  <c r="M21" i="56"/>
  <c r="A21" i="56" s="1"/>
  <c r="L21" i="56"/>
  <c r="J29" i="56"/>
  <c r="H29" i="56"/>
  <c r="F29" i="56"/>
  <c r="M29" i="56"/>
  <c r="A29" i="56" s="1"/>
  <c r="L29" i="56"/>
  <c r="J21" i="56"/>
  <c r="H21" i="56"/>
  <c r="F21" i="56"/>
  <c r="M20" i="56"/>
  <c r="A20" i="56" s="1"/>
  <c r="L20" i="56"/>
  <c r="J15" i="56"/>
  <c r="H15" i="56"/>
  <c r="F15" i="56"/>
  <c r="M16" i="56"/>
  <c r="A16" i="56" s="1"/>
  <c r="L16" i="56"/>
  <c r="J20" i="56"/>
  <c r="H20" i="56"/>
  <c r="F20" i="56"/>
  <c r="M15" i="56"/>
  <c r="A15" i="56" s="1"/>
  <c r="L15" i="56"/>
  <c r="J16" i="56"/>
  <c r="H16" i="56"/>
  <c r="F16" i="56"/>
  <c r="M14" i="56"/>
  <c r="A14" i="56" s="1"/>
  <c r="L14" i="56"/>
  <c r="J12" i="56"/>
  <c r="H12" i="56"/>
  <c r="F12" i="56"/>
  <c r="M12" i="56"/>
  <c r="A12" i="56" s="1"/>
  <c r="L12" i="56"/>
  <c r="J13" i="56"/>
  <c r="H13" i="56"/>
  <c r="F13" i="56"/>
  <c r="M13" i="56"/>
  <c r="A13" i="56" s="1"/>
  <c r="L13" i="56"/>
  <c r="J14" i="56"/>
  <c r="H14" i="56"/>
  <c r="F14" i="56"/>
  <c r="M11" i="56"/>
  <c r="A11" i="56" s="1"/>
  <c r="L11" i="56"/>
  <c r="J11" i="56"/>
  <c r="H11" i="56"/>
  <c r="F11" i="56"/>
  <c r="G3" i="56"/>
  <c r="N52" i="56" s="1"/>
  <c r="G2" i="56"/>
  <c r="K33" i="56" l="1"/>
  <c r="K30" i="56"/>
  <c r="K48" i="56"/>
  <c r="K52" i="56"/>
  <c r="K25" i="56"/>
  <c r="N11" i="56"/>
  <c r="N20" i="56"/>
  <c r="N37" i="56"/>
  <c r="N25" i="56"/>
  <c r="N33" i="56"/>
  <c r="N35" i="56"/>
  <c r="K35" i="56"/>
  <c r="K34" i="56"/>
  <c r="N41" i="56"/>
  <c r="N43" i="56"/>
  <c r="K23" i="56"/>
  <c r="K32" i="56"/>
  <c r="K38" i="56"/>
  <c r="K16" i="56"/>
  <c r="K21" i="56"/>
  <c r="K14" i="56"/>
  <c r="K15" i="56"/>
  <c r="K11" i="56"/>
  <c r="K28" i="56"/>
  <c r="K19" i="56"/>
  <c r="K17" i="56"/>
  <c r="K24" i="56"/>
  <c r="K29" i="56"/>
  <c r="K22" i="56"/>
  <c r="K36" i="56"/>
  <c r="K12" i="56"/>
  <c r="K18" i="56"/>
  <c r="K27" i="56"/>
  <c r="K20" i="56"/>
  <c r="K26" i="56"/>
  <c r="K13" i="56"/>
  <c r="K37" i="56"/>
  <c r="N21" i="56"/>
  <c r="N22" i="56"/>
  <c r="N19" i="56"/>
  <c r="N32" i="56"/>
  <c r="N34" i="56"/>
  <c r="N39" i="56"/>
  <c r="N12" i="56"/>
  <c r="N16" i="56"/>
  <c r="N29" i="56"/>
  <c r="N26" i="56"/>
  <c r="N28" i="56"/>
  <c r="N38" i="56"/>
  <c r="N44" i="56"/>
  <c r="N47" i="56"/>
  <c r="E54" i="56"/>
  <c r="N14" i="56"/>
  <c r="N17" i="56"/>
  <c r="N23" i="56"/>
  <c r="N24" i="56"/>
  <c r="N31" i="56"/>
  <c r="N40" i="56"/>
  <c r="N42" i="56"/>
  <c r="N49" i="56"/>
  <c r="N51" i="56"/>
  <c r="G54" i="56"/>
  <c r="N13" i="56"/>
  <c r="N15" i="56"/>
  <c r="N18" i="56"/>
  <c r="N27" i="56"/>
  <c r="N36" i="56"/>
  <c r="N30" i="56"/>
  <c r="N45" i="56"/>
  <c r="I54" i="56"/>
  <c r="N46" i="56"/>
  <c r="N48" i="56"/>
  <c r="N50" i="56"/>
  <c r="K34" i="55"/>
  <c r="K45" i="55"/>
  <c r="K52" i="55"/>
  <c r="I53" i="55"/>
  <c r="G53" i="55"/>
  <c r="E53" i="55"/>
  <c r="M52" i="55"/>
  <c r="A52" i="55" s="1"/>
  <c r="L52" i="55"/>
  <c r="J52" i="55"/>
  <c r="H52" i="55"/>
  <c r="F52" i="55"/>
  <c r="M51" i="55"/>
  <c r="A51" i="55" s="1"/>
  <c r="L51" i="55"/>
  <c r="J51" i="55"/>
  <c r="H51" i="55"/>
  <c r="F51" i="55"/>
  <c r="M50" i="55"/>
  <c r="A50" i="55" s="1"/>
  <c r="L50" i="55"/>
  <c r="J50" i="55"/>
  <c r="H50" i="55"/>
  <c r="F50" i="55"/>
  <c r="K50" i="55" s="1"/>
  <c r="M49" i="55"/>
  <c r="A49" i="55" s="1"/>
  <c r="L49" i="55"/>
  <c r="J49" i="55"/>
  <c r="H49" i="55"/>
  <c r="F49" i="55"/>
  <c r="K49" i="55" s="1"/>
  <c r="M48" i="55"/>
  <c r="A48" i="55" s="1"/>
  <c r="L48" i="55"/>
  <c r="J48" i="55"/>
  <c r="H48" i="55"/>
  <c r="F48" i="55"/>
  <c r="K48" i="55" s="1"/>
  <c r="M47" i="55"/>
  <c r="A47" i="55" s="1"/>
  <c r="L47" i="55"/>
  <c r="J47" i="55"/>
  <c r="H47" i="55"/>
  <c r="F47" i="55"/>
  <c r="K47" i="55" s="1"/>
  <c r="M46" i="55"/>
  <c r="A46" i="55" s="1"/>
  <c r="L46" i="55"/>
  <c r="J46" i="55"/>
  <c r="H46" i="55"/>
  <c r="F46" i="55"/>
  <c r="K46" i="55" s="1"/>
  <c r="M45" i="55"/>
  <c r="A45" i="55" s="1"/>
  <c r="L45" i="55"/>
  <c r="J45" i="55"/>
  <c r="H45" i="55"/>
  <c r="F45" i="55"/>
  <c r="M44" i="55"/>
  <c r="A44" i="55" s="1"/>
  <c r="L44" i="55"/>
  <c r="J44" i="55"/>
  <c r="H44" i="55"/>
  <c r="F44" i="55"/>
  <c r="K44" i="55" s="1"/>
  <c r="M43" i="55"/>
  <c r="A43" i="55" s="1"/>
  <c r="L43" i="55"/>
  <c r="J43" i="55"/>
  <c r="H43" i="55"/>
  <c r="F43" i="55"/>
  <c r="K43" i="55" s="1"/>
  <c r="M42" i="55"/>
  <c r="A42" i="55" s="1"/>
  <c r="L42" i="55"/>
  <c r="J42" i="55"/>
  <c r="H42" i="55"/>
  <c r="F42" i="55"/>
  <c r="K42" i="55" s="1"/>
  <c r="M41" i="55"/>
  <c r="A41" i="55" s="1"/>
  <c r="L41" i="55"/>
  <c r="J41" i="55"/>
  <c r="H41" i="55"/>
  <c r="F41" i="55"/>
  <c r="K41" i="55" s="1"/>
  <c r="M40" i="55"/>
  <c r="A40" i="55" s="1"/>
  <c r="L40" i="55"/>
  <c r="J40" i="55"/>
  <c r="H40" i="55"/>
  <c r="F40" i="55"/>
  <c r="K40" i="55" s="1"/>
  <c r="M39" i="55"/>
  <c r="A39" i="55" s="1"/>
  <c r="L39" i="55"/>
  <c r="J39" i="55"/>
  <c r="H39" i="55"/>
  <c r="F39" i="55"/>
  <c r="K39" i="55" s="1"/>
  <c r="M38" i="55"/>
  <c r="A38" i="55" s="1"/>
  <c r="L38" i="55"/>
  <c r="J38" i="55"/>
  <c r="H38" i="55"/>
  <c r="K38" i="55"/>
  <c r="M37" i="55"/>
  <c r="A37" i="55" s="1"/>
  <c r="L37" i="55"/>
  <c r="J37" i="55"/>
  <c r="H37" i="55"/>
  <c r="F37" i="55"/>
  <c r="K37" i="55" s="1"/>
  <c r="M36" i="55"/>
  <c r="A36" i="55" s="1"/>
  <c r="L36" i="55"/>
  <c r="J36" i="55"/>
  <c r="F36" i="55"/>
  <c r="K36" i="55" s="1"/>
  <c r="M35" i="55"/>
  <c r="A35" i="55" s="1"/>
  <c r="L35" i="55"/>
  <c r="J35" i="55"/>
  <c r="H35" i="55"/>
  <c r="F35" i="55"/>
  <c r="K35" i="55" s="1"/>
  <c r="M34" i="55"/>
  <c r="L34" i="55"/>
  <c r="J34" i="55"/>
  <c r="H34" i="55"/>
  <c r="A34" i="55"/>
  <c r="M33" i="55"/>
  <c r="A33" i="55" s="1"/>
  <c r="L33" i="55"/>
  <c r="J33" i="55"/>
  <c r="H33" i="55"/>
  <c r="F33" i="55"/>
  <c r="M32" i="55"/>
  <c r="A32" i="55" s="1"/>
  <c r="L32" i="55"/>
  <c r="J32" i="55"/>
  <c r="H32" i="55"/>
  <c r="F32" i="55"/>
  <c r="K32" i="55" s="1"/>
  <c r="M31" i="55"/>
  <c r="A31" i="55" s="1"/>
  <c r="L31" i="55"/>
  <c r="J31" i="55"/>
  <c r="H31" i="55"/>
  <c r="F31" i="55"/>
  <c r="M30" i="55"/>
  <c r="A30" i="55" s="1"/>
  <c r="L30" i="55"/>
  <c r="J30" i="55"/>
  <c r="H30" i="55"/>
  <c r="F30" i="55"/>
  <c r="K30" i="55" s="1"/>
  <c r="M29" i="55"/>
  <c r="A29" i="55" s="1"/>
  <c r="L29" i="55"/>
  <c r="J29" i="55"/>
  <c r="H29" i="55"/>
  <c r="F29" i="55"/>
  <c r="M28" i="55"/>
  <c r="A28" i="55" s="1"/>
  <c r="L28" i="55"/>
  <c r="J28" i="55"/>
  <c r="H28" i="55"/>
  <c r="F28" i="55"/>
  <c r="K28" i="55" s="1"/>
  <c r="M27" i="55"/>
  <c r="A27" i="55" s="1"/>
  <c r="L27" i="55"/>
  <c r="J27" i="55"/>
  <c r="H27" i="55"/>
  <c r="F27" i="55"/>
  <c r="K27" i="55" s="1"/>
  <c r="M26" i="55"/>
  <c r="A26" i="55" s="1"/>
  <c r="L26" i="55"/>
  <c r="J26" i="55"/>
  <c r="H26" i="55"/>
  <c r="F26" i="55"/>
  <c r="M25" i="55"/>
  <c r="A25" i="55" s="1"/>
  <c r="L25" i="55"/>
  <c r="J25" i="55"/>
  <c r="H25" i="55"/>
  <c r="F25" i="55"/>
  <c r="M24" i="55"/>
  <c r="A24" i="55" s="1"/>
  <c r="L24" i="55"/>
  <c r="J24" i="55"/>
  <c r="H24" i="55"/>
  <c r="F24" i="55"/>
  <c r="M23" i="55"/>
  <c r="A23" i="55" s="1"/>
  <c r="L23" i="55"/>
  <c r="J23" i="55"/>
  <c r="H23" i="55"/>
  <c r="F23" i="55"/>
  <c r="M22" i="55"/>
  <c r="A22" i="55" s="1"/>
  <c r="L22" i="55"/>
  <c r="J22" i="55"/>
  <c r="H22" i="55"/>
  <c r="F22" i="55"/>
  <c r="M21" i="55"/>
  <c r="A21" i="55" s="1"/>
  <c r="L21" i="55"/>
  <c r="J21" i="55"/>
  <c r="H21" i="55"/>
  <c r="F21" i="55"/>
  <c r="M20" i="55"/>
  <c r="A20" i="55" s="1"/>
  <c r="L20" i="55"/>
  <c r="J20" i="55"/>
  <c r="H20" i="55"/>
  <c r="F20" i="55"/>
  <c r="M19" i="55"/>
  <c r="A19" i="55" s="1"/>
  <c r="L19" i="55"/>
  <c r="J19" i="55"/>
  <c r="H19" i="55"/>
  <c r="F19" i="55"/>
  <c r="M18" i="55"/>
  <c r="A18" i="55" s="1"/>
  <c r="L18" i="55"/>
  <c r="J18" i="55"/>
  <c r="H18" i="55"/>
  <c r="F18" i="55"/>
  <c r="M16" i="55"/>
  <c r="A16" i="55" s="1"/>
  <c r="L16" i="55"/>
  <c r="J16" i="55"/>
  <c r="H16" i="55"/>
  <c r="F16" i="55"/>
  <c r="M17" i="55"/>
  <c r="A17" i="55" s="1"/>
  <c r="L17" i="55"/>
  <c r="J17" i="55"/>
  <c r="F17" i="55"/>
  <c r="M15" i="55"/>
  <c r="A15" i="55" s="1"/>
  <c r="L15" i="55"/>
  <c r="J15" i="55"/>
  <c r="H15" i="55"/>
  <c r="F15" i="55"/>
  <c r="M14" i="55"/>
  <c r="A14" i="55" s="1"/>
  <c r="L14" i="55"/>
  <c r="J14" i="55"/>
  <c r="H14" i="55"/>
  <c r="F14" i="55"/>
  <c r="M13" i="55"/>
  <c r="A13" i="55" s="1"/>
  <c r="L13" i="55"/>
  <c r="J13" i="55"/>
  <c r="H13" i="55"/>
  <c r="F13" i="55"/>
  <c r="M12" i="55"/>
  <c r="A12" i="55" s="1"/>
  <c r="L12" i="55"/>
  <c r="J12" i="55"/>
  <c r="H12" i="55"/>
  <c r="F12" i="55"/>
  <c r="M11" i="55"/>
  <c r="A11" i="55" s="1"/>
  <c r="L11" i="55"/>
  <c r="J11" i="55"/>
  <c r="H11" i="55"/>
  <c r="F11" i="55"/>
  <c r="G3" i="55"/>
  <c r="G2" i="55"/>
  <c r="K51" i="55" l="1"/>
  <c r="K20" i="55"/>
  <c r="K22" i="55"/>
  <c r="K24" i="55"/>
  <c r="K26" i="55"/>
  <c r="K18" i="55"/>
  <c r="K12" i="55"/>
  <c r="K17" i="55"/>
  <c r="K19" i="55"/>
  <c r="K21" i="55"/>
  <c r="K23" i="55"/>
  <c r="K25" i="55"/>
  <c r="K29" i="55"/>
  <c r="K33" i="55"/>
  <c r="K31" i="55"/>
  <c r="K14" i="55"/>
  <c r="K11" i="55"/>
  <c r="K13" i="55"/>
  <c r="K15" i="55"/>
  <c r="K16" i="55"/>
  <c r="N11" i="55"/>
  <c r="N21" i="55"/>
  <c r="N25" i="55"/>
  <c r="N27" i="55"/>
  <c r="N41" i="55"/>
  <c r="N43" i="55"/>
  <c r="N37" i="55"/>
  <c r="E54" i="55"/>
  <c r="N16" i="55"/>
  <c r="N19" i="55"/>
  <c r="N33" i="55"/>
  <c r="N35" i="55"/>
  <c r="N49" i="55"/>
  <c r="N51" i="55"/>
  <c r="N13" i="55"/>
  <c r="N29" i="55"/>
  <c r="N45" i="55"/>
  <c r="G54" i="55"/>
  <c r="N48" i="55"/>
  <c r="N15" i="55"/>
  <c r="N23" i="55"/>
  <c r="N31" i="55"/>
  <c r="N39" i="55"/>
  <c r="N47" i="55"/>
  <c r="I54" i="55"/>
  <c r="N12" i="55"/>
  <c r="N14" i="55"/>
  <c r="N17" i="55"/>
  <c r="N26" i="55"/>
  <c r="N30" i="55"/>
  <c r="N34" i="55"/>
  <c r="N36" i="55"/>
  <c r="N38" i="55"/>
  <c r="N40" i="55"/>
  <c r="N42" i="55"/>
  <c r="N50" i="55"/>
  <c r="N52" i="55"/>
  <c r="N18" i="55"/>
  <c r="N20" i="55"/>
  <c r="N22" i="55"/>
  <c r="N24" i="55"/>
  <c r="N28" i="55"/>
  <c r="N32" i="55"/>
  <c r="N44" i="55"/>
  <c r="N46" i="55"/>
  <c r="N14" i="45"/>
  <c r="P24" i="19" l="1"/>
  <c r="P11" i="19"/>
  <c r="P12" i="19"/>
  <c r="P13" i="19"/>
  <c r="P15" i="19"/>
  <c r="P17" i="19"/>
  <c r="P16" i="19"/>
  <c r="P18" i="19"/>
  <c r="P19" i="19"/>
  <c r="P14" i="19"/>
  <c r="P21" i="19"/>
  <c r="P23" i="19"/>
  <c r="P25" i="19"/>
  <c r="P26" i="19"/>
  <c r="P22" i="19"/>
  <c r="P27" i="19"/>
  <c r="P28" i="19"/>
  <c r="P29" i="19"/>
  <c r="P30" i="19"/>
  <c r="P31" i="19"/>
  <c r="P34" i="19"/>
  <c r="P33" i="19"/>
  <c r="P20" i="19"/>
  <c r="N20" i="19"/>
  <c r="O35" i="19"/>
  <c r="N11" i="35"/>
  <c r="N18" i="35"/>
  <c r="N13" i="35"/>
  <c r="N14" i="35"/>
  <c r="N16" i="35"/>
  <c r="N15" i="35"/>
  <c r="N19" i="35"/>
  <c r="N17" i="35"/>
  <c r="N20" i="35"/>
  <c r="N21" i="35"/>
  <c r="N22" i="35"/>
  <c r="N23" i="35"/>
  <c r="N24" i="35"/>
  <c r="N25" i="35"/>
  <c r="N26" i="35"/>
  <c r="N27" i="35"/>
  <c r="N28" i="35"/>
  <c r="N29" i="35"/>
  <c r="N30" i="35"/>
  <c r="N31" i="35"/>
  <c r="N32" i="35"/>
  <c r="N33" i="35"/>
  <c r="N12" i="35"/>
  <c r="M34" i="35"/>
  <c r="V19" i="31"/>
  <c r="R13" i="41"/>
  <c r="P13" i="48"/>
  <c r="U11" i="25"/>
  <c r="U12" i="25"/>
  <c r="U22" i="25"/>
  <c r="U17" i="25"/>
  <c r="U32" i="25"/>
  <c r="U25" i="25"/>
  <c r="U21" i="25"/>
  <c r="U13" i="25"/>
  <c r="U16" i="25"/>
  <c r="U23" i="25"/>
  <c r="U19" i="25"/>
  <c r="U31" i="25"/>
  <c r="U14" i="25"/>
  <c r="U37" i="25"/>
  <c r="U36" i="25"/>
  <c r="U26" i="25"/>
  <c r="U20" i="25"/>
  <c r="U24" i="25"/>
  <c r="U27" i="25"/>
  <c r="U29" i="25"/>
  <c r="U30" i="25"/>
  <c r="U35" i="25"/>
  <c r="U48" i="25"/>
  <c r="U28" i="25"/>
  <c r="U15" i="25"/>
  <c r="U39" i="25"/>
  <c r="U38" i="25"/>
  <c r="U34" i="25"/>
  <c r="U53" i="25"/>
  <c r="U33" i="25"/>
  <c r="U43" i="25"/>
  <c r="U40" i="25"/>
  <c r="U42" i="25"/>
  <c r="U49" i="25"/>
  <c r="U52" i="25"/>
  <c r="U50" i="25"/>
  <c r="U41" i="25"/>
  <c r="U45" i="25"/>
  <c r="U44" i="25"/>
  <c r="U46" i="25"/>
  <c r="U47" i="25"/>
  <c r="U51" i="25"/>
  <c r="U56" i="25"/>
  <c r="U18" i="25"/>
  <c r="P33" i="25"/>
  <c r="P45" i="25"/>
  <c r="P27" i="25"/>
  <c r="P22" i="25"/>
  <c r="P49" i="25"/>
  <c r="P34" i="25"/>
  <c r="P13" i="25"/>
  <c r="P38" i="25"/>
  <c r="P21" i="25"/>
  <c r="P55" i="25"/>
  <c r="P11" i="25"/>
  <c r="P47" i="25"/>
  <c r="P39" i="25"/>
  <c r="P51" i="25"/>
  <c r="P16" i="25"/>
  <c r="P50" i="25"/>
  <c r="P18" i="25"/>
  <c r="P29" i="25"/>
  <c r="P36" i="25"/>
  <c r="P20" i="25"/>
  <c r="P37" i="25"/>
  <c r="P56" i="25"/>
  <c r="P25" i="25"/>
  <c r="P15" i="25"/>
  <c r="P32" i="25"/>
  <c r="P28" i="25"/>
  <c r="P17" i="25"/>
  <c r="P19" i="25"/>
  <c r="P26" i="25"/>
  <c r="P43" i="25"/>
  <c r="P42" i="25"/>
  <c r="P48" i="25"/>
  <c r="P46" i="25"/>
  <c r="P31" i="25"/>
  <c r="P40" i="25"/>
  <c r="P23" i="25"/>
  <c r="P12" i="25"/>
  <c r="P30" i="25"/>
  <c r="P35" i="25"/>
  <c r="P41" i="25"/>
  <c r="P24" i="25"/>
  <c r="P14" i="25"/>
  <c r="P52" i="25"/>
  <c r="P44" i="25"/>
  <c r="AD20" i="30"/>
  <c r="AD32" i="30"/>
  <c r="AD24" i="30"/>
  <c r="AD30" i="30"/>
  <c r="AD27" i="30"/>
  <c r="AD35" i="30"/>
  <c r="AD34" i="30"/>
  <c r="AD44" i="30"/>
  <c r="AD31" i="30"/>
  <c r="AD33" i="30"/>
  <c r="AD45" i="30"/>
  <c r="AD38" i="30"/>
  <c r="AD36" i="30"/>
  <c r="AD40" i="30"/>
  <c r="AD42" i="30"/>
  <c r="AD41" i="30"/>
  <c r="AD39" i="30"/>
  <c r="AD43" i="30"/>
  <c r="AD37" i="30"/>
  <c r="X45" i="30"/>
  <c r="X22" i="30"/>
  <c r="X25" i="30"/>
  <c r="X12" i="30"/>
  <c r="X27" i="30"/>
  <c r="X23" i="30"/>
  <c r="X38" i="30"/>
  <c r="X36" i="30"/>
  <c r="X20" i="30"/>
  <c r="X30" i="30"/>
  <c r="X40" i="30"/>
  <c r="X33" i="30"/>
  <c r="X19" i="30"/>
  <c r="X17" i="30"/>
  <c r="X42" i="30"/>
  <c r="X41" i="30"/>
  <c r="X35" i="30"/>
  <c r="X18" i="30"/>
  <c r="X32" i="30"/>
  <c r="X39" i="30"/>
  <c r="X29" i="30"/>
  <c r="X21" i="30"/>
  <c r="X28" i="30"/>
  <c r="X13" i="30"/>
  <c r="X43" i="30"/>
  <c r="X16" i="30"/>
  <c r="X11" i="30"/>
  <c r="X44" i="30"/>
  <c r="X26" i="30"/>
  <c r="X34" i="30"/>
  <c r="X14" i="30"/>
  <c r="X31" i="30"/>
  <c r="X37" i="30"/>
  <c r="X15" i="30"/>
  <c r="T14" i="35"/>
  <c r="A14" i="35" s="1"/>
  <c r="T15" i="35"/>
  <c r="A15" i="35" s="1"/>
  <c r="T17" i="35"/>
  <c r="A17" i="35" s="1"/>
  <c r="T16" i="35"/>
  <c r="A16" i="35" s="1"/>
  <c r="X32" i="42"/>
  <c r="X28" i="42"/>
  <c r="X34" i="42"/>
  <c r="X35" i="42"/>
  <c r="X36" i="42"/>
  <c r="X37" i="42"/>
  <c r="X38" i="42"/>
  <c r="X39" i="42"/>
  <c r="X40" i="42"/>
  <c r="X41" i="42"/>
  <c r="X42" i="42"/>
  <c r="X43" i="42"/>
  <c r="X44" i="42"/>
  <c r="X45" i="42"/>
  <c r="X12" i="31"/>
  <c r="X14" i="31"/>
  <c r="X13" i="31"/>
  <c r="X17" i="31"/>
  <c r="X18" i="31"/>
  <c r="X16" i="31"/>
  <c r="X15" i="31"/>
  <c r="X21" i="31"/>
  <c r="X22" i="31"/>
  <c r="X23" i="31"/>
  <c r="X20" i="31"/>
  <c r="X24" i="31"/>
  <c r="X25" i="31"/>
  <c r="X26" i="31"/>
  <c r="X19" i="31"/>
  <c r="X27" i="31"/>
  <c r="Y26" i="31"/>
  <c r="A26" i="31" s="1"/>
  <c r="V26" i="31"/>
  <c r="T26" i="31"/>
  <c r="R26" i="31"/>
  <c r="N26" i="31"/>
  <c r="L26" i="31"/>
  <c r="N13" i="31"/>
  <c r="N11" i="31"/>
  <c r="N12" i="31"/>
  <c r="N14" i="31"/>
  <c r="N17" i="31"/>
  <c r="N19" i="31"/>
  <c r="N20" i="31"/>
  <c r="N16" i="31"/>
  <c r="N21" i="31"/>
  <c r="N22" i="31"/>
  <c r="N23" i="31"/>
  <c r="N18" i="31"/>
  <c r="N25" i="31"/>
  <c r="N15" i="31"/>
  <c r="W15" i="31" s="1"/>
  <c r="N27" i="31"/>
  <c r="Y19" i="31"/>
  <c r="A19" i="31" s="1"/>
  <c r="V15" i="31"/>
  <c r="T15" i="31"/>
  <c r="R15" i="31"/>
  <c r="P15" i="31"/>
  <c r="L15" i="31"/>
  <c r="P11" i="31"/>
  <c r="P12" i="31"/>
  <c r="P14" i="31"/>
  <c r="P17" i="31"/>
  <c r="P19" i="31"/>
  <c r="P20" i="31"/>
  <c r="P16" i="31"/>
  <c r="P21" i="31"/>
  <c r="P22" i="31"/>
  <c r="P23" i="31"/>
  <c r="P18" i="31"/>
  <c r="P24" i="31"/>
  <c r="P25" i="31"/>
  <c r="P27" i="31"/>
  <c r="T41" i="25"/>
  <c r="A41" i="25" s="1"/>
  <c r="N51" i="25"/>
  <c r="L51" i="25"/>
  <c r="H51" i="25"/>
  <c r="F51" i="25"/>
  <c r="T45" i="25"/>
  <c r="A45" i="25" s="1"/>
  <c r="N36" i="25"/>
  <c r="L36" i="25"/>
  <c r="J36" i="25"/>
  <c r="H36" i="25"/>
  <c r="F36" i="25"/>
  <c r="L44" i="25"/>
  <c r="AD12" i="30"/>
  <c r="AD22" i="30"/>
  <c r="AD26" i="30"/>
  <c r="AD21" i="30"/>
  <c r="AD15" i="30"/>
  <c r="AD23" i="30"/>
  <c r="AD19" i="30"/>
  <c r="AD18" i="30"/>
  <c r="AD14" i="30"/>
  <c r="AD16" i="30"/>
  <c r="AD29" i="30"/>
  <c r="AD17" i="30"/>
  <c r="AD13" i="30"/>
  <c r="AD25" i="30"/>
  <c r="AD11" i="30"/>
  <c r="AD28" i="30"/>
  <c r="T15" i="30"/>
  <c r="R45" i="30"/>
  <c r="R22" i="30"/>
  <c r="R25" i="30"/>
  <c r="R12" i="30"/>
  <c r="R27" i="30"/>
  <c r="R23" i="30"/>
  <c r="R20" i="30"/>
  <c r="R30" i="30"/>
  <c r="R40" i="30"/>
  <c r="R33" i="30"/>
  <c r="R19" i="30"/>
  <c r="R17" i="30"/>
  <c r="R24" i="30"/>
  <c r="R35" i="30"/>
  <c r="R18" i="30"/>
  <c r="R32" i="30"/>
  <c r="R39" i="30"/>
  <c r="R29" i="30"/>
  <c r="R21" i="30"/>
  <c r="R28" i="30"/>
  <c r="R13" i="30"/>
  <c r="R16" i="30"/>
  <c r="R11" i="30"/>
  <c r="R26" i="30"/>
  <c r="R34" i="30"/>
  <c r="R14" i="30"/>
  <c r="R31" i="30"/>
  <c r="R37" i="30"/>
  <c r="R36" i="30"/>
  <c r="R38" i="30"/>
  <c r="R41" i="30"/>
  <c r="R43" i="30"/>
  <c r="R42" i="30"/>
  <c r="R15" i="30"/>
  <c r="T28" i="42"/>
  <c r="T29" i="42"/>
  <c r="T30" i="42"/>
  <c r="T31" i="42"/>
  <c r="T33" i="42"/>
  <c r="T34" i="42"/>
  <c r="T35" i="42"/>
  <c r="T36" i="42"/>
  <c r="T37" i="42"/>
  <c r="T38" i="42"/>
  <c r="T39" i="42"/>
  <c r="T40" i="42"/>
  <c r="T41" i="42"/>
  <c r="T42" i="42"/>
  <c r="T43" i="42"/>
  <c r="T44" i="42"/>
  <c r="T45" i="42"/>
  <c r="I17" i="36"/>
  <c r="I14" i="36"/>
  <c r="I11" i="36"/>
  <c r="I15" i="36"/>
  <c r="I13" i="36"/>
  <c r="I18" i="36"/>
  <c r="I16" i="36"/>
  <c r="I19" i="36"/>
  <c r="I20" i="36"/>
  <c r="I21" i="36"/>
  <c r="I22" i="36"/>
  <c r="I23" i="36"/>
  <c r="I24" i="36"/>
  <c r="I25" i="36"/>
  <c r="I26" i="36"/>
  <c r="I27" i="36"/>
  <c r="I28" i="36"/>
  <c r="I29" i="36"/>
  <c r="I30" i="36"/>
  <c r="I31" i="36"/>
  <c r="I32" i="36"/>
  <c r="I33" i="36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L29" i="45"/>
  <c r="L45" i="45"/>
  <c r="P13" i="47"/>
  <c r="P12" i="47"/>
  <c r="P14" i="47"/>
  <c r="P16" i="47"/>
  <c r="P15" i="47"/>
  <c r="P21" i="47"/>
  <c r="P18" i="47"/>
  <c r="P23" i="47"/>
  <c r="P17" i="47"/>
  <c r="P24" i="47"/>
  <c r="P22" i="47"/>
  <c r="P19" i="47"/>
  <c r="P20" i="47"/>
  <c r="P25" i="47"/>
  <c r="P26" i="47"/>
  <c r="P27" i="47"/>
  <c r="P28" i="47"/>
  <c r="P29" i="47"/>
  <c r="P30" i="47"/>
  <c r="P31" i="47"/>
  <c r="P32" i="47"/>
  <c r="P33" i="47"/>
  <c r="P34" i="47"/>
  <c r="P35" i="47"/>
  <c r="P36" i="47"/>
  <c r="P37" i="47"/>
  <c r="P38" i="47"/>
  <c r="P39" i="47"/>
  <c r="P40" i="47"/>
  <c r="P41" i="47"/>
  <c r="P42" i="47"/>
  <c r="P43" i="47"/>
  <c r="P44" i="47"/>
  <c r="P45" i="47"/>
  <c r="P46" i="47"/>
  <c r="P47" i="47"/>
  <c r="P48" i="47"/>
  <c r="P49" i="47"/>
  <c r="P50" i="47"/>
  <c r="P51" i="47"/>
  <c r="P52" i="47"/>
  <c r="P11" i="47"/>
  <c r="L36" i="47"/>
  <c r="P13" i="44"/>
  <c r="L48" i="44"/>
  <c r="M60" i="29"/>
  <c r="W50" i="29"/>
  <c r="T57" i="29"/>
  <c r="L57" i="29"/>
  <c r="H57" i="29"/>
  <c r="F57" i="29"/>
  <c r="W53" i="29"/>
  <c r="T55" i="29"/>
  <c r="P55" i="29"/>
  <c r="N55" i="29"/>
  <c r="L55" i="29"/>
  <c r="H55" i="29"/>
  <c r="F55" i="29"/>
  <c r="W49" i="29"/>
  <c r="T54" i="29"/>
  <c r="P54" i="29"/>
  <c r="N54" i="29"/>
  <c r="L54" i="29"/>
  <c r="H54" i="29"/>
  <c r="F54" i="29"/>
  <c r="N48" i="29"/>
  <c r="V11" i="43"/>
  <c r="V15" i="43"/>
  <c r="V16" i="43"/>
  <c r="V14" i="43"/>
  <c r="V18" i="43"/>
  <c r="V19" i="43"/>
  <c r="V17" i="43"/>
  <c r="V20" i="43"/>
  <c r="V21" i="43"/>
  <c r="V22" i="43"/>
  <c r="V23" i="43"/>
  <c r="V24" i="43"/>
  <c r="V25" i="43"/>
  <c r="V26" i="43"/>
  <c r="V27" i="43"/>
  <c r="V29" i="43"/>
  <c r="V30" i="43"/>
  <c r="V31" i="43"/>
  <c r="V32" i="43"/>
  <c r="V33" i="43"/>
  <c r="V28" i="43"/>
  <c r="V34" i="43"/>
  <c r="V35" i="43"/>
  <c r="V36" i="43"/>
  <c r="V37" i="43"/>
  <c r="V38" i="43"/>
  <c r="V39" i="43"/>
  <c r="V40" i="43"/>
  <c r="V41" i="43"/>
  <c r="V42" i="43"/>
  <c r="V43" i="43"/>
  <c r="V44" i="43"/>
  <c r="V45" i="43"/>
  <c r="V46" i="43"/>
  <c r="V47" i="43"/>
  <c r="V48" i="43"/>
  <c r="V49" i="43"/>
  <c r="V50" i="43"/>
  <c r="V51" i="43"/>
  <c r="V52" i="43"/>
  <c r="V13" i="43"/>
  <c r="V12" i="43"/>
  <c r="G12" i="36"/>
  <c r="K12" i="36"/>
  <c r="I12" i="36"/>
  <c r="F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6" i="36"/>
  <c r="G18" i="36"/>
  <c r="G13" i="36"/>
  <c r="G15" i="36"/>
  <c r="G11" i="36"/>
  <c r="G17" i="36"/>
  <c r="G14" i="36"/>
  <c r="P18" i="30"/>
  <c r="P20" i="30"/>
  <c r="P14" i="30"/>
  <c r="P17" i="30"/>
  <c r="P30" i="30"/>
  <c r="P19" i="30"/>
  <c r="P13" i="30"/>
  <c r="P23" i="30"/>
  <c r="P35" i="30"/>
  <c r="P33" i="30"/>
  <c r="P27" i="30"/>
  <c r="P15" i="30"/>
  <c r="P25" i="30"/>
  <c r="P24" i="30"/>
  <c r="P21" i="30"/>
  <c r="P28" i="30"/>
  <c r="P31" i="30"/>
  <c r="P34" i="30"/>
  <c r="P22" i="30"/>
  <c r="P39" i="30"/>
  <c r="P26" i="30"/>
  <c r="P40" i="30"/>
  <c r="P32" i="30"/>
  <c r="P45" i="30"/>
  <c r="P29" i="30"/>
  <c r="P36" i="30"/>
  <c r="P38" i="30"/>
  <c r="P41" i="30"/>
  <c r="P43" i="30"/>
  <c r="P44" i="30"/>
  <c r="P42" i="30"/>
  <c r="P12" i="30"/>
  <c r="P16" i="30"/>
  <c r="P11" i="30"/>
  <c r="O46" i="30"/>
  <c r="AF15" i="42"/>
  <c r="AF12" i="42"/>
  <c r="AF16" i="42"/>
  <c r="AF14" i="42"/>
  <c r="AF19" i="42"/>
  <c r="AF18" i="42"/>
  <c r="AF23" i="42"/>
  <c r="AF20" i="42"/>
  <c r="AF24" i="42"/>
  <c r="AF17" i="42"/>
  <c r="AF13" i="42"/>
  <c r="AF21" i="42"/>
  <c r="AF22" i="42"/>
  <c r="AF28" i="42"/>
  <c r="AF27" i="42"/>
  <c r="AF29" i="42"/>
  <c r="AF25" i="42"/>
  <c r="AF30" i="42"/>
  <c r="AF26" i="42"/>
  <c r="AF31" i="42"/>
  <c r="AF33" i="42"/>
  <c r="AF32" i="42"/>
  <c r="AF34" i="42"/>
  <c r="AF35" i="42"/>
  <c r="AF36" i="42"/>
  <c r="AF37" i="42"/>
  <c r="AF38" i="42"/>
  <c r="AF39" i="42"/>
  <c r="AF40" i="42"/>
  <c r="AF41" i="42"/>
  <c r="AF42" i="42"/>
  <c r="AF43" i="42"/>
  <c r="AF44" i="42"/>
  <c r="AF45" i="42"/>
  <c r="AF11" i="42"/>
  <c r="O46" i="42"/>
  <c r="J26" i="25"/>
  <c r="V27" i="30"/>
  <c r="N19" i="30"/>
  <c r="N45" i="30"/>
  <c r="N22" i="30"/>
  <c r="N25" i="30"/>
  <c r="N12" i="30"/>
  <c r="N27" i="30"/>
  <c r="N23" i="30"/>
  <c r="N20" i="30"/>
  <c r="N30" i="30"/>
  <c r="N40" i="30"/>
  <c r="N33" i="30"/>
  <c r="N17" i="30"/>
  <c r="N24" i="30"/>
  <c r="N35" i="30"/>
  <c r="N18" i="30"/>
  <c r="N32" i="30"/>
  <c r="N39" i="30"/>
  <c r="N29" i="30"/>
  <c r="N21" i="30"/>
  <c r="N28" i="30"/>
  <c r="N13" i="30"/>
  <c r="N16" i="30"/>
  <c r="N26" i="30"/>
  <c r="N34" i="30"/>
  <c r="N14" i="30"/>
  <c r="N31" i="30"/>
  <c r="N37" i="30"/>
  <c r="N36" i="30"/>
  <c r="N38" i="30"/>
  <c r="N41" i="30"/>
  <c r="N43" i="30"/>
  <c r="N44" i="30"/>
  <c r="N42" i="30"/>
  <c r="N15" i="30"/>
  <c r="J24" i="19"/>
  <c r="J11" i="19"/>
  <c r="J22" i="19"/>
  <c r="J13" i="19"/>
  <c r="J12" i="19"/>
  <c r="J23" i="19"/>
  <c r="J26" i="19"/>
  <c r="J30" i="19"/>
  <c r="J20" i="19"/>
  <c r="J27" i="19"/>
  <c r="J19" i="19"/>
  <c r="J31" i="19"/>
  <c r="J15" i="19"/>
  <c r="J17" i="19"/>
  <c r="J16" i="19"/>
  <c r="J14" i="19"/>
  <c r="J21" i="19"/>
  <c r="J25" i="19"/>
  <c r="J28" i="19"/>
  <c r="J29" i="19"/>
  <c r="J34" i="19"/>
  <c r="J33" i="19"/>
  <c r="J18" i="19"/>
  <c r="I35" i="19"/>
  <c r="X11" i="31"/>
  <c r="I46" i="42"/>
  <c r="P19" i="41"/>
  <c r="X12" i="41"/>
  <c r="X13" i="41"/>
  <c r="X14" i="41"/>
  <c r="X16" i="41"/>
  <c r="X19" i="41"/>
  <c r="X15" i="41"/>
  <c r="X21" i="41"/>
  <c r="X17" i="41"/>
  <c r="X20" i="41"/>
  <c r="X22" i="41"/>
  <c r="X23" i="41"/>
  <c r="X18" i="41"/>
  <c r="X24" i="41"/>
  <c r="X11" i="41"/>
  <c r="J12" i="41"/>
  <c r="J15" i="41"/>
  <c r="J11" i="41"/>
  <c r="J20" i="41"/>
  <c r="J18" i="41"/>
  <c r="J21" i="41"/>
  <c r="J14" i="41"/>
  <c r="J17" i="41"/>
  <c r="J22" i="41"/>
  <c r="J23" i="41"/>
  <c r="J19" i="41"/>
  <c r="J24" i="41"/>
  <c r="J18" i="30"/>
  <c r="J11" i="30"/>
  <c r="J20" i="30"/>
  <c r="J19" i="30"/>
  <c r="J13" i="30"/>
  <c r="J14" i="30"/>
  <c r="J15" i="30"/>
  <c r="J35" i="30"/>
  <c r="J23" i="30"/>
  <c r="J30" i="30"/>
  <c r="J27" i="30"/>
  <c r="J17" i="30"/>
  <c r="J25" i="30"/>
  <c r="J21" i="30"/>
  <c r="J31" i="30"/>
  <c r="J37" i="30"/>
  <c r="J33" i="30"/>
  <c r="J34" i="30"/>
  <c r="J39" i="30"/>
  <c r="J40" i="30"/>
  <c r="J24" i="30"/>
  <c r="J28" i="30"/>
  <c r="J45" i="30"/>
  <c r="J22" i="30"/>
  <c r="J26" i="30"/>
  <c r="J32" i="30"/>
  <c r="J36" i="30"/>
  <c r="J38" i="30"/>
  <c r="J41" i="30"/>
  <c r="J43" i="30"/>
  <c r="J44" i="30"/>
  <c r="J42" i="30"/>
  <c r="J16" i="30"/>
  <c r="I46" i="30"/>
  <c r="K46" i="42"/>
  <c r="F16" i="25"/>
  <c r="F37" i="25"/>
  <c r="F22" i="25"/>
  <c r="F14" i="25"/>
  <c r="F23" i="25"/>
  <c r="F38" i="25"/>
  <c r="F25" i="25"/>
  <c r="F31" i="25"/>
  <c r="F29" i="25"/>
  <c r="F15" i="25"/>
  <c r="F26" i="25"/>
  <c r="F34" i="25"/>
  <c r="F19" i="25"/>
  <c r="F21" i="25"/>
  <c r="F39" i="25"/>
  <c r="F49" i="25"/>
  <c r="F11" i="25"/>
  <c r="F24" i="25"/>
  <c r="F18" i="25"/>
  <c r="F40" i="25"/>
  <c r="F41" i="25"/>
  <c r="F12" i="25"/>
  <c r="F32" i="25"/>
  <c r="F35" i="25"/>
  <c r="F17" i="25"/>
  <c r="F20" i="25"/>
  <c r="F44" i="25"/>
  <c r="F27" i="25"/>
  <c r="F46" i="25"/>
  <c r="F30" i="25"/>
  <c r="F56" i="25"/>
  <c r="F28" i="25"/>
  <c r="F43" i="25"/>
  <c r="F47" i="25"/>
  <c r="F48" i="25"/>
  <c r="F42" i="25"/>
  <c r="F50" i="25"/>
  <c r="F52" i="25"/>
  <c r="F45" i="25"/>
  <c r="F13" i="25"/>
  <c r="E57" i="25"/>
  <c r="F19" i="48"/>
  <c r="F20" i="48"/>
  <c r="F11" i="48"/>
  <c r="F29" i="48"/>
  <c r="F41" i="48"/>
  <c r="F14" i="48"/>
  <c r="F12" i="48"/>
  <c r="F26" i="48"/>
  <c r="F15" i="48"/>
  <c r="F13" i="48"/>
  <c r="F32" i="48"/>
  <c r="F23" i="48"/>
  <c r="F22" i="48"/>
  <c r="F18" i="48"/>
  <c r="F25" i="48"/>
  <c r="F36" i="48"/>
  <c r="F31" i="48"/>
  <c r="F16" i="48"/>
  <c r="F24" i="48"/>
  <c r="F37" i="48"/>
  <c r="F17" i="48"/>
  <c r="F21" i="48"/>
  <c r="F39" i="48"/>
  <c r="F27" i="48"/>
  <c r="F34" i="48"/>
  <c r="F35" i="48"/>
  <c r="F38" i="48"/>
  <c r="F40" i="48"/>
  <c r="F42" i="48"/>
  <c r="F43" i="48"/>
  <c r="F44" i="48"/>
  <c r="F45" i="48"/>
  <c r="F46" i="48"/>
  <c r="F47" i="48"/>
  <c r="F48" i="48"/>
  <c r="F49" i="48"/>
  <c r="F50" i="48"/>
  <c r="F51" i="48"/>
  <c r="F52" i="48"/>
  <c r="F53" i="48"/>
  <c r="F54" i="48"/>
  <c r="F33" i="48"/>
  <c r="E55" i="48"/>
  <c r="H25" i="29"/>
  <c r="H13" i="29"/>
  <c r="H14" i="29"/>
  <c r="H18" i="29"/>
  <c r="H15" i="29"/>
  <c r="H12" i="29"/>
  <c r="H36" i="29"/>
  <c r="H22" i="29"/>
  <c r="H16" i="29"/>
  <c r="H34" i="29"/>
  <c r="H33" i="29"/>
  <c r="H21" i="29"/>
  <c r="H30" i="29"/>
  <c r="H20" i="29"/>
  <c r="H31" i="29"/>
  <c r="H46" i="29"/>
  <c r="H29" i="29"/>
  <c r="H32" i="29"/>
  <c r="H38" i="29"/>
  <c r="H39" i="29"/>
  <c r="H19" i="29"/>
  <c r="H40" i="29"/>
  <c r="H59" i="29"/>
  <c r="H27" i="29"/>
  <c r="H48" i="29"/>
  <c r="H41" i="29"/>
  <c r="H17" i="29"/>
  <c r="H26" i="29"/>
  <c r="H44" i="29"/>
  <c r="H37" i="29"/>
  <c r="H43" i="29"/>
  <c r="H47" i="29"/>
  <c r="H35" i="29"/>
  <c r="H53" i="29"/>
  <c r="H28" i="29"/>
  <c r="H50" i="29"/>
  <c r="H24" i="29"/>
  <c r="H51" i="29"/>
  <c r="H42" i="29"/>
  <c r="H11" i="29"/>
  <c r="G60" i="29"/>
  <c r="H15" i="43"/>
  <c r="H16" i="43"/>
  <c r="H17" i="43"/>
  <c r="H31" i="43"/>
  <c r="H19" i="43"/>
  <c r="H14" i="43"/>
  <c r="H22" i="43"/>
  <c r="H20" i="43"/>
  <c r="H25" i="43"/>
  <c r="H23" i="43"/>
  <c r="H13" i="43"/>
  <c r="H18" i="43"/>
  <c r="H27" i="43"/>
  <c r="H12" i="43"/>
  <c r="H21" i="43"/>
  <c r="H28" i="43"/>
  <c r="H33" i="43"/>
  <c r="H30" i="43"/>
  <c r="H34" i="43"/>
  <c r="H24" i="43"/>
  <c r="H29" i="43"/>
  <c r="H32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H52" i="43"/>
  <c r="H11" i="43"/>
  <c r="G53" i="43"/>
  <c r="F30" i="19"/>
  <c r="F26" i="19"/>
  <c r="F23" i="19"/>
  <c r="F12" i="19"/>
  <c r="F13" i="19"/>
  <c r="F22" i="19"/>
  <c r="F11" i="19"/>
  <c r="F24" i="19"/>
  <c r="F18" i="19"/>
  <c r="F20" i="19"/>
  <c r="F27" i="19"/>
  <c r="F19" i="19"/>
  <c r="F31" i="19"/>
  <c r="Q55" i="48"/>
  <c r="O55" i="48"/>
  <c r="M55" i="48"/>
  <c r="K55" i="48"/>
  <c r="I55" i="48"/>
  <c r="G55" i="48"/>
  <c r="U54" i="48"/>
  <c r="A54" i="48" s="1"/>
  <c r="P54" i="48"/>
  <c r="N54" i="48"/>
  <c r="L54" i="48"/>
  <c r="J54" i="48"/>
  <c r="H54" i="48"/>
  <c r="U53" i="48"/>
  <c r="A53" i="48" s="1"/>
  <c r="P53" i="48"/>
  <c r="N53" i="48"/>
  <c r="L53" i="48"/>
  <c r="J53" i="48"/>
  <c r="H53" i="48"/>
  <c r="U52" i="48"/>
  <c r="A52" i="48" s="1"/>
  <c r="P52" i="48"/>
  <c r="N52" i="48"/>
  <c r="L52" i="48"/>
  <c r="J52" i="48"/>
  <c r="H52" i="48"/>
  <c r="U51" i="48"/>
  <c r="A51" i="48" s="1"/>
  <c r="P51" i="48"/>
  <c r="N51" i="48"/>
  <c r="L51" i="48"/>
  <c r="J51" i="48"/>
  <c r="H51" i="48"/>
  <c r="U50" i="48"/>
  <c r="A50" i="48" s="1"/>
  <c r="P50" i="48"/>
  <c r="N50" i="48"/>
  <c r="L50" i="48"/>
  <c r="J50" i="48"/>
  <c r="H50" i="48"/>
  <c r="U49" i="48"/>
  <c r="A49" i="48" s="1"/>
  <c r="P49" i="48"/>
  <c r="N49" i="48"/>
  <c r="L49" i="48"/>
  <c r="J49" i="48"/>
  <c r="H49" i="48"/>
  <c r="U48" i="48"/>
  <c r="A48" i="48" s="1"/>
  <c r="P48" i="48"/>
  <c r="N48" i="48"/>
  <c r="L48" i="48"/>
  <c r="J48" i="48"/>
  <c r="H48" i="48"/>
  <c r="U47" i="48"/>
  <c r="A47" i="48" s="1"/>
  <c r="P47" i="48"/>
  <c r="N47" i="48"/>
  <c r="L47" i="48"/>
  <c r="J47" i="48"/>
  <c r="H47" i="48"/>
  <c r="U46" i="48"/>
  <c r="A46" i="48" s="1"/>
  <c r="P46" i="48"/>
  <c r="N46" i="48"/>
  <c r="L46" i="48"/>
  <c r="J46" i="48"/>
  <c r="H46" i="48"/>
  <c r="U45" i="48"/>
  <c r="A45" i="48" s="1"/>
  <c r="P45" i="48"/>
  <c r="N45" i="48"/>
  <c r="L45" i="48"/>
  <c r="J45" i="48"/>
  <c r="H45" i="48"/>
  <c r="U44" i="48"/>
  <c r="A44" i="48" s="1"/>
  <c r="P44" i="48"/>
  <c r="N44" i="48"/>
  <c r="L44" i="48"/>
  <c r="J44" i="48"/>
  <c r="H44" i="48"/>
  <c r="U43" i="48"/>
  <c r="A43" i="48" s="1"/>
  <c r="P43" i="48"/>
  <c r="N43" i="48"/>
  <c r="L43" i="48"/>
  <c r="J43" i="48"/>
  <c r="H43" i="48"/>
  <c r="U42" i="48"/>
  <c r="A42" i="48" s="1"/>
  <c r="P42" i="48"/>
  <c r="N42" i="48"/>
  <c r="L42" i="48"/>
  <c r="J42" i="48"/>
  <c r="H42" i="48"/>
  <c r="U41" i="48"/>
  <c r="A41" i="48" s="1"/>
  <c r="P40" i="48"/>
  <c r="N40" i="48"/>
  <c r="L40" i="48"/>
  <c r="H40" i="48"/>
  <c r="U40" i="48"/>
  <c r="A40" i="48" s="1"/>
  <c r="P38" i="48"/>
  <c r="N38" i="48"/>
  <c r="L38" i="48"/>
  <c r="J38" i="48"/>
  <c r="H38" i="48"/>
  <c r="U39" i="48"/>
  <c r="A39" i="48" s="1"/>
  <c r="P35" i="48"/>
  <c r="N35" i="48"/>
  <c r="L35" i="48"/>
  <c r="J35" i="48"/>
  <c r="H35" i="48"/>
  <c r="U38" i="48"/>
  <c r="A38" i="48" s="1"/>
  <c r="P34" i="48"/>
  <c r="N34" i="48"/>
  <c r="L34" i="48"/>
  <c r="J34" i="48"/>
  <c r="H34" i="48"/>
  <c r="U37" i="48"/>
  <c r="A37" i="48" s="1"/>
  <c r="P27" i="48"/>
  <c r="N27" i="48"/>
  <c r="L27" i="48"/>
  <c r="J27" i="48"/>
  <c r="H27" i="48"/>
  <c r="U16" i="48"/>
  <c r="P39" i="48"/>
  <c r="N39" i="48"/>
  <c r="L39" i="48"/>
  <c r="H39" i="48"/>
  <c r="U18" i="48"/>
  <c r="P21" i="48"/>
  <c r="N21" i="48"/>
  <c r="L21" i="48"/>
  <c r="J21" i="48"/>
  <c r="H21" i="48"/>
  <c r="U13" i="48"/>
  <c r="P17" i="48"/>
  <c r="N17" i="48"/>
  <c r="L17" i="48"/>
  <c r="J17" i="48"/>
  <c r="H17" i="48"/>
  <c r="U27" i="48"/>
  <c r="P37" i="48"/>
  <c r="L37" i="48"/>
  <c r="J37" i="48"/>
  <c r="H37" i="48"/>
  <c r="U32" i="48"/>
  <c r="N24" i="48"/>
  <c r="J24" i="48"/>
  <c r="H24" i="48"/>
  <c r="U35" i="48"/>
  <c r="P16" i="48"/>
  <c r="N16" i="48"/>
  <c r="L16" i="48"/>
  <c r="J16" i="48"/>
  <c r="H16" i="48"/>
  <c r="U25" i="48"/>
  <c r="P31" i="48"/>
  <c r="N31" i="48"/>
  <c r="L31" i="48"/>
  <c r="J31" i="48"/>
  <c r="H31" i="48"/>
  <c r="U24" i="48"/>
  <c r="P36" i="48"/>
  <c r="N36" i="48"/>
  <c r="L36" i="48"/>
  <c r="J36" i="48"/>
  <c r="H36" i="48"/>
  <c r="U31" i="48"/>
  <c r="P25" i="48"/>
  <c r="N25" i="48"/>
  <c r="L25" i="48"/>
  <c r="J25" i="48"/>
  <c r="H25" i="48"/>
  <c r="U36" i="48"/>
  <c r="P28" i="48"/>
  <c r="N28" i="48"/>
  <c r="L28" i="48"/>
  <c r="J28" i="48"/>
  <c r="H28" i="48"/>
  <c r="U20" i="48"/>
  <c r="P18" i="48"/>
  <c r="N18" i="48"/>
  <c r="L18" i="48"/>
  <c r="J18" i="48"/>
  <c r="H18" i="48"/>
  <c r="U29" i="48"/>
  <c r="P22" i="48"/>
  <c r="N22" i="48"/>
  <c r="L22" i="48"/>
  <c r="J22" i="48"/>
  <c r="H22" i="48"/>
  <c r="U30" i="48"/>
  <c r="P23" i="48"/>
  <c r="N23" i="48"/>
  <c r="L23" i="48"/>
  <c r="J23" i="48"/>
  <c r="H23" i="48"/>
  <c r="U28" i="48"/>
  <c r="P32" i="48"/>
  <c r="N32" i="48"/>
  <c r="L32" i="48"/>
  <c r="J32" i="48"/>
  <c r="H32" i="48"/>
  <c r="U22" i="48"/>
  <c r="N13" i="48"/>
  <c r="L13" i="48"/>
  <c r="J13" i="48"/>
  <c r="H13" i="48"/>
  <c r="U33" i="48"/>
  <c r="P15" i="48"/>
  <c r="N15" i="48"/>
  <c r="L15" i="48"/>
  <c r="J15" i="48"/>
  <c r="H15" i="48"/>
  <c r="U19" i="48"/>
  <c r="P26" i="48"/>
  <c r="N26" i="48"/>
  <c r="L26" i="48"/>
  <c r="J26" i="48"/>
  <c r="H26" i="48"/>
  <c r="U23" i="48"/>
  <c r="P12" i="48"/>
  <c r="N12" i="48"/>
  <c r="L12" i="48"/>
  <c r="J12" i="48"/>
  <c r="H12" i="48"/>
  <c r="U14" i="48"/>
  <c r="P14" i="48"/>
  <c r="N14" i="48"/>
  <c r="L14" i="48"/>
  <c r="J14" i="48"/>
  <c r="H14" i="48"/>
  <c r="U11" i="48"/>
  <c r="P30" i="48"/>
  <c r="N30" i="48"/>
  <c r="L30" i="48"/>
  <c r="J30" i="48"/>
  <c r="H30" i="48"/>
  <c r="U12" i="48"/>
  <c r="P41" i="48"/>
  <c r="N41" i="48"/>
  <c r="L41" i="48"/>
  <c r="J41" i="48"/>
  <c r="U26" i="48"/>
  <c r="P29" i="48"/>
  <c r="N29" i="48"/>
  <c r="L29" i="48"/>
  <c r="J29" i="48"/>
  <c r="H29" i="48"/>
  <c r="U34" i="48"/>
  <c r="P11" i="48"/>
  <c r="N11" i="48"/>
  <c r="L11" i="48"/>
  <c r="J11" i="48"/>
  <c r="H11" i="48"/>
  <c r="U21" i="48"/>
  <c r="P20" i="48"/>
  <c r="N20" i="48"/>
  <c r="L20" i="48"/>
  <c r="J20" i="48"/>
  <c r="H20" i="48"/>
  <c r="U15" i="48"/>
  <c r="P19" i="48"/>
  <c r="N19" i="48"/>
  <c r="L19" i="48"/>
  <c r="J19" i="48"/>
  <c r="H19" i="48"/>
  <c r="U17" i="48"/>
  <c r="P33" i="48"/>
  <c r="N33" i="48"/>
  <c r="L33" i="48"/>
  <c r="J33" i="48"/>
  <c r="H33" i="48"/>
  <c r="G2" i="48"/>
  <c r="N44" i="25"/>
  <c r="N27" i="25"/>
  <c r="N46" i="25"/>
  <c r="N30" i="25"/>
  <c r="N56" i="25"/>
  <c r="N28" i="25"/>
  <c r="N43" i="25"/>
  <c r="N47" i="25"/>
  <c r="N48" i="25"/>
  <c r="N42" i="25"/>
  <c r="N52" i="25"/>
  <c r="N45" i="25"/>
  <c r="F52" i="45"/>
  <c r="P52" i="45" s="1"/>
  <c r="F17" i="45"/>
  <c r="P17" i="45" s="1"/>
  <c r="F29" i="45"/>
  <c r="F51" i="45"/>
  <c r="F20" i="45"/>
  <c r="F42" i="45"/>
  <c r="F25" i="45"/>
  <c r="F26" i="45"/>
  <c r="F28" i="45"/>
  <c r="F32" i="45"/>
  <c r="P32" i="45" s="1"/>
  <c r="F35" i="45"/>
  <c r="F21" i="45"/>
  <c r="P21" i="45" s="1"/>
  <c r="F34" i="45"/>
  <c r="F39" i="45"/>
  <c r="F41" i="45"/>
  <c r="F46" i="45"/>
  <c r="F44" i="45"/>
  <c r="F48" i="45"/>
  <c r="F29" i="47"/>
  <c r="F30" i="47"/>
  <c r="F31" i="47"/>
  <c r="F32" i="47"/>
  <c r="F33" i="47"/>
  <c r="F34" i="47"/>
  <c r="F35" i="47"/>
  <c r="F36" i="47"/>
  <c r="F37" i="47"/>
  <c r="F38" i="47"/>
  <c r="F39" i="47"/>
  <c r="F40" i="47"/>
  <c r="F41" i="47"/>
  <c r="F42" i="47"/>
  <c r="F43" i="47"/>
  <c r="F44" i="47"/>
  <c r="F45" i="47"/>
  <c r="F46" i="47"/>
  <c r="F47" i="47"/>
  <c r="F48" i="47"/>
  <c r="F49" i="47"/>
  <c r="F50" i="47"/>
  <c r="F51" i="47"/>
  <c r="F52" i="47"/>
  <c r="M53" i="47"/>
  <c r="K53" i="47"/>
  <c r="I53" i="47"/>
  <c r="G53" i="47"/>
  <c r="E53" i="47"/>
  <c r="Q52" i="47"/>
  <c r="A52" i="47" s="1"/>
  <c r="N52" i="47"/>
  <c r="L52" i="47"/>
  <c r="J52" i="47"/>
  <c r="H52" i="47"/>
  <c r="Q51" i="47"/>
  <c r="A51" i="47" s="1"/>
  <c r="N51" i="47"/>
  <c r="L51" i="47"/>
  <c r="J51" i="47"/>
  <c r="H51" i="47"/>
  <c r="Q50" i="47"/>
  <c r="A50" i="47" s="1"/>
  <c r="N50" i="47"/>
  <c r="L50" i="47"/>
  <c r="J50" i="47"/>
  <c r="H50" i="47"/>
  <c r="Q49" i="47"/>
  <c r="A49" i="47" s="1"/>
  <c r="N49" i="47"/>
  <c r="L49" i="47"/>
  <c r="J49" i="47"/>
  <c r="H49" i="47"/>
  <c r="Q48" i="47"/>
  <c r="A48" i="47" s="1"/>
  <c r="N48" i="47"/>
  <c r="L48" i="47"/>
  <c r="J48" i="47"/>
  <c r="H48" i="47"/>
  <c r="Q47" i="47"/>
  <c r="A47" i="47" s="1"/>
  <c r="N47" i="47"/>
  <c r="L47" i="47"/>
  <c r="J47" i="47"/>
  <c r="H47" i="47"/>
  <c r="Q46" i="47"/>
  <c r="A46" i="47" s="1"/>
  <c r="N46" i="47"/>
  <c r="L46" i="47"/>
  <c r="J46" i="47"/>
  <c r="H46" i="47"/>
  <c r="Q45" i="47"/>
  <c r="A45" i="47" s="1"/>
  <c r="N45" i="47"/>
  <c r="L45" i="47"/>
  <c r="J45" i="47"/>
  <c r="H45" i="47"/>
  <c r="Q44" i="47"/>
  <c r="A44" i="47" s="1"/>
  <c r="N44" i="47"/>
  <c r="L44" i="47"/>
  <c r="J44" i="47"/>
  <c r="H44" i="47"/>
  <c r="Q43" i="47"/>
  <c r="N43" i="47"/>
  <c r="L43" i="47"/>
  <c r="J43" i="47"/>
  <c r="H43" i="47"/>
  <c r="A43" i="47"/>
  <c r="Q42" i="47"/>
  <c r="A42" i="47" s="1"/>
  <c r="N42" i="47"/>
  <c r="L42" i="47"/>
  <c r="J42" i="47"/>
  <c r="H42" i="47"/>
  <c r="Q41" i="47"/>
  <c r="A41" i="47" s="1"/>
  <c r="N41" i="47"/>
  <c r="L41" i="47"/>
  <c r="J41" i="47"/>
  <c r="H41" i="47"/>
  <c r="Q40" i="47"/>
  <c r="A40" i="47" s="1"/>
  <c r="N40" i="47"/>
  <c r="L40" i="47"/>
  <c r="J40" i="47"/>
  <c r="H40" i="47"/>
  <c r="Q39" i="47"/>
  <c r="A39" i="47" s="1"/>
  <c r="N39" i="47"/>
  <c r="L39" i="47"/>
  <c r="J39" i="47"/>
  <c r="H39" i="47"/>
  <c r="Q38" i="47"/>
  <c r="A38" i="47" s="1"/>
  <c r="N38" i="47"/>
  <c r="L38" i="47"/>
  <c r="J38" i="47"/>
  <c r="H38" i="47"/>
  <c r="Q37" i="47"/>
  <c r="A37" i="47" s="1"/>
  <c r="N37" i="47"/>
  <c r="L37" i="47"/>
  <c r="J37" i="47"/>
  <c r="H37" i="47"/>
  <c r="Q36" i="47"/>
  <c r="A36" i="47" s="1"/>
  <c r="N36" i="47"/>
  <c r="J36" i="47"/>
  <c r="H36" i="47"/>
  <c r="Q35" i="47"/>
  <c r="A35" i="47" s="1"/>
  <c r="N35" i="47"/>
  <c r="L35" i="47"/>
  <c r="J35" i="47"/>
  <c r="H35" i="47"/>
  <c r="Q34" i="47"/>
  <c r="A34" i="47" s="1"/>
  <c r="N34" i="47"/>
  <c r="L34" i="47"/>
  <c r="J34" i="47"/>
  <c r="H34" i="47"/>
  <c r="Q33" i="47"/>
  <c r="A33" i="47" s="1"/>
  <c r="N33" i="47"/>
  <c r="L33" i="47"/>
  <c r="J33" i="47"/>
  <c r="H33" i="47"/>
  <c r="Q32" i="47"/>
  <c r="A32" i="47" s="1"/>
  <c r="N32" i="47"/>
  <c r="L32" i="47"/>
  <c r="J32" i="47"/>
  <c r="H32" i="47"/>
  <c r="Q31" i="47"/>
  <c r="A31" i="47" s="1"/>
  <c r="N31" i="47"/>
  <c r="L31" i="47"/>
  <c r="J31" i="47"/>
  <c r="H31" i="47"/>
  <c r="Q30" i="47"/>
  <c r="A30" i="47" s="1"/>
  <c r="N30" i="47"/>
  <c r="L30" i="47"/>
  <c r="J30" i="47"/>
  <c r="H30" i="47"/>
  <c r="Q29" i="47"/>
  <c r="A29" i="47" s="1"/>
  <c r="N29" i="47"/>
  <c r="J29" i="47"/>
  <c r="H29" i="47"/>
  <c r="Q28" i="47"/>
  <c r="A28" i="47" s="1"/>
  <c r="N27" i="47"/>
  <c r="J27" i="47"/>
  <c r="H27" i="47"/>
  <c r="F27" i="47"/>
  <c r="Q27" i="47"/>
  <c r="A27" i="47" s="1"/>
  <c r="N17" i="47"/>
  <c r="L17" i="47"/>
  <c r="J17" i="47"/>
  <c r="H17" i="47"/>
  <c r="F17" i="47"/>
  <c r="Q26" i="47"/>
  <c r="A26" i="47" s="1"/>
  <c r="N28" i="47"/>
  <c r="L28" i="47"/>
  <c r="H28" i="47"/>
  <c r="F28" i="47"/>
  <c r="Q25" i="47"/>
  <c r="A25" i="47" s="1"/>
  <c r="L26" i="47"/>
  <c r="J26" i="47"/>
  <c r="H26" i="47"/>
  <c r="F26" i="47"/>
  <c r="Q20" i="47"/>
  <c r="A20" i="47" s="1"/>
  <c r="N19" i="47"/>
  <c r="L19" i="47"/>
  <c r="J19" i="47"/>
  <c r="F19" i="47"/>
  <c r="Q19" i="47"/>
  <c r="A19" i="47" s="1"/>
  <c r="N15" i="47"/>
  <c r="L15" i="47"/>
  <c r="J15" i="47"/>
  <c r="F15" i="47"/>
  <c r="Q23" i="47"/>
  <c r="A23" i="47" s="1"/>
  <c r="N23" i="47"/>
  <c r="L23" i="47"/>
  <c r="J23" i="47"/>
  <c r="H23" i="47"/>
  <c r="F23" i="47"/>
  <c r="Q21" i="47"/>
  <c r="A21" i="47" s="1"/>
  <c r="N21" i="47"/>
  <c r="L21" i="47"/>
  <c r="J21" i="47"/>
  <c r="F21" i="47"/>
  <c r="Q15" i="47"/>
  <c r="A15" i="47" s="1"/>
  <c r="N18" i="47"/>
  <c r="L18" i="47"/>
  <c r="J18" i="47"/>
  <c r="F18" i="47"/>
  <c r="Q13" i="47"/>
  <c r="A13" i="47" s="1"/>
  <c r="N12" i="47"/>
  <c r="L12" i="47"/>
  <c r="J12" i="47"/>
  <c r="F12" i="47"/>
  <c r="Q17" i="47"/>
  <c r="A17" i="47" s="1"/>
  <c r="L22" i="47"/>
  <c r="J22" i="47"/>
  <c r="F22" i="47"/>
  <c r="Q22" i="47"/>
  <c r="A22" i="47" s="1"/>
  <c r="N20" i="47"/>
  <c r="L20" i="47"/>
  <c r="J20" i="47"/>
  <c r="H20" i="47"/>
  <c r="F20" i="47"/>
  <c r="Q24" i="47"/>
  <c r="A24" i="47" s="1"/>
  <c r="N24" i="47"/>
  <c r="L24" i="47"/>
  <c r="J24" i="47"/>
  <c r="H24" i="47"/>
  <c r="F24" i="47"/>
  <c r="Q18" i="47"/>
  <c r="A18" i="47" s="1"/>
  <c r="N25" i="47"/>
  <c r="L25" i="47"/>
  <c r="J25" i="47"/>
  <c r="Q16" i="47"/>
  <c r="A16" i="47" s="1"/>
  <c r="N14" i="47"/>
  <c r="L14" i="47"/>
  <c r="J14" i="47"/>
  <c r="F14" i="47"/>
  <c r="Q12" i="47"/>
  <c r="A12" i="47" s="1"/>
  <c r="N13" i="47"/>
  <c r="L13" i="47"/>
  <c r="J13" i="47"/>
  <c r="F13" i="47"/>
  <c r="Q14" i="47"/>
  <c r="A14" i="47" s="1"/>
  <c r="N16" i="47"/>
  <c r="L16" i="47"/>
  <c r="J16" i="47"/>
  <c r="F16" i="47"/>
  <c r="Q11" i="47"/>
  <c r="A11" i="47" s="1"/>
  <c r="N11" i="47"/>
  <c r="L11" i="47"/>
  <c r="J11" i="47"/>
  <c r="F11" i="47"/>
  <c r="G3" i="47"/>
  <c r="R36" i="47" s="1"/>
  <c r="G2" i="47"/>
  <c r="M53" i="46"/>
  <c r="K53" i="46"/>
  <c r="I53" i="46"/>
  <c r="G53" i="46"/>
  <c r="E53" i="46"/>
  <c r="Q52" i="46"/>
  <c r="A52" i="46" s="1"/>
  <c r="P52" i="46"/>
  <c r="N52" i="46"/>
  <c r="L52" i="46"/>
  <c r="J52" i="46"/>
  <c r="H52" i="46"/>
  <c r="F52" i="46"/>
  <c r="Q51" i="46"/>
  <c r="A51" i="46" s="1"/>
  <c r="P51" i="46"/>
  <c r="N51" i="46"/>
  <c r="L51" i="46"/>
  <c r="J51" i="46"/>
  <c r="H51" i="46"/>
  <c r="F51" i="46"/>
  <c r="Q50" i="46"/>
  <c r="A50" i="46" s="1"/>
  <c r="P50" i="46"/>
  <c r="N50" i="46"/>
  <c r="L50" i="46"/>
  <c r="J50" i="46"/>
  <c r="H50" i="46"/>
  <c r="F50" i="46"/>
  <c r="Q49" i="46"/>
  <c r="A49" i="46" s="1"/>
  <c r="P49" i="46"/>
  <c r="L49" i="46"/>
  <c r="J49" i="46"/>
  <c r="H49" i="46"/>
  <c r="F49" i="46"/>
  <c r="Q48" i="46"/>
  <c r="A48" i="46" s="1"/>
  <c r="P48" i="46"/>
  <c r="N48" i="46"/>
  <c r="L48" i="46"/>
  <c r="J48" i="46"/>
  <c r="H48" i="46"/>
  <c r="F48" i="46"/>
  <c r="Q47" i="46"/>
  <c r="A47" i="46" s="1"/>
  <c r="P47" i="46"/>
  <c r="N47" i="46"/>
  <c r="L47" i="46"/>
  <c r="J47" i="46"/>
  <c r="H47" i="46"/>
  <c r="F47" i="46"/>
  <c r="Q46" i="46"/>
  <c r="A46" i="46" s="1"/>
  <c r="P46" i="46"/>
  <c r="N46" i="46"/>
  <c r="L46" i="46"/>
  <c r="J46" i="46"/>
  <c r="H46" i="46"/>
  <c r="F46" i="46"/>
  <c r="Q45" i="46"/>
  <c r="A45" i="46" s="1"/>
  <c r="P45" i="46"/>
  <c r="N45" i="46"/>
  <c r="L45" i="46"/>
  <c r="J45" i="46"/>
  <c r="H45" i="46"/>
  <c r="F45" i="46"/>
  <c r="Q44" i="46"/>
  <c r="A44" i="46" s="1"/>
  <c r="P44" i="46"/>
  <c r="N44" i="46"/>
  <c r="L44" i="46"/>
  <c r="J44" i="46"/>
  <c r="H44" i="46"/>
  <c r="F44" i="46"/>
  <c r="Q43" i="46"/>
  <c r="A43" i="46" s="1"/>
  <c r="P43" i="46"/>
  <c r="N43" i="46"/>
  <c r="L43" i="46"/>
  <c r="J43" i="46"/>
  <c r="H43" i="46"/>
  <c r="F43" i="46"/>
  <c r="Q42" i="46"/>
  <c r="P42" i="46"/>
  <c r="N42" i="46"/>
  <c r="L42" i="46"/>
  <c r="J42" i="46"/>
  <c r="H42" i="46"/>
  <c r="F42" i="46"/>
  <c r="A42" i="46"/>
  <c r="Q41" i="46"/>
  <c r="A41" i="46" s="1"/>
  <c r="P41" i="46"/>
  <c r="N41" i="46"/>
  <c r="L41" i="46"/>
  <c r="J41" i="46"/>
  <c r="H41" i="46"/>
  <c r="F41" i="46"/>
  <c r="Q40" i="46"/>
  <c r="A40" i="46" s="1"/>
  <c r="P40" i="46"/>
  <c r="N40" i="46"/>
  <c r="L40" i="46"/>
  <c r="J40" i="46"/>
  <c r="H40" i="46"/>
  <c r="F40" i="46"/>
  <c r="Q39" i="46"/>
  <c r="A39" i="46" s="1"/>
  <c r="P39" i="46"/>
  <c r="N39" i="46"/>
  <c r="L39" i="46"/>
  <c r="J39" i="46"/>
  <c r="H39" i="46"/>
  <c r="F39" i="46"/>
  <c r="Q38" i="46"/>
  <c r="A38" i="46" s="1"/>
  <c r="P38" i="46"/>
  <c r="N38" i="46"/>
  <c r="L38" i="46"/>
  <c r="J38" i="46"/>
  <c r="H38" i="46"/>
  <c r="Q37" i="46"/>
  <c r="A37" i="46" s="1"/>
  <c r="P37" i="46"/>
  <c r="N37" i="46"/>
  <c r="L37" i="46"/>
  <c r="J37" i="46"/>
  <c r="H37" i="46"/>
  <c r="F37" i="46"/>
  <c r="Q36" i="46"/>
  <c r="A36" i="46" s="1"/>
  <c r="P36" i="46"/>
  <c r="N36" i="46"/>
  <c r="L36" i="46"/>
  <c r="J36" i="46"/>
  <c r="H36" i="46"/>
  <c r="F36" i="46"/>
  <c r="Q35" i="46"/>
  <c r="A35" i="46" s="1"/>
  <c r="P35" i="46"/>
  <c r="N35" i="46"/>
  <c r="L35" i="46"/>
  <c r="J35" i="46"/>
  <c r="H35" i="46"/>
  <c r="F35" i="46"/>
  <c r="Q34" i="46"/>
  <c r="A34" i="46" s="1"/>
  <c r="P34" i="46"/>
  <c r="N34" i="46"/>
  <c r="L34" i="46"/>
  <c r="J34" i="46"/>
  <c r="H34" i="46"/>
  <c r="Q33" i="46"/>
  <c r="A33" i="46" s="1"/>
  <c r="P33" i="46"/>
  <c r="N33" i="46"/>
  <c r="L33" i="46"/>
  <c r="J33" i="46"/>
  <c r="H33" i="46"/>
  <c r="F33" i="46"/>
  <c r="Q32" i="46"/>
  <c r="A32" i="46" s="1"/>
  <c r="P32" i="46"/>
  <c r="N32" i="46"/>
  <c r="L32" i="46"/>
  <c r="J32" i="46"/>
  <c r="H32" i="46"/>
  <c r="F32" i="46"/>
  <c r="Q31" i="46"/>
  <c r="A31" i="46" s="1"/>
  <c r="P31" i="46"/>
  <c r="N31" i="46"/>
  <c r="L31" i="46"/>
  <c r="J31" i="46"/>
  <c r="H31" i="46"/>
  <c r="F31" i="46"/>
  <c r="Q30" i="46"/>
  <c r="A30" i="46" s="1"/>
  <c r="P30" i="46"/>
  <c r="N30" i="46"/>
  <c r="L30" i="46"/>
  <c r="J30" i="46"/>
  <c r="H30" i="46"/>
  <c r="F30" i="46"/>
  <c r="Q29" i="46"/>
  <c r="A29" i="46" s="1"/>
  <c r="P29" i="46"/>
  <c r="N29" i="46"/>
  <c r="L29" i="46"/>
  <c r="J29" i="46"/>
  <c r="H29" i="46"/>
  <c r="F29" i="46"/>
  <c r="Q28" i="46"/>
  <c r="A28" i="46" s="1"/>
  <c r="P28" i="46"/>
  <c r="N28" i="46"/>
  <c r="L28" i="46"/>
  <c r="J28" i="46"/>
  <c r="H28" i="46"/>
  <c r="F28" i="46"/>
  <c r="Q27" i="46"/>
  <c r="A27" i="46" s="1"/>
  <c r="P27" i="46"/>
  <c r="N27" i="46"/>
  <c r="L27" i="46"/>
  <c r="J27" i="46"/>
  <c r="H27" i="46"/>
  <c r="F27" i="46"/>
  <c r="Q26" i="46"/>
  <c r="A26" i="46" s="1"/>
  <c r="P26" i="46"/>
  <c r="N26" i="46"/>
  <c r="L26" i="46"/>
  <c r="J26" i="46"/>
  <c r="H26" i="46"/>
  <c r="F26" i="46"/>
  <c r="Q25" i="46"/>
  <c r="A25" i="46" s="1"/>
  <c r="P25" i="46"/>
  <c r="N25" i="46"/>
  <c r="L25" i="46"/>
  <c r="J25" i="46"/>
  <c r="H25" i="46"/>
  <c r="F25" i="46"/>
  <c r="Q24" i="46"/>
  <c r="A24" i="46" s="1"/>
  <c r="P24" i="46"/>
  <c r="N24" i="46"/>
  <c r="L24" i="46"/>
  <c r="J24" i="46"/>
  <c r="H24" i="46"/>
  <c r="F24" i="46"/>
  <c r="Q23" i="46"/>
  <c r="A23" i="46" s="1"/>
  <c r="P23" i="46"/>
  <c r="N23" i="46"/>
  <c r="L23" i="46"/>
  <c r="J23" i="46"/>
  <c r="H23" i="46"/>
  <c r="F23" i="46"/>
  <c r="Q22" i="46"/>
  <c r="A22" i="46" s="1"/>
  <c r="P22" i="46"/>
  <c r="N22" i="46"/>
  <c r="L22" i="46"/>
  <c r="J22" i="46"/>
  <c r="H22" i="46"/>
  <c r="F22" i="46"/>
  <c r="Q21" i="46"/>
  <c r="A21" i="46" s="1"/>
  <c r="P21" i="46"/>
  <c r="N21" i="46"/>
  <c r="L21" i="46"/>
  <c r="J21" i="46"/>
  <c r="H21" i="46"/>
  <c r="F21" i="46"/>
  <c r="Q20" i="46"/>
  <c r="A20" i="46" s="1"/>
  <c r="P20" i="46"/>
  <c r="N20" i="46"/>
  <c r="L20" i="46"/>
  <c r="J20" i="46"/>
  <c r="H20" i="46"/>
  <c r="F20" i="46"/>
  <c r="Q19" i="46"/>
  <c r="A19" i="46" s="1"/>
  <c r="P19" i="46"/>
  <c r="N19" i="46"/>
  <c r="L19" i="46"/>
  <c r="J19" i="46"/>
  <c r="H19" i="46"/>
  <c r="F19" i="46"/>
  <c r="Q18" i="46"/>
  <c r="A18" i="46" s="1"/>
  <c r="P18" i="46"/>
  <c r="N18" i="46"/>
  <c r="L18" i="46"/>
  <c r="J18" i="46"/>
  <c r="H18" i="46"/>
  <c r="F18" i="46"/>
  <c r="Q17" i="46"/>
  <c r="A17" i="46" s="1"/>
  <c r="P17" i="46"/>
  <c r="N17" i="46"/>
  <c r="L17" i="46"/>
  <c r="J17" i="46"/>
  <c r="H17" i="46"/>
  <c r="F17" i="46"/>
  <c r="Q16" i="46"/>
  <c r="A16" i="46" s="1"/>
  <c r="P16" i="46"/>
  <c r="N15" i="46"/>
  <c r="J15" i="46"/>
  <c r="H15" i="46"/>
  <c r="F15" i="46"/>
  <c r="Q14" i="46"/>
  <c r="A14" i="46" s="1"/>
  <c r="P14" i="46"/>
  <c r="N14" i="46"/>
  <c r="L14" i="46"/>
  <c r="J14" i="46"/>
  <c r="H14" i="46"/>
  <c r="F14" i="46"/>
  <c r="Q13" i="46"/>
  <c r="A13" i="46" s="1"/>
  <c r="P13" i="46"/>
  <c r="N13" i="46"/>
  <c r="L13" i="46"/>
  <c r="J13" i="46"/>
  <c r="Q15" i="46"/>
  <c r="A15" i="46" s="1"/>
  <c r="P15" i="46"/>
  <c r="N16" i="46"/>
  <c r="J16" i="46"/>
  <c r="H16" i="46"/>
  <c r="F16" i="46"/>
  <c r="Q12" i="46"/>
  <c r="A12" i="46" s="1"/>
  <c r="P12" i="46"/>
  <c r="N12" i="46"/>
  <c r="L12" i="46"/>
  <c r="J12" i="46"/>
  <c r="F12" i="46"/>
  <c r="Q11" i="46"/>
  <c r="A11" i="46" s="1"/>
  <c r="P11" i="46"/>
  <c r="N11" i="46"/>
  <c r="L11" i="46"/>
  <c r="J11" i="46"/>
  <c r="H11" i="46"/>
  <c r="F11" i="46"/>
  <c r="G3" i="46"/>
  <c r="R39" i="46" s="1"/>
  <c r="G2" i="46"/>
  <c r="M56" i="45"/>
  <c r="K56" i="45"/>
  <c r="I56" i="45"/>
  <c r="G56" i="45"/>
  <c r="E56" i="45"/>
  <c r="R55" i="45"/>
  <c r="A55" i="45" s="1"/>
  <c r="Q55" i="45"/>
  <c r="N49" i="45"/>
  <c r="L49" i="45"/>
  <c r="J49" i="45"/>
  <c r="H49" i="45"/>
  <c r="P49" i="45" s="1"/>
  <c r="R51" i="45"/>
  <c r="A51" i="45" s="1"/>
  <c r="Q51" i="45"/>
  <c r="N48" i="45"/>
  <c r="L48" i="45"/>
  <c r="J48" i="45"/>
  <c r="H48" i="45"/>
  <c r="R50" i="45"/>
  <c r="A50" i="45" s="1"/>
  <c r="Q50" i="45"/>
  <c r="N44" i="45"/>
  <c r="L44" i="45"/>
  <c r="J44" i="45"/>
  <c r="H44" i="45"/>
  <c r="R49" i="45"/>
  <c r="A49" i="45" s="1"/>
  <c r="Q49" i="45"/>
  <c r="L46" i="45"/>
  <c r="J46" i="45"/>
  <c r="H46" i="45"/>
  <c r="R48" i="45"/>
  <c r="A48" i="45" s="1"/>
  <c r="Q48" i="45"/>
  <c r="N41" i="45"/>
  <c r="L41" i="45"/>
  <c r="J41" i="45"/>
  <c r="H41" i="45"/>
  <c r="R47" i="45"/>
  <c r="A47" i="45" s="1"/>
  <c r="Q47" i="45"/>
  <c r="N39" i="45"/>
  <c r="L39" i="45"/>
  <c r="J39" i="45"/>
  <c r="H39" i="45"/>
  <c r="R36" i="45"/>
  <c r="A36" i="45" s="1"/>
  <c r="Q36" i="45"/>
  <c r="N34" i="45"/>
  <c r="L34" i="45"/>
  <c r="J34" i="45"/>
  <c r="H34" i="45"/>
  <c r="R38" i="45"/>
  <c r="A38" i="45" s="1"/>
  <c r="Q38" i="45"/>
  <c r="N21" i="45"/>
  <c r="L21" i="45"/>
  <c r="J21" i="45"/>
  <c r="H21" i="45"/>
  <c r="R45" i="45"/>
  <c r="A45" i="45" s="1"/>
  <c r="Q45" i="45"/>
  <c r="N35" i="45"/>
  <c r="L35" i="45"/>
  <c r="J35" i="45"/>
  <c r="H35" i="45"/>
  <c r="R43" i="45"/>
  <c r="A43" i="45" s="1"/>
  <c r="Q43" i="45"/>
  <c r="N32" i="45"/>
  <c r="L32" i="45"/>
  <c r="J32" i="45"/>
  <c r="R46" i="45"/>
  <c r="Q33" i="45"/>
  <c r="N28" i="45"/>
  <c r="L28" i="45"/>
  <c r="J28" i="45"/>
  <c r="H28" i="45"/>
  <c r="R44" i="45"/>
  <c r="Q37" i="45"/>
  <c r="N26" i="45"/>
  <c r="L26" i="45"/>
  <c r="J26" i="45"/>
  <c r="H26" i="45"/>
  <c r="R42" i="45"/>
  <c r="Q44" i="45"/>
  <c r="N25" i="45"/>
  <c r="L25" i="45"/>
  <c r="J25" i="45"/>
  <c r="H25" i="45"/>
  <c r="R20" i="45"/>
  <c r="Q20" i="45"/>
  <c r="N42" i="45"/>
  <c r="L42" i="45"/>
  <c r="J42" i="45"/>
  <c r="H42" i="45"/>
  <c r="R33" i="45"/>
  <c r="Q46" i="45"/>
  <c r="N20" i="45"/>
  <c r="L20" i="45"/>
  <c r="J20" i="45"/>
  <c r="R28" i="45"/>
  <c r="Q24" i="45"/>
  <c r="N51" i="45"/>
  <c r="L51" i="45"/>
  <c r="J51" i="45"/>
  <c r="H51" i="45"/>
  <c r="R26" i="45"/>
  <c r="Q32" i="45"/>
  <c r="N29" i="45"/>
  <c r="J29" i="45"/>
  <c r="H29" i="45"/>
  <c r="R37" i="45"/>
  <c r="Q35" i="45"/>
  <c r="N24" i="45"/>
  <c r="L24" i="45"/>
  <c r="J24" i="45"/>
  <c r="H24" i="45"/>
  <c r="R27" i="45"/>
  <c r="Q31" i="45"/>
  <c r="N17" i="45"/>
  <c r="L17" i="45"/>
  <c r="J17" i="45"/>
  <c r="H17" i="45"/>
  <c r="R41" i="45"/>
  <c r="Q42" i="45"/>
  <c r="N52" i="45"/>
  <c r="L52" i="45"/>
  <c r="J52" i="45"/>
  <c r="R40" i="45"/>
  <c r="Q39" i="45"/>
  <c r="N27" i="45"/>
  <c r="L27" i="45"/>
  <c r="J27" i="45"/>
  <c r="H27" i="45"/>
  <c r="F27" i="45"/>
  <c r="R25" i="45"/>
  <c r="Q29" i="45"/>
  <c r="N30" i="45"/>
  <c r="L30" i="45"/>
  <c r="J30" i="45"/>
  <c r="H30" i="45"/>
  <c r="F30" i="45"/>
  <c r="P30" i="45" s="1"/>
  <c r="R39" i="45"/>
  <c r="Q27" i="45"/>
  <c r="N33" i="45"/>
  <c r="L33" i="45"/>
  <c r="J33" i="45"/>
  <c r="F33" i="45"/>
  <c r="P33" i="45" s="1"/>
  <c r="R31" i="45"/>
  <c r="Q40" i="45"/>
  <c r="L40" i="45"/>
  <c r="J40" i="45"/>
  <c r="H40" i="45"/>
  <c r="F40" i="45"/>
  <c r="P40" i="45" s="1"/>
  <c r="R35" i="45"/>
  <c r="Q41" i="45"/>
  <c r="N50" i="45"/>
  <c r="L50" i="45"/>
  <c r="J50" i="45"/>
  <c r="H50" i="45"/>
  <c r="F50" i="45"/>
  <c r="P50" i="45" s="1"/>
  <c r="R34" i="45"/>
  <c r="Q22" i="45"/>
  <c r="N43" i="45"/>
  <c r="L43" i="45"/>
  <c r="J43" i="45"/>
  <c r="H43" i="45"/>
  <c r="F43" i="45"/>
  <c r="R30" i="45"/>
  <c r="Q34" i="45"/>
  <c r="N37" i="45"/>
  <c r="L37" i="45"/>
  <c r="J37" i="45"/>
  <c r="H37" i="45"/>
  <c r="F37" i="45"/>
  <c r="R19" i="45"/>
  <c r="Q16" i="45"/>
  <c r="N13" i="45"/>
  <c r="L13" i="45"/>
  <c r="J13" i="45"/>
  <c r="H13" i="45"/>
  <c r="F13" i="45"/>
  <c r="P13" i="45" s="1"/>
  <c r="R32" i="45"/>
  <c r="Q23" i="45"/>
  <c r="N47" i="45"/>
  <c r="L47" i="45"/>
  <c r="J47" i="45"/>
  <c r="H47" i="45"/>
  <c r="F47" i="45"/>
  <c r="R23" i="45"/>
  <c r="Q28" i="45"/>
  <c r="N15" i="45"/>
  <c r="L15" i="45"/>
  <c r="J15" i="45"/>
  <c r="H15" i="45"/>
  <c r="F15" i="45"/>
  <c r="R22" i="45"/>
  <c r="A26" i="45" s="1"/>
  <c r="Q26" i="45"/>
  <c r="L14" i="45"/>
  <c r="J14" i="45"/>
  <c r="F14" i="45"/>
  <c r="P14" i="45" s="1"/>
  <c r="R29" i="45"/>
  <c r="Q25" i="45"/>
  <c r="N31" i="45"/>
  <c r="L31" i="45"/>
  <c r="J31" i="45"/>
  <c r="H31" i="45"/>
  <c r="R12" i="45"/>
  <c r="Q12" i="45"/>
  <c r="N16" i="45"/>
  <c r="L16" i="45"/>
  <c r="J16" i="45"/>
  <c r="F16" i="45"/>
  <c r="P16" i="45" s="1"/>
  <c r="R21" i="45"/>
  <c r="Q30" i="45"/>
  <c r="N22" i="45"/>
  <c r="J22" i="45"/>
  <c r="H22" i="45"/>
  <c r="F22" i="45"/>
  <c r="R16" i="45"/>
  <c r="Q19" i="45"/>
  <c r="N38" i="45"/>
  <c r="L38" i="45"/>
  <c r="J38" i="45"/>
  <c r="H38" i="45"/>
  <c r="F38" i="45"/>
  <c r="R15" i="45"/>
  <c r="Q17" i="45"/>
  <c r="N36" i="45"/>
  <c r="L36" i="45"/>
  <c r="J36" i="45"/>
  <c r="H36" i="45"/>
  <c r="F36" i="45"/>
  <c r="P36" i="45" s="1"/>
  <c r="R17" i="45"/>
  <c r="Q15" i="45"/>
  <c r="N23" i="45"/>
  <c r="L23" i="45"/>
  <c r="J23" i="45"/>
  <c r="H23" i="45"/>
  <c r="F23" i="45"/>
  <c r="P23" i="45" s="1"/>
  <c r="R24" i="45"/>
  <c r="Q18" i="45"/>
  <c r="N19" i="45"/>
  <c r="L19" i="45"/>
  <c r="J19" i="45"/>
  <c r="H19" i="45"/>
  <c r="F19" i="45"/>
  <c r="R13" i="45"/>
  <c r="Q13" i="45"/>
  <c r="N12" i="45"/>
  <c r="L12" i="45"/>
  <c r="J12" i="45"/>
  <c r="H12" i="45"/>
  <c r="F12" i="45"/>
  <c r="P12" i="45" s="1"/>
  <c r="R14" i="45"/>
  <c r="A14" i="45" s="1"/>
  <c r="Q14" i="45"/>
  <c r="N18" i="45"/>
  <c r="L18" i="45"/>
  <c r="J18" i="45"/>
  <c r="H18" i="45"/>
  <c r="F18" i="45"/>
  <c r="P18" i="45" s="1"/>
  <c r="R11" i="45"/>
  <c r="Q11" i="45"/>
  <c r="N11" i="45"/>
  <c r="L11" i="45"/>
  <c r="J11" i="45"/>
  <c r="F11" i="45"/>
  <c r="R18" i="45"/>
  <c r="Q21" i="45"/>
  <c r="N45" i="45"/>
  <c r="J45" i="45"/>
  <c r="H45" i="45"/>
  <c r="F45" i="45"/>
  <c r="P45" i="45" s="1"/>
  <c r="G3" i="45"/>
  <c r="S52" i="45" s="1"/>
  <c r="G2" i="45"/>
  <c r="P14" i="44"/>
  <c r="P11" i="44"/>
  <c r="P21" i="44"/>
  <c r="P24" i="44"/>
  <c r="P12" i="44"/>
  <c r="P20" i="44"/>
  <c r="P16" i="44"/>
  <c r="P15" i="44"/>
  <c r="P19" i="44"/>
  <c r="P36" i="44"/>
  <c r="P27" i="44"/>
  <c r="P32" i="44"/>
  <c r="P38" i="44"/>
  <c r="P18" i="44"/>
  <c r="P25" i="44"/>
  <c r="P17" i="44"/>
  <c r="P23" i="44"/>
  <c r="P26" i="44"/>
  <c r="P30" i="44"/>
  <c r="P33" i="44"/>
  <c r="P34" i="44"/>
  <c r="P37" i="44"/>
  <c r="P29" i="44"/>
  <c r="P22" i="44"/>
  <c r="P28" i="44"/>
  <c r="P35" i="44"/>
  <c r="P31" i="44"/>
  <c r="P39" i="44"/>
  <c r="P40" i="44"/>
  <c r="P41" i="44"/>
  <c r="P42" i="44"/>
  <c r="P43" i="44"/>
  <c r="P44" i="44"/>
  <c r="P45" i="44"/>
  <c r="P46" i="44"/>
  <c r="P47" i="44"/>
  <c r="P48" i="44"/>
  <c r="P49" i="44"/>
  <c r="P50" i="44"/>
  <c r="P51" i="44"/>
  <c r="P52" i="44"/>
  <c r="M53" i="44"/>
  <c r="K53" i="44"/>
  <c r="I53" i="44"/>
  <c r="G53" i="44"/>
  <c r="E53" i="44"/>
  <c r="Q52" i="44"/>
  <c r="A52" i="44" s="1"/>
  <c r="N52" i="44"/>
  <c r="L52" i="44"/>
  <c r="O52" i="44" s="1"/>
  <c r="J52" i="44"/>
  <c r="H52" i="44"/>
  <c r="F52" i="44"/>
  <c r="Q51" i="44"/>
  <c r="A51" i="44" s="1"/>
  <c r="N51" i="44"/>
  <c r="L51" i="44"/>
  <c r="J51" i="44"/>
  <c r="H51" i="44"/>
  <c r="F51" i="44"/>
  <c r="Q50" i="44"/>
  <c r="A50" i="44" s="1"/>
  <c r="N50" i="44"/>
  <c r="L50" i="44"/>
  <c r="J50" i="44"/>
  <c r="H50" i="44"/>
  <c r="F50" i="44"/>
  <c r="Q49" i="44"/>
  <c r="A49" i="44" s="1"/>
  <c r="L49" i="44"/>
  <c r="J49" i="44"/>
  <c r="H49" i="44"/>
  <c r="F49" i="44"/>
  <c r="Q48" i="44"/>
  <c r="A48" i="44" s="1"/>
  <c r="N42" i="44"/>
  <c r="L42" i="44"/>
  <c r="J42" i="44"/>
  <c r="H42" i="44"/>
  <c r="F42" i="44"/>
  <c r="Q47" i="44"/>
  <c r="A47" i="44" s="1"/>
  <c r="N41" i="44"/>
  <c r="L41" i="44"/>
  <c r="J41" i="44"/>
  <c r="H41" i="44"/>
  <c r="F41" i="44"/>
  <c r="Q46" i="44"/>
  <c r="A46" i="44" s="1"/>
  <c r="N39" i="44"/>
  <c r="L39" i="44"/>
  <c r="J39" i="44"/>
  <c r="H39" i="44"/>
  <c r="F39" i="44"/>
  <c r="Q45" i="44"/>
  <c r="A45" i="44" s="1"/>
  <c r="N35" i="44"/>
  <c r="L35" i="44"/>
  <c r="J35" i="44"/>
  <c r="H35" i="44"/>
  <c r="F35" i="44"/>
  <c r="Q44" i="44"/>
  <c r="A44" i="44" s="1"/>
  <c r="N31" i="44"/>
  <c r="L31" i="44"/>
  <c r="J31" i="44"/>
  <c r="H31" i="44"/>
  <c r="F31" i="44"/>
  <c r="Q43" i="44"/>
  <c r="A43" i="44" s="1"/>
  <c r="N30" i="44"/>
  <c r="L30" i="44"/>
  <c r="J30" i="44"/>
  <c r="H30" i="44"/>
  <c r="F30" i="44"/>
  <c r="Q42" i="44"/>
  <c r="A42" i="44" s="1"/>
  <c r="N28" i="44"/>
  <c r="L28" i="44"/>
  <c r="J28" i="44"/>
  <c r="H28" i="44"/>
  <c r="F28" i="44"/>
  <c r="Q41" i="44"/>
  <c r="A41" i="44" s="1"/>
  <c r="N43" i="44"/>
  <c r="L43" i="44"/>
  <c r="H43" i="44"/>
  <c r="F43" i="44"/>
  <c r="Q40" i="44"/>
  <c r="A40" i="44" s="1"/>
  <c r="N45" i="44"/>
  <c r="L45" i="44"/>
  <c r="J45" i="44"/>
  <c r="H45" i="44"/>
  <c r="F45" i="44"/>
  <c r="Q39" i="44"/>
  <c r="A39" i="44" s="1"/>
  <c r="N24" i="44"/>
  <c r="L24" i="44"/>
  <c r="J24" i="44"/>
  <c r="H24" i="44"/>
  <c r="F24" i="44"/>
  <c r="Q31" i="44"/>
  <c r="A31" i="44" s="1"/>
  <c r="N44" i="44"/>
  <c r="L44" i="44"/>
  <c r="J44" i="44"/>
  <c r="H44" i="44"/>
  <c r="Q35" i="44"/>
  <c r="A35" i="44" s="1"/>
  <c r="N36" i="44"/>
  <c r="L36" i="44"/>
  <c r="J36" i="44"/>
  <c r="H36" i="44"/>
  <c r="F36" i="44"/>
  <c r="Q28" i="44"/>
  <c r="A28" i="44" s="1"/>
  <c r="N48" i="44"/>
  <c r="J48" i="44"/>
  <c r="H48" i="44"/>
  <c r="F48" i="44"/>
  <c r="Q22" i="44"/>
  <c r="A22" i="44" s="1"/>
  <c r="N29" i="44"/>
  <c r="L29" i="44"/>
  <c r="J29" i="44"/>
  <c r="H29" i="44"/>
  <c r="F29" i="44"/>
  <c r="Q29" i="44"/>
  <c r="A29" i="44" s="1"/>
  <c r="N26" i="44"/>
  <c r="L26" i="44"/>
  <c r="J26" i="44"/>
  <c r="H26" i="44"/>
  <c r="Q38" i="44"/>
  <c r="N33" i="44"/>
  <c r="L33" i="44"/>
  <c r="J33" i="44"/>
  <c r="H33" i="44"/>
  <c r="F33" i="44"/>
  <c r="Q37" i="44"/>
  <c r="N19" i="44"/>
  <c r="L19" i="44"/>
  <c r="J19" i="44"/>
  <c r="F19" i="44"/>
  <c r="Q36" i="44"/>
  <c r="N37" i="44"/>
  <c r="L37" i="44"/>
  <c r="J37" i="44"/>
  <c r="H37" i="44"/>
  <c r="F37" i="44"/>
  <c r="Q32" i="44"/>
  <c r="N47" i="44"/>
  <c r="L47" i="44"/>
  <c r="J47" i="44"/>
  <c r="H47" i="44"/>
  <c r="F47" i="44"/>
  <c r="Q34" i="44"/>
  <c r="N20" i="44"/>
  <c r="L20" i="44"/>
  <c r="J20" i="44"/>
  <c r="H20" i="44"/>
  <c r="F20" i="44"/>
  <c r="Q18" i="44"/>
  <c r="N34" i="44"/>
  <c r="L34" i="44"/>
  <c r="J34" i="44"/>
  <c r="H34" i="44"/>
  <c r="F34" i="44"/>
  <c r="Q27" i="44"/>
  <c r="N21" i="44"/>
  <c r="L21" i="44"/>
  <c r="J21" i="44"/>
  <c r="H21" i="44"/>
  <c r="F21" i="44"/>
  <c r="Q19" i="44"/>
  <c r="N32" i="44"/>
  <c r="L32" i="44"/>
  <c r="J32" i="44"/>
  <c r="H32" i="44"/>
  <c r="F32" i="44"/>
  <c r="Q33" i="44"/>
  <c r="N23" i="44"/>
  <c r="L23" i="44"/>
  <c r="J23" i="44"/>
  <c r="H23" i="44"/>
  <c r="F23" i="44"/>
  <c r="Q23" i="44"/>
  <c r="N40" i="44"/>
  <c r="L40" i="44"/>
  <c r="J40" i="44"/>
  <c r="H40" i="44"/>
  <c r="F40" i="44"/>
  <c r="Q25" i="44"/>
  <c r="N18" i="44"/>
  <c r="L18" i="44"/>
  <c r="J18" i="44"/>
  <c r="H18" i="44"/>
  <c r="Q20" i="44"/>
  <c r="N46" i="44"/>
  <c r="L46" i="44"/>
  <c r="J46" i="44"/>
  <c r="H46" i="44"/>
  <c r="F46" i="44"/>
  <c r="O46" i="44" s="1"/>
  <c r="Q16" i="44"/>
  <c r="N22" i="44"/>
  <c r="J22" i="44"/>
  <c r="F22" i="44"/>
  <c r="Q17" i="44"/>
  <c r="N17" i="44"/>
  <c r="L17" i="44"/>
  <c r="J17" i="44"/>
  <c r="H17" i="44"/>
  <c r="F17" i="44"/>
  <c r="O17" i="44" s="1"/>
  <c r="Q13" i="44"/>
  <c r="N13" i="44"/>
  <c r="L13" i="44"/>
  <c r="J13" i="44"/>
  <c r="H13" i="44"/>
  <c r="F13" i="44"/>
  <c r="Q21" i="44"/>
  <c r="N14" i="44"/>
  <c r="L14" i="44"/>
  <c r="J14" i="44"/>
  <c r="H14" i="44"/>
  <c r="F14" i="44"/>
  <c r="Q15" i="44"/>
  <c r="N38" i="44"/>
  <c r="J38" i="44"/>
  <c r="H38" i="44"/>
  <c r="F38" i="44"/>
  <c r="Q26" i="44"/>
  <c r="N25" i="44"/>
  <c r="L25" i="44"/>
  <c r="J25" i="44"/>
  <c r="H25" i="44"/>
  <c r="F25" i="44"/>
  <c r="Q14" i="44"/>
  <c r="N27" i="44"/>
  <c r="L27" i="44"/>
  <c r="J27" i="44"/>
  <c r="H27" i="44"/>
  <c r="F27" i="44"/>
  <c r="Q30" i="44"/>
  <c r="N16" i="44"/>
  <c r="L16" i="44"/>
  <c r="J16" i="44"/>
  <c r="H16" i="44"/>
  <c r="F16" i="44"/>
  <c r="Q12" i="44"/>
  <c r="N15" i="44"/>
  <c r="L15" i="44"/>
  <c r="J15" i="44"/>
  <c r="H15" i="44"/>
  <c r="F15" i="44"/>
  <c r="Q24" i="44"/>
  <c r="N11" i="44"/>
  <c r="L11" i="44"/>
  <c r="J11" i="44"/>
  <c r="H11" i="44"/>
  <c r="F11" i="44"/>
  <c r="Q11" i="44"/>
  <c r="N12" i="44"/>
  <c r="L12" i="44"/>
  <c r="J12" i="44"/>
  <c r="H12" i="44"/>
  <c r="F12" i="44"/>
  <c r="G3" i="44"/>
  <c r="G2" i="44"/>
  <c r="S53" i="43"/>
  <c r="Q53" i="43"/>
  <c r="O53" i="43"/>
  <c r="M53" i="43"/>
  <c r="K53" i="43"/>
  <c r="I53" i="43"/>
  <c r="E53" i="43"/>
  <c r="W52" i="43"/>
  <c r="A52" i="43" s="1"/>
  <c r="T52" i="43"/>
  <c r="P52" i="43"/>
  <c r="N52" i="43"/>
  <c r="L52" i="43"/>
  <c r="J52" i="43"/>
  <c r="F52" i="43"/>
  <c r="W51" i="43"/>
  <c r="A51" i="43" s="1"/>
  <c r="T51" i="43"/>
  <c r="P51" i="43"/>
  <c r="N51" i="43"/>
  <c r="L51" i="43"/>
  <c r="J51" i="43"/>
  <c r="F51" i="43"/>
  <c r="W50" i="43"/>
  <c r="A50" i="43" s="1"/>
  <c r="T50" i="43"/>
  <c r="P50" i="43"/>
  <c r="N50" i="43"/>
  <c r="L50" i="43"/>
  <c r="J50" i="43"/>
  <c r="F50" i="43"/>
  <c r="W49" i="43"/>
  <c r="A49" i="43" s="1"/>
  <c r="T49" i="43"/>
  <c r="N49" i="43"/>
  <c r="L49" i="43"/>
  <c r="J49" i="43"/>
  <c r="F49" i="43"/>
  <c r="W48" i="43"/>
  <c r="A48" i="43" s="1"/>
  <c r="T48" i="43"/>
  <c r="P48" i="43"/>
  <c r="N48" i="43"/>
  <c r="L48" i="43"/>
  <c r="J48" i="43"/>
  <c r="F48" i="43"/>
  <c r="W47" i="43"/>
  <c r="A47" i="43" s="1"/>
  <c r="T47" i="43"/>
  <c r="P47" i="43"/>
  <c r="N47" i="43"/>
  <c r="L47" i="43"/>
  <c r="U47" i="43" s="1"/>
  <c r="J47" i="43"/>
  <c r="F47" i="43"/>
  <c r="W46" i="43"/>
  <c r="A46" i="43" s="1"/>
  <c r="T46" i="43"/>
  <c r="P46" i="43"/>
  <c r="N46" i="43"/>
  <c r="L46" i="43"/>
  <c r="J46" i="43"/>
  <c r="F46" i="43"/>
  <c r="W45" i="43"/>
  <c r="A45" i="43" s="1"/>
  <c r="T45" i="43"/>
  <c r="P45" i="43"/>
  <c r="N45" i="43"/>
  <c r="L45" i="43"/>
  <c r="J45" i="43"/>
  <c r="F45" i="43"/>
  <c r="W44" i="43"/>
  <c r="A44" i="43" s="1"/>
  <c r="T44" i="43"/>
  <c r="P44" i="43"/>
  <c r="N44" i="43"/>
  <c r="L44" i="43"/>
  <c r="J44" i="43"/>
  <c r="F44" i="43"/>
  <c r="W43" i="43"/>
  <c r="A43" i="43" s="1"/>
  <c r="T43" i="43"/>
  <c r="P43" i="43"/>
  <c r="N43" i="43"/>
  <c r="L43" i="43"/>
  <c r="J43" i="43"/>
  <c r="F43" i="43"/>
  <c r="W42" i="43"/>
  <c r="A42" i="43" s="1"/>
  <c r="T42" i="43"/>
  <c r="P42" i="43"/>
  <c r="N42" i="43"/>
  <c r="L42" i="43"/>
  <c r="J42" i="43"/>
  <c r="F42" i="43"/>
  <c r="W41" i="43"/>
  <c r="A41" i="43" s="1"/>
  <c r="T41" i="43"/>
  <c r="P41" i="43"/>
  <c r="N41" i="43"/>
  <c r="L41" i="43"/>
  <c r="J41" i="43"/>
  <c r="F41" i="43"/>
  <c r="W40" i="43"/>
  <c r="A40" i="43" s="1"/>
  <c r="T40" i="43"/>
  <c r="P40" i="43"/>
  <c r="N40" i="43"/>
  <c r="L40" i="43"/>
  <c r="J40" i="43"/>
  <c r="F40" i="43"/>
  <c r="W39" i="43"/>
  <c r="A39" i="43" s="1"/>
  <c r="T39" i="43"/>
  <c r="P39" i="43"/>
  <c r="N39" i="43"/>
  <c r="L39" i="43"/>
  <c r="J39" i="43"/>
  <c r="F39" i="43"/>
  <c r="W38" i="43"/>
  <c r="A38" i="43" s="1"/>
  <c r="T38" i="43"/>
  <c r="P38" i="43"/>
  <c r="N38" i="43"/>
  <c r="L38" i="43"/>
  <c r="J38" i="43"/>
  <c r="F38" i="43"/>
  <c r="W37" i="43"/>
  <c r="A37" i="43" s="1"/>
  <c r="T37" i="43"/>
  <c r="P37" i="43"/>
  <c r="N37" i="43"/>
  <c r="L37" i="43"/>
  <c r="J37" i="43"/>
  <c r="F37" i="43"/>
  <c r="W36" i="43"/>
  <c r="A36" i="43" s="1"/>
  <c r="T36" i="43"/>
  <c r="P36" i="43"/>
  <c r="L36" i="43"/>
  <c r="J36" i="43"/>
  <c r="F36" i="43"/>
  <c r="W35" i="43"/>
  <c r="A35" i="43" s="1"/>
  <c r="T35" i="43"/>
  <c r="P35" i="43"/>
  <c r="N35" i="43"/>
  <c r="L35" i="43"/>
  <c r="J35" i="43"/>
  <c r="F35" i="43"/>
  <c r="W34" i="43"/>
  <c r="A34" i="43" s="1"/>
  <c r="T32" i="43"/>
  <c r="P32" i="43"/>
  <c r="L32" i="43"/>
  <c r="J32" i="43"/>
  <c r="W28" i="43"/>
  <c r="A28" i="43" s="1"/>
  <c r="T29" i="43"/>
  <c r="P29" i="43"/>
  <c r="N29" i="43"/>
  <c r="L29" i="43"/>
  <c r="J29" i="43"/>
  <c r="F29" i="43"/>
  <c r="W33" i="43"/>
  <c r="A33" i="43" s="1"/>
  <c r="T24" i="43"/>
  <c r="P24" i="43"/>
  <c r="N24" i="43"/>
  <c r="L24" i="43"/>
  <c r="J24" i="43"/>
  <c r="F24" i="43"/>
  <c r="W32" i="43"/>
  <c r="A32" i="43" s="1"/>
  <c r="T34" i="43"/>
  <c r="P34" i="43"/>
  <c r="N34" i="43"/>
  <c r="J34" i="43"/>
  <c r="F34" i="43"/>
  <c r="W31" i="43"/>
  <c r="A31" i="43" s="1"/>
  <c r="T30" i="43"/>
  <c r="P30" i="43"/>
  <c r="N30" i="43"/>
  <c r="L30" i="43"/>
  <c r="J30" i="43"/>
  <c r="F30" i="43"/>
  <c r="W30" i="43"/>
  <c r="T33" i="43"/>
  <c r="P33" i="43"/>
  <c r="N33" i="43"/>
  <c r="L33" i="43"/>
  <c r="F33" i="43"/>
  <c r="W29" i="43"/>
  <c r="T28" i="43"/>
  <c r="P28" i="43"/>
  <c r="N28" i="43"/>
  <c r="L28" i="43"/>
  <c r="J28" i="43"/>
  <c r="F28" i="43"/>
  <c r="W27" i="43"/>
  <c r="T21" i="43"/>
  <c r="P21" i="43"/>
  <c r="N21" i="43"/>
  <c r="L21" i="43"/>
  <c r="J21" i="43"/>
  <c r="F21" i="43"/>
  <c r="W22" i="43"/>
  <c r="T12" i="43"/>
  <c r="P12" i="43"/>
  <c r="N12" i="43"/>
  <c r="L12" i="43"/>
  <c r="J12" i="43"/>
  <c r="F12" i="43"/>
  <c r="W21" i="43"/>
  <c r="T27" i="43"/>
  <c r="P27" i="43"/>
  <c r="N27" i="43"/>
  <c r="L27" i="43"/>
  <c r="J27" i="43"/>
  <c r="F27" i="43"/>
  <c r="W26" i="43"/>
  <c r="T18" i="43"/>
  <c r="P18" i="43"/>
  <c r="N18" i="43"/>
  <c r="L18" i="43"/>
  <c r="J18" i="43"/>
  <c r="F18" i="43"/>
  <c r="W15" i="43"/>
  <c r="T13" i="43"/>
  <c r="P13" i="43"/>
  <c r="N13" i="43"/>
  <c r="L13" i="43"/>
  <c r="J13" i="43"/>
  <c r="F13" i="43"/>
  <c r="W16" i="43"/>
  <c r="T26" i="43"/>
  <c r="P26" i="43"/>
  <c r="N26" i="43"/>
  <c r="L26" i="43"/>
  <c r="J26" i="43"/>
  <c r="F26" i="43"/>
  <c r="W18" i="43"/>
  <c r="T23" i="43"/>
  <c r="P23" i="43"/>
  <c r="N23" i="43"/>
  <c r="L23" i="43"/>
  <c r="J23" i="43"/>
  <c r="F23" i="43"/>
  <c r="W19" i="43"/>
  <c r="T25" i="43"/>
  <c r="P25" i="43"/>
  <c r="N25" i="43"/>
  <c r="L25" i="43"/>
  <c r="J25" i="43"/>
  <c r="F25" i="43"/>
  <c r="W20" i="43"/>
  <c r="T20" i="43"/>
  <c r="P20" i="43"/>
  <c r="N20" i="43"/>
  <c r="L20" i="43"/>
  <c r="J20" i="43"/>
  <c r="W11" i="43"/>
  <c r="T22" i="43"/>
  <c r="P22" i="43"/>
  <c r="N22" i="43"/>
  <c r="L22" i="43"/>
  <c r="J22" i="43"/>
  <c r="F22" i="43"/>
  <c r="W13" i="43"/>
  <c r="T14" i="43"/>
  <c r="P14" i="43"/>
  <c r="N14" i="43"/>
  <c r="L14" i="43"/>
  <c r="J14" i="43"/>
  <c r="F14" i="43"/>
  <c r="W17" i="43"/>
  <c r="T19" i="43"/>
  <c r="P19" i="43"/>
  <c r="N19" i="43"/>
  <c r="L19" i="43"/>
  <c r="J19" i="43"/>
  <c r="F19" i="43"/>
  <c r="W25" i="43"/>
  <c r="T31" i="43"/>
  <c r="P31" i="43"/>
  <c r="N31" i="43"/>
  <c r="L31" i="43"/>
  <c r="J31" i="43"/>
  <c r="W14" i="43"/>
  <c r="T17" i="43"/>
  <c r="P17" i="43"/>
  <c r="N17" i="43"/>
  <c r="L17" i="43"/>
  <c r="J17" i="43"/>
  <c r="F17" i="43"/>
  <c r="W23" i="43"/>
  <c r="T16" i="43"/>
  <c r="P16" i="43"/>
  <c r="N16" i="43"/>
  <c r="L16" i="43"/>
  <c r="J16" i="43"/>
  <c r="F16" i="43"/>
  <c r="W12" i="43"/>
  <c r="T15" i="43"/>
  <c r="N15" i="43"/>
  <c r="L15" i="43"/>
  <c r="J15" i="43"/>
  <c r="F15" i="43"/>
  <c r="W24" i="43"/>
  <c r="T11" i="43"/>
  <c r="P11" i="43"/>
  <c r="N11" i="43"/>
  <c r="L11" i="43"/>
  <c r="J11" i="43"/>
  <c r="F11" i="43"/>
  <c r="G3" i="43"/>
  <c r="G2" i="43"/>
  <c r="G3" i="29"/>
  <c r="J25" i="29"/>
  <c r="J13" i="29"/>
  <c r="J14" i="29"/>
  <c r="J18" i="29"/>
  <c r="J15" i="29"/>
  <c r="J12" i="29"/>
  <c r="J22" i="29"/>
  <c r="J16" i="29"/>
  <c r="J21" i="29"/>
  <c r="J20" i="29"/>
  <c r="J19" i="29"/>
  <c r="J17" i="29"/>
  <c r="L25" i="29"/>
  <c r="L13" i="29"/>
  <c r="L14" i="29"/>
  <c r="L18" i="29"/>
  <c r="L15" i="29"/>
  <c r="L12" i="29"/>
  <c r="L36" i="29"/>
  <c r="L22" i="29"/>
  <c r="L16" i="29"/>
  <c r="L34" i="29"/>
  <c r="L33" i="29"/>
  <c r="L21" i="29"/>
  <c r="L30" i="29"/>
  <c r="L20" i="29"/>
  <c r="L31" i="29"/>
  <c r="L46" i="29"/>
  <c r="L29" i="29"/>
  <c r="L32" i="29"/>
  <c r="L38" i="29"/>
  <c r="L39" i="29"/>
  <c r="L19" i="29"/>
  <c r="L40" i="29"/>
  <c r="L59" i="29"/>
  <c r="L27" i="29"/>
  <c r="L48" i="29"/>
  <c r="L41" i="29"/>
  <c r="L17" i="29"/>
  <c r="L26" i="29"/>
  <c r="L44" i="29"/>
  <c r="L58" i="29"/>
  <c r="L43" i="29"/>
  <c r="L47" i="29"/>
  <c r="L35" i="29"/>
  <c r="L53" i="29"/>
  <c r="L28" i="29"/>
  <c r="L50" i="29"/>
  <c r="L24" i="29"/>
  <c r="L51" i="29"/>
  <c r="L42" i="29"/>
  <c r="F16" i="30"/>
  <c r="F20" i="30"/>
  <c r="F18" i="30"/>
  <c r="F35" i="30"/>
  <c r="F21" i="30"/>
  <c r="F19" i="30"/>
  <c r="F30" i="30"/>
  <c r="F25" i="30"/>
  <c r="F17" i="30"/>
  <c r="F13" i="30"/>
  <c r="F15" i="30"/>
  <c r="F31" i="30"/>
  <c r="F33" i="30"/>
  <c r="F34" i="30"/>
  <c r="F39" i="30"/>
  <c r="F40" i="30"/>
  <c r="F24" i="30"/>
  <c r="F28" i="30"/>
  <c r="F45" i="30"/>
  <c r="F37" i="30"/>
  <c r="F27" i="30"/>
  <c r="F14" i="30"/>
  <c r="F11" i="30"/>
  <c r="F29" i="30"/>
  <c r="F22" i="30"/>
  <c r="F26" i="30"/>
  <c r="F32" i="30"/>
  <c r="F36" i="30"/>
  <c r="F38" i="30"/>
  <c r="F41" i="30"/>
  <c r="F43" i="30"/>
  <c r="F44" i="30"/>
  <c r="F42" i="30"/>
  <c r="F12" i="30"/>
  <c r="F16" i="42"/>
  <c r="AE16" i="42" s="1"/>
  <c r="F14" i="42"/>
  <c r="AE14" i="42" s="1"/>
  <c r="F23" i="42"/>
  <c r="AE23" i="42" s="1"/>
  <c r="F15" i="42"/>
  <c r="AE15" i="42" s="1"/>
  <c r="F28" i="42"/>
  <c r="F18" i="42"/>
  <c r="AE18" i="42" s="1"/>
  <c r="F24" i="42"/>
  <c r="AE24" i="42" s="1"/>
  <c r="F19" i="42"/>
  <c r="AE19" i="42" s="1"/>
  <c r="F20" i="42"/>
  <c r="AE20" i="42" s="1"/>
  <c r="F21" i="42"/>
  <c r="AE21" i="42" s="1"/>
  <c r="F13" i="42"/>
  <c r="AE13" i="42" s="1"/>
  <c r="F27" i="42"/>
  <c r="AE27" i="42" s="1"/>
  <c r="F11" i="42"/>
  <c r="AE11" i="42" s="1"/>
  <c r="F29" i="42"/>
  <c r="F30" i="42"/>
  <c r="F25" i="42"/>
  <c r="AE25" i="42" s="1"/>
  <c r="F31" i="42"/>
  <c r="F22" i="42"/>
  <c r="AE22" i="42" s="1"/>
  <c r="F17" i="42"/>
  <c r="AE17" i="42" s="1"/>
  <c r="F32" i="42"/>
  <c r="F34" i="42"/>
  <c r="F35" i="42"/>
  <c r="F36" i="42"/>
  <c r="F37" i="42"/>
  <c r="F38" i="42"/>
  <c r="F39" i="42"/>
  <c r="F40" i="42"/>
  <c r="F41" i="42"/>
  <c r="F42" i="42"/>
  <c r="F43" i="42"/>
  <c r="F44" i="42"/>
  <c r="F45" i="42"/>
  <c r="F12" i="42"/>
  <c r="AE12" i="42" s="1"/>
  <c r="G3" i="42"/>
  <c r="AC46" i="42"/>
  <c r="AA46" i="42"/>
  <c r="Y46" i="42"/>
  <c r="W46" i="42"/>
  <c r="U46" i="42"/>
  <c r="S46" i="42"/>
  <c r="Q46" i="42"/>
  <c r="M46" i="42"/>
  <c r="G46" i="42"/>
  <c r="E46" i="42"/>
  <c r="AG45" i="42"/>
  <c r="A45" i="42" s="1"/>
  <c r="AD45" i="42"/>
  <c r="AB45" i="42"/>
  <c r="Z45" i="42"/>
  <c r="V45" i="42"/>
  <c r="R45" i="42"/>
  <c r="H45" i="42"/>
  <c r="AG44" i="42"/>
  <c r="A44" i="42" s="1"/>
  <c r="AD44" i="42"/>
  <c r="AB44" i="42"/>
  <c r="Z44" i="42"/>
  <c r="V44" i="42"/>
  <c r="R44" i="42"/>
  <c r="H44" i="42"/>
  <c r="AG43" i="42"/>
  <c r="A43" i="42" s="1"/>
  <c r="AD43" i="42"/>
  <c r="AB43" i="42"/>
  <c r="Z43" i="42"/>
  <c r="V43" i="42"/>
  <c r="R43" i="42"/>
  <c r="H43" i="42"/>
  <c r="AG42" i="42"/>
  <c r="A42" i="42" s="1"/>
  <c r="AD42" i="42"/>
  <c r="AB42" i="42"/>
  <c r="Z42" i="42"/>
  <c r="V42" i="42"/>
  <c r="R42" i="42"/>
  <c r="H42" i="42"/>
  <c r="AG41" i="42"/>
  <c r="A41" i="42" s="1"/>
  <c r="AD41" i="42"/>
  <c r="AB41" i="42"/>
  <c r="Z41" i="42"/>
  <c r="V41" i="42"/>
  <c r="R41" i="42"/>
  <c r="H41" i="42"/>
  <c r="AG40" i="42"/>
  <c r="A40" i="42" s="1"/>
  <c r="AD40" i="42"/>
  <c r="AB40" i="42"/>
  <c r="Z40" i="42"/>
  <c r="V40" i="42"/>
  <c r="R40" i="42"/>
  <c r="H40" i="42"/>
  <c r="AG39" i="42"/>
  <c r="A39" i="42" s="1"/>
  <c r="AD39" i="42"/>
  <c r="AB39" i="42"/>
  <c r="Z39" i="42"/>
  <c r="V39" i="42"/>
  <c r="R39" i="42"/>
  <c r="H39" i="42"/>
  <c r="AG38" i="42"/>
  <c r="A38" i="42" s="1"/>
  <c r="AD38" i="42"/>
  <c r="AB38" i="42"/>
  <c r="Z38" i="42"/>
  <c r="V38" i="42"/>
  <c r="R38" i="42"/>
  <c r="H38" i="42"/>
  <c r="AG37" i="42"/>
  <c r="A37" i="42" s="1"/>
  <c r="AD37" i="42"/>
  <c r="AB37" i="42"/>
  <c r="Z37" i="42"/>
  <c r="V37" i="42"/>
  <c r="R37" i="42"/>
  <c r="H37" i="42"/>
  <c r="AG36" i="42"/>
  <c r="A36" i="42" s="1"/>
  <c r="AD36" i="42"/>
  <c r="AB36" i="42"/>
  <c r="Z36" i="42"/>
  <c r="V36" i="42"/>
  <c r="R36" i="42"/>
  <c r="H36" i="42"/>
  <c r="AG35" i="42"/>
  <c r="A35" i="42" s="1"/>
  <c r="AD35" i="42"/>
  <c r="AB35" i="42"/>
  <c r="Z35" i="42"/>
  <c r="V35" i="42"/>
  <c r="R35" i="42"/>
  <c r="H35" i="42"/>
  <c r="AG34" i="42"/>
  <c r="A34" i="42" s="1"/>
  <c r="AD34" i="42"/>
  <c r="AB34" i="42"/>
  <c r="Z34" i="42"/>
  <c r="V34" i="42"/>
  <c r="R34" i="42"/>
  <c r="H34" i="42"/>
  <c r="AG32" i="42"/>
  <c r="A32" i="42" s="1"/>
  <c r="AD32" i="42"/>
  <c r="AB32" i="42"/>
  <c r="Z32" i="42"/>
  <c r="V32" i="42"/>
  <c r="R32" i="42"/>
  <c r="H32" i="42"/>
  <c r="AG13" i="42"/>
  <c r="A13" i="42" s="1"/>
  <c r="AG17" i="42"/>
  <c r="A17" i="42" s="1"/>
  <c r="AG31" i="42"/>
  <c r="A31" i="42" s="1"/>
  <c r="AD31" i="42"/>
  <c r="Z31" i="42"/>
  <c r="X31" i="42"/>
  <c r="V31" i="42"/>
  <c r="R31" i="42"/>
  <c r="H31" i="42"/>
  <c r="AG26" i="42"/>
  <c r="A26" i="42" s="1"/>
  <c r="AG30" i="42"/>
  <c r="A30" i="42" s="1"/>
  <c r="AD30" i="42"/>
  <c r="AB30" i="42"/>
  <c r="Z30" i="42"/>
  <c r="X30" i="42"/>
  <c r="V30" i="42"/>
  <c r="R30" i="42"/>
  <c r="H30" i="42"/>
  <c r="AG23" i="42"/>
  <c r="A23" i="42" s="1"/>
  <c r="AG29" i="42"/>
  <c r="A29" i="42" s="1"/>
  <c r="AD29" i="42"/>
  <c r="AB29" i="42"/>
  <c r="Z29" i="42"/>
  <c r="V29" i="42"/>
  <c r="R29" i="42"/>
  <c r="H29" i="42"/>
  <c r="AG24" i="42"/>
  <c r="A24" i="42" s="1"/>
  <c r="AG33" i="42"/>
  <c r="A33" i="42" s="1"/>
  <c r="AD33" i="42"/>
  <c r="AB33" i="42"/>
  <c r="Z33" i="42"/>
  <c r="X33" i="42"/>
  <c r="V33" i="42"/>
  <c r="R33" i="42"/>
  <c r="H33" i="42"/>
  <c r="AG27" i="42"/>
  <c r="A27" i="42" s="1"/>
  <c r="AG16" i="42"/>
  <c r="A16" i="42" s="1"/>
  <c r="AG18" i="42"/>
  <c r="A18" i="42" s="1"/>
  <c r="AG22" i="42"/>
  <c r="A22" i="42" s="1"/>
  <c r="AG20" i="42"/>
  <c r="A20" i="42" s="1"/>
  <c r="AG25" i="42"/>
  <c r="A25" i="42" s="1"/>
  <c r="AG21" i="42"/>
  <c r="A21" i="42" s="1"/>
  <c r="AG28" i="42"/>
  <c r="A28" i="42" s="1"/>
  <c r="AD28" i="42"/>
  <c r="AB28" i="42"/>
  <c r="Z28" i="42"/>
  <c r="V28" i="42"/>
  <c r="AG14" i="42"/>
  <c r="A14" i="42" s="1"/>
  <c r="AG19" i="42"/>
  <c r="A19" i="42" s="1"/>
  <c r="AG15" i="42"/>
  <c r="A15" i="42" s="1"/>
  <c r="AG12" i="42"/>
  <c r="A12" i="42" s="1"/>
  <c r="AG11" i="42"/>
  <c r="A11" i="42" s="1"/>
  <c r="G2" i="42"/>
  <c r="G3" i="30"/>
  <c r="W46" i="30"/>
  <c r="Q46" i="30"/>
  <c r="E46" i="30"/>
  <c r="V14" i="41"/>
  <c r="V17" i="41"/>
  <c r="V22" i="41"/>
  <c r="V23" i="41"/>
  <c r="V19" i="41"/>
  <c r="V24" i="41"/>
  <c r="Z35" i="30"/>
  <c r="Z21" i="30"/>
  <c r="Z19" i="30"/>
  <c r="Z30" i="30"/>
  <c r="Z25" i="30"/>
  <c r="Z17" i="30"/>
  <c r="Z13" i="30"/>
  <c r="Z23" i="30"/>
  <c r="Z15" i="30"/>
  <c r="Z31" i="30"/>
  <c r="Z33" i="30"/>
  <c r="Z34" i="30"/>
  <c r="Z39" i="30"/>
  <c r="Z40" i="30"/>
  <c r="Z24" i="30"/>
  <c r="Z28" i="30"/>
  <c r="Z45" i="30"/>
  <c r="Z27" i="30"/>
  <c r="Z14" i="30"/>
  <c r="Z11" i="30"/>
  <c r="Z29" i="30"/>
  <c r="Z22" i="30"/>
  <c r="Z26" i="30"/>
  <c r="Z32" i="30"/>
  <c r="Z36" i="30"/>
  <c r="Z38" i="30"/>
  <c r="Z41" i="30"/>
  <c r="Z43" i="30"/>
  <c r="Z44" i="30"/>
  <c r="Z42" i="30"/>
  <c r="T21" i="30"/>
  <c r="T19" i="30"/>
  <c r="T30" i="30"/>
  <c r="T25" i="30"/>
  <c r="T17" i="30"/>
  <c r="T13" i="30"/>
  <c r="T23" i="30"/>
  <c r="T31" i="30"/>
  <c r="T33" i="30"/>
  <c r="T34" i="30"/>
  <c r="T39" i="30"/>
  <c r="T40" i="30"/>
  <c r="T24" i="30"/>
  <c r="T28" i="30"/>
  <c r="T45" i="30"/>
  <c r="T37" i="30"/>
  <c r="T27" i="30"/>
  <c r="T14" i="30"/>
  <c r="T11" i="30"/>
  <c r="T29" i="30"/>
  <c r="T22" i="30"/>
  <c r="T26" i="30"/>
  <c r="T32" i="30"/>
  <c r="T36" i="30"/>
  <c r="T38" i="30"/>
  <c r="T41" i="30"/>
  <c r="T43" i="30"/>
  <c r="T44" i="30"/>
  <c r="T42" i="30"/>
  <c r="F16" i="41"/>
  <c r="F11" i="41"/>
  <c r="F20" i="41"/>
  <c r="F15" i="41"/>
  <c r="F14" i="41"/>
  <c r="F17" i="41"/>
  <c r="F22" i="41"/>
  <c r="F23" i="41"/>
  <c r="F19" i="41"/>
  <c r="F24" i="41"/>
  <c r="F13" i="41"/>
  <c r="S25" i="41"/>
  <c r="T24" i="41"/>
  <c r="T19" i="41"/>
  <c r="T23" i="41"/>
  <c r="T22" i="41"/>
  <c r="T17" i="41"/>
  <c r="T14" i="41"/>
  <c r="T15" i="41"/>
  <c r="T20" i="41"/>
  <c r="T21" i="41"/>
  <c r="T18" i="41"/>
  <c r="T12" i="41"/>
  <c r="T11" i="41"/>
  <c r="T16" i="41"/>
  <c r="T13" i="41"/>
  <c r="S28" i="31"/>
  <c r="T24" i="31"/>
  <c r="T11" i="31"/>
  <c r="T16" i="31"/>
  <c r="T27" i="31"/>
  <c r="T25" i="31"/>
  <c r="T21" i="31"/>
  <c r="T19" i="31"/>
  <c r="T18" i="31"/>
  <c r="T22" i="31"/>
  <c r="T23" i="31"/>
  <c r="T17" i="31"/>
  <c r="T12" i="31"/>
  <c r="T20" i="31"/>
  <c r="T14" i="31"/>
  <c r="G3" i="31"/>
  <c r="Z19" i="31" s="1"/>
  <c r="G3" i="41"/>
  <c r="U25" i="41"/>
  <c r="Q25" i="41"/>
  <c r="O25" i="41"/>
  <c r="M25" i="41"/>
  <c r="K25" i="41"/>
  <c r="I25" i="41"/>
  <c r="G25" i="41"/>
  <c r="E25" i="41"/>
  <c r="Y24" i="41"/>
  <c r="A24" i="41" s="1"/>
  <c r="R24" i="41"/>
  <c r="P24" i="41"/>
  <c r="N24" i="41"/>
  <c r="L24" i="41"/>
  <c r="H24" i="41"/>
  <c r="Y18" i="41"/>
  <c r="A18" i="41" s="1"/>
  <c r="R19" i="41"/>
  <c r="N19" i="41"/>
  <c r="L19" i="41"/>
  <c r="H19" i="41"/>
  <c r="Y23" i="41"/>
  <c r="A23" i="41" s="1"/>
  <c r="R23" i="41"/>
  <c r="P23" i="41"/>
  <c r="N23" i="41"/>
  <c r="L23" i="41"/>
  <c r="H23" i="41"/>
  <c r="Y22" i="41"/>
  <c r="A22" i="41" s="1"/>
  <c r="R22" i="41"/>
  <c r="P22" i="41"/>
  <c r="N22" i="41"/>
  <c r="L22" i="41"/>
  <c r="H22" i="41"/>
  <c r="Y20" i="41"/>
  <c r="A20" i="41" s="1"/>
  <c r="R17" i="41"/>
  <c r="P17" i="41"/>
  <c r="L17" i="41"/>
  <c r="H17" i="41"/>
  <c r="Y17" i="41"/>
  <c r="A17" i="41" s="1"/>
  <c r="R14" i="41"/>
  <c r="P14" i="41"/>
  <c r="N14" i="41"/>
  <c r="L14" i="41"/>
  <c r="H14" i="41"/>
  <c r="Y14" i="41"/>
  <c r="A14" i="41" s="1"/>
  <c r="V15" i="41"/>
  <c r="R15" i="41"/>
  <c r="P15" i="41"/>
  <c r="N15" i="41"/>
  <c r="L15" i="41"/>
  <c r="H15" i="41"/>
  <c r="Y19" i="41"/>
  <c r="A19" i="41" s="1"/>
  <c r="V20" i="41"/>
  <c r="R20" i="41"/>
  <c r="P20" i="41"/>
  <c r="N20" i="41"/>
  <c r="L20" i="41"/>
  <c r="H20" i="41"/>
  <c r="Y21" i="41"/>
  <c r="A21" i="41" s="1"/>
  <c r="V21" i="41"/>
  <c r="R21" i="41"/>
  <c r="P21" i="41"/>
  <c r="N21" i="41"/>
  <c r="L21" i="41"/>
  <c r="H21" i="41"/>
  <c r="Y15" i="41"/>
  <c r="A15" i="41" s="1"/>
  <c r="V18" i="41"/>
  <c r="R18" i="41"/>
  <c r="N18" i="41"/>
  <c r="L18" i="41"/>
  <c r="H18" i="41"/>
  <c r="W18" i="41" s="1"/>
  <c r="Y12" i="41"/>
  <c r="A12" i="41" s="1"/>
  <c r="V12" i="41"/>
  <c r="R12" i="41"/>
  <c r="P12" i="41"/>
  <c r="N12" i="41"/>
  <c r="L12" i="41"/>
  <c r="H12" i="41"/>
  <c r="Y16" i="41"/>
  <c r="A16" i="41" s="1"/>
  <c r="V11" i="41"/>
  <c r="R11" i="41"/>
  <c r="P11" i="41"/>
  <c r="N11" i="41"/>
  <c r="H11" i="41"/>
  <c r="Y13" i="41"/>
  <c r="A13" i="41" s="1"/>
  <c r="V16" i="41"/>
  <c r="R16" i="41"/>
  <c r="P16" i="41"/>
  <c r="N16" i="41"/>
  <c r="L16" i="41"/>
  <c r="H16" i="41"/>
  <c r="Y11" i="41"/>
  <c r="A11" i="41" s="1"/>
  <c r="V13" i="41"/>
  <c r="P13" i="41"/>
  <c r="N13" i="41"/>
  <c r="L13" i="41"/>
  <c r="H13" i="41"/>
  <c r="G2" i="41"/>
  <c r="E28" i="31"/>
  <c r="I28" i="31"/>
  <c r="L21" i="35"/>
  <c r="L13" i="35"/>
  <c r="L17" i="35"/>
  <c r="S17" i="35" s="1"/>
  <c r="L18" i="35"/>
  <c r="L20" i="35"/>
  <c r="L19" i="35"/>
  <c r="L15" i="35"/>
  <c r="L16" i="35"/>
  <c r="L14" i="35"/>
  <c r="L11" i="35"/>
  <c r="L22" i="35"/>
  <c r="L23" i="35"/>
  <c r="L24" i="35"/>
  <c r="L25" i="35"/>
  <c r="L26" i="35"/>
  <c r="L27" i="35"/>
  <c r="L28" i="35"/>
  <c r="L29" i="35"/>
  <c r="L30" i="35"/>
  <c r="L31" i="35"/>
  <c r="L32" i="35"/>
  <c r="L33" i="35"/>
  <c r="T23" i="19"/>
  <c r="T12" i="19"/>
  <c r="T13" i="19"/>
  <c r="T22" i="19"/>
  <c r="T11" i="19"/>
  <c r="T24" i="19"/>
  <c r="T18" i="19"/>
  <c r="T20" i="19"/>
  <c r="T27" i="19"/>
  <c r="T19" i="19"/>
  <c r="T15" i="19"/>
  <c r="T17" i="19"/>
  <c r="T16" i="19"/>
  <c r="T14" i="19"/>
  <c r="T21" i="19"/>
  <c r="T25" i="19"/>
  <c r="T28" i="19"/>
  <c r="T34" i="19"/>
  <c r="T33" i="19"/>
  <c r="N26" i="19"/>
  <c r="N23" i="19"/>
  <c r="N12" i="19"/>
  <c r="N13" i="19"/>
  <c r="N22" i="19"/>
  <c r="N11" i="19"/>
  <c r="N24" i="19"/>
  <c r="N18" i="19"/>
  <c r="N27" i="19"/>
  <c r="N19" i="19"/>
  <c r="N15" i="19"/>
  <c r="N17" i="19"/>
  <c r="N16" i="19"/>
  <c r="N14" i="19"/>
  <c r="N21" i="19"/>
  <c r="N25" i="19"/>
  <c r="N28" i="19"/>
  <c r="N29" i="19"/>
  <c r="N34" i="19"/>
  <c r="N33" i="19"/>
  <c r="F15" i="19"/>
  <c r="F17" i="19"/>
  <c r="F16" i="19"/>
  <c r="F14" i="19"/>
  <c r="F21" i="19"/>
  <c r="F25" i="19"/>
  <c r="F28" i="19"/>
  <c r="F29" i="19"/>
  <c r="F34" i="19"/>
  <c r="F33" i="19"/>
  <c r="K11" i="36"/>
  <c r="K15" i="36"/>
  <c r="K18" i="36"/>
  <c r="K16" i="36"/>
  <c r="K19" i="36"/>
  <c r="K20" i="36"/>
  <c r="K21" i="36"/>
  <c r="K22" i="36"/>
  <c r="K23" i="36"/>
  <c r="K24" i="36"/>
  <c r="K25" i="36"/>
  <c r="K26" i="36"/>
  <c r="K27" i="36"/>
  <c r="K28" i="36"/>
  <c r="K29" i="36"/>
  <c r="K30" i="36"/>
  <c r="K31" i="36"/>
  <c r="K32" i="36"/>
  <c r="K33" i="36"/>
  <c r="G3" i="25"/>
  <c r="Q60" i="29"/>
  <c r="M28" i="31"/>
  <c r="H34" i="30"/>
  <c r="H45" i="30"/>
  <c r="H29" i="30"/>
  <c r="H22" i="30"/>
  <c r="H26" i="30"/>
  <c r="H32" i="30"/>
  <c r="H36" i="30"/>
  <c r="H38" i="30"/>
  <c r="H41" i="30"/>
  <c r="H43" i="30"/>
  <c r="H44" i="30"/>
  <c r="H42" i="30"/>
  <c r="O50" i="44" l="1"/>
  <c r="O41" i="44"/>
  <c r="O49" i="44"/>
  <c r="O48" i="44"/>
  <c r="O39" i="44"/>
  <c r="O51" i="44"/>
  <c r="O42" i="44"/>
  <c r="O26" i="44"/>
  <c r="O21" i="44"/>
  <c r="O20" i="44"/>
  <c r="O23" i="44"/>
  <c r="O47" i="44"/>
  <c r="O24" i="44"/>
  <c r="O11" i="44"/>
  <c r="O38" i="44"/>
  <c r="O35" i="44"/>
  <c r="U37" i="43"/>
  <c r="U50" i="43"/>
  <c r="P11" i="45"/>
  <c r="P35" i="45"/>
  <c r="P28" i="45"/>
  <c r="P48" i="45"/>
  <c r="P26" i="45"/>
  <c r="O22" i="45"/>
  <c r="P22" i="45"/>
  <c r="P47" i="45"/>
  <c r="P44" i="45"/>
  <c r="P25" i="45"/>
  <c r="P43" i="45"/>
  <c r="P46" i="45"/>
  <c r="P42" i="45"/>
  <c r="P19" i="45"/>
  <c r="P31" i="45"/>
  <c r="P24" i="45"/>
  <c r="P41" i="45"/>
  <c r="P20" i="45"/>
  <c r="P38" i="45"/>
  <c r="P39" i="45"/>
  <c r="P51" i="45"/>
  <c r="P37" i="45"/>
  <c r="P27" i="45"/>
  <c r="P34" i="45"/>
  <c r="P29" i="45"/>
  <c r="P15" i="45"/>
  <c r="O15" i="45"/>
  <c r="O42" i="45"/>
  <c r="O48" i="45"/>
  <c r="O32" i="45"/>
  <c r="O41" i="45"/>
  <c r="O38" i="45"/>
  <c r="O12" i="45"/>
  <c r="O16" i="45"/>
  <c r="O36" i="45"/>
  <c r="U36" i="43"/>
  <c r="U44" i="43"/>
  <c r="U32" i="43"/>
  <c r="U40" i="43"/>
  <c r="U43" i="43"/>
  <c r="U35" i="43"/>
  <c r="U38" i="43"/>
  <c r="U45" i="43"/>
  <c r="U27" i="43"/>
  <c r="U34" i="43"/>
  <c r="U46" i="43"/>
  <c r="U28" i="43"/>
  <c r="U39" i="43"/>
  <c r="U49" i="43"/>
  <c r="U52" i="43"/>
  <c r="U42" i="43"/>
  <c r="U48" i="43"/>
  <c r="U51" i="43"/>
  <c r="U41" i="43"/>
  <c r="O37" i="45"/>
  <c r="O27" i="45"/>
  <c r="O34" i="45"/>
  <c r="O40" i="45"/>
  <c r="O17" i="45"/>
  <c r="O26" i="45"/>
  <c r="O14" i="45"/>
  <c r="O13" i="45"/>
  <c r="O30" i="45"/>
  <c r="O20" i="45"/>
  <c r="O44" i="45"/>
  <c r="O50" i="45"/>
  <c r="O21" i="45"/>
  <c r="O18" i="45"/>
  <c r="O23" i="45"/>
  <c r="O52" i="45"/>
  <c r="O25" i="45"/>
  <c r="O49" i="45"/>
  <c r="O47" i="45"/>
  <c r="O33" i="45"/>
  <c r="O39" i="45"/>
  <c r="O45" i="45"/>
  <c r="O11" i="45"/>
  <c r="O31" i="45"/>
  <c r="O43" i="45"/>
  <c r="O24" i="45"/>
  <c r="O28" i="45"/>
  <c r="O29" i="45"/>
  <c r="O19" i="45"/>
  <c r="O51" i="45"/>
  <c r="O35" i="45"/>
  <c r="O46" i="45"/>
  <c r="O18" i="46"/>
  <c r="O17" i="46"/>
  <c r="O16" i="46"/>
  <c r="O15" i="46"/>
  <c r="O15" i="44"/>
  <c r="O14" i="44"/>
  <c r="O19" i="44"/>
  <c r="O43" i="44"/>
  <c r="O27" i="44"/>
  <c r="O30" i="44"/>
  <c r="O40" i="44"/>
  <c r="O44" i="44"/>
  <c r="O32" i="44"/>
  <c r="O37" i="44"/>
  <c r="O45" i="44"/>
  <c r="O16" i="44"/>
  <c r="O13" i="44"/>
  <c r="O33" i="44"/>
  <c r="O28" i="44"/>
  <c r="O34" i="44"/>
  <c r="O29" i="44"/>
  <c r="O12" i="44"/>
  <c r="O25" i="44"/>
  <c r="O22" i="44"/>
  <c r="O18" i="44"/>
  <c r="O36" i="44"/>
  <c r="O31" i="44"/>
  <c r="U26" i="43"/>
  <c r="U24" i="43"/>
  <c r="U22" i="43"/>
  <c r="U15" i="43"/>
  <c r="U23" i="43"/>
  <c r="V54" i="25"/>
  <c r="V55" i="25"/>
  <c r="S47" i="48"/>
  <c r="S52" i="48"/>
  <c r="S27" i="48"/>
  <c r="S44" i="48"/>
  <c r="S49" i="48"/>
  <c r="S54" i="48"/>
  <c r="S40" i="48"/>
  <c r="S48" i="48"/>
  <c r="S53" i="48"/>
  <c r="S45" i="48"/>
  <c r="S50" i="48"/>
  <c r="S35" i="48"/>
  <c r="S51" i="48"/>
  <c r="S36" i="25"/>
  <c r="S51" i="25"/>
  <c r="S34" i="48"/>
  <c r="S43" i="48"/>
  <c r="S38" i="48"/>
  <c r="S42" i="48"/>
  <c r="S46" i="48"/>
  <c r="S33" i="48"/>
  <c r="S32" i="48"/>
  <c r="S25" i="48"/>
  <c r="S21" i="48"/>
  <c r="I54" i="46"/>
  <c r="O11" i="46"/>
  <c r="O13" i="46"/>
  <c r="O14" i="46"/>
  <c r="O12" i="46"/>
  <c r="U16" i="43"/>
  <c r="U19" i="43"/>
  <c r="U20" i="43"/>
  <c r="U31" i="43"/>
  <c r="U11" i="43"/>
  <c r="U17" i="43"/>
  <c r="U14" i="43"/>
  <c r="U25" i="43"/>
  <c r="U29" i="43"/>
  <c r="U18" i="43"/>
  <c r="U13" i="43"/>
  <c r="U21" i="43"/>
  <c r="U30" i="43"/>
  <c r="U12" i="43"/>
  <c r="U33" i="43"/>
  <c r="U57" i="29"/>
  <c r="U55" i="29"/>
  <c r="U54" i="29"/>
  <c r="S41" i="48"/>
  <c r="S15" i="48"/>
  <c r="S14" i="48"/>
  <c r="S20" i="48"/>
  <c r="S22" i="48"/>
  <c r="S31" i="48"/>
  <c r="S24" i="48"/>
  <c r="S26" i="48"/>
  <c r="S29" i="48"/>
  <c r="S28" i="48"/>
  <c r="S17" i="48"/>
  <c r="S30" i="48"/>
  <c r="S19" i="48"/>
  <c r="S23" i="48"/>
  <c r="S36" i="48"/>
  <c r="S12" i="48"/>
  <c r="S13" i="48"/>
  <c r="S11" i="48"/>
  <c r="S18" i="48"/>
  <c r="S16" i="48"/>
  <c r="S37" i="48"/>
  <c r="W17" i="41"/>
  <c r="W26" i="31"/>
  <c r="AE44" i="42"/>
  <c r="AE34" i="42"/>
  <c r="AE33" i="42"/>
  <c r="AE43" i="42"/>
  <c r="AE32" i="42"/>
  <c r="AE42" i="42"/>
  <c r="AE41" i="42"/>
  <c r="AE40" i="42"/>
  <c r="AE31" i="42"/>
  <c r="AE39" i="42"/>
  <c r="AE38" i="42"/>
  <c r="AE30" i="42"/>
  <c r="AE28" i="42"/>
  <c r="AE37" i="42"/>
  <c r="AE29" i="42"/>
  <c r="AE36" i="42"/>
  <c r="AE45" i="42"/>
  <c r="AE35" i="42"/>
  <c r="W13" i="41"/>
  <c r="W12" i="41"/>
  <c r="W20" i="41"/>
  <c r="W23" i="41"/>
  <c r="W24" i="41"/>
  <c r="W21" i="41"/>
  <c r="W19" i="41"/>
  <c r="W14" i="41"/>
  <c r="W11" i="41"/>
  <c r="W16" i="41"/>
  <c r="W15" i="41"/>
  <c r="W22" i="41"/>
  <c r="O21" i="47"/>
  <c r="R50" i="46"/>
  <c r="R30" i="46"/>
  <c r="R32" i="46"/>
  <c r="O44" i="46"/>
  <c r="A20" i="44"/>
  <c r="R33" i="47"/>
  <c r="O51" i="47"/>
  <c r="R50" i="47"/>
  <c r="A19" i="45"/>
  <c r="S50" i="45"/>
  <c r="S13" i="45"/>
  <c r="A12" i="43"/>
  <c r="S45" i="45"/>
  <c r="R19" i="46"/>
  <c r="O46" i="47"/>
  <c r="O36" i="47"/>
  <c r="R16" i="47"/>
  <c r="A18" i="44"/>
  <c r="O45" i="47"/>
  <c r="O35" i="47"/>
  <c r="R18" i="46"/>
  <c r="R22" i="46"/>
  <c r="R25" i="46"/>
  <c r="R33" i="46"/>
  <c r="O44" i="47"/>
  <c r="O34" i="47"/>
  <c r="R19" i="47"/>
  <c r="R17" i="46"/>
  <c r="R28" i="46"/>
  <c r="R46" i="46"/>
  <c r="O12" i="47"/>
  <c r="O43" i="47"/>
  <c r="O33" i="47"/>
  <c r="R44" i="44"/>
  <c r="O52" i="47"/>
  <c r="O42" i="47"/>
  <c r="O32" i="47"/>
  <c r="R51" i="47"/>
  <c r="R31" i="46"/>
  <c r="O41" i="47"/>
  <c r="O31" i="47"/>
  <c r="V41" i="25"/>
  <c r="S22" i="45"/>
  <c r="S44" i="45"/>
  <c r="R16" i="46"/>
  <c r="O50" i="47"/>
  <c r="O40" i="47"/>
  <c r="O30" i="47"/>
  <c r="R39" i="47"/>
  <c r="R23" i="47"/>
  <c r="A11" i="43"/>
  <c r="O36" i="46"/>
  <c r="R41" i="46"/>
  <c r="O49" i="47"/>
  <c r="O39" i="47"/>
  <c r="X56" i="29"/>
  <c r="X54" i="29"/>
  <c r="X58" i="29"/>
  <c r="X55" i="29"/>
  <c r="A21" i="44"/>
  <c r="S47" i="45"/>
  <c r="O48" i="47"/>
  <c r="O38" i="47"/>
  <c r="R47" i="47"/>
  <c r="R27" i="47"/>
  <c r="R37" i="46"/>
  <c r="R44" i="46"/>
  <c r="O47" i="47"/>
  <c r="O37" i="47"/>
  <c r="V45" i="25"/>
  <c r="A13" i="43"/>
  <c r="A30" i="43"/>
  <c r="A17" i="44"/>
  <c r="A14" i="44"/>
  <c r="U26" i="19"/>
  <c r="A15" i="43"/>
  <c r="A22" i="43"/>
  <c r="A21" i="43"/>
  <c r="O16" i="47"/>
  <c r="O14" i="47"/>
  <c r="O24" i="47"/>
  <c r="O22" i="47"/>
  <c r="O26" i="47"/>
  <c r="O17" i="47"/>
  <c r="O15" i="47"/>
  <c r="O11" i="47"/>
  <c r="O13" i="47"/>
  <c r="O25" i="47"/>
  <c r="O20" i="47"/>
  <c r="O19" i="47"/>
  <c r="O28" i="47"/>
  <c r="O27" i="47"/>
  <c r="O18" i="47"/>
  <c r="O23" i="47"/>
  <c r="O29" i="47"/>
  <c r="R39" i="44"/>
  <c r="R22" i="44"/>
  <c r="A23" i="45"/>
  <c r="O29" i="46"/>
  <c r="O43" i="46"/>
  <c r="R47" i="46"/>
  <c r="X50" i="29"/>
  <c r="R42" i="47"/>
  <c r="R30" i="47"/>
  <c r="A20" i="43"/>
  <c r="R28" i="44"/>
  <c r="R11" i="44"/>
  <c r="R49" i="44"/>
  <c r="R41" i="44"/>
  <c r="R35" i="44"/>
  <c r="R37" i="44"/>
  <c r="R34" i="44"/>
  <c r="R33" i="44"/>
  <c r="R12" i="44"/>
  <c r="S46" i="45"/>
  <c r="R51" i="46"/>
  <c r="R45" i="47"/>
  <c r="R37" i="47"/>
  <c r="R28" i="47"/>
  <c r="R41" i="47"/>
  <c r="R38" i="47"/>
  <c r="R52" i="47"/>
  <c r="A26" i="48"/>
  <c r="Z26" i="31"/>
  <c r="A27" i="43"/>
  <c r="A33" i="44"/>
  <c r="R48" i="44"/>
  <c r="R48" i="46"/>
  <c r="R15" i="46"/>
  <c r="R27" i="46"/>
  <c r="R36" i="46"/>
  <c r="R45" i="46"/>
  <c r="O49" i="46"/>
  <c r="R49" i="46"/>
  <c r="A12" i="44"/>
  <c r="A37" i="44"/>
  <c r="R51" i="44"/>
  <c r="R25" i="44"/>
  <c r="A25" i="45"/>
  <c r="A35" i="45"/>
  <c r="A44" i="45"/>
  <c r="A33" i="45"/>
  <c r="R11" i="46"/>
  <c r="R42" i="46"/>
  <c r="A32" i="48"/>
  <c r="X49" i="29"/>
  <c r="R11" i="47"/>
  <c r="R25" i="47"/>
  <c r="R24" i="47"/>
  <c r="R12" i="47"/>
  <c r="V56" i="25"/>
  <c r="A23" i="43"/>
  <c r="A16" i="43"/>
  <c r="A17" i="43"/>
  <c r="A38" i="44"/>
  <c r="A25" i="44"/>
  <c r="R46" i="44"/>
  <c r="R42" i="44"/>
  <c r="R29" i="44"/>
  <c r="R20" i="44"/>
  <c r="S21" i="45"/>
  <c r="A40" i="45"/>
  <c r="S48" i="45"/>
  <c r="R13" i="46"/>
  <c r="O21" i="46"/>
  <c r="R21" i="46"/>
  <c r="R23" i="46"/>
  <c r="R35" i="46"/>
  <c r="R44" i="47"/>
  <c r="R20" i="47"/>
  <c r="R13" i="47"/>
  <c r="V49" i="25"/>
  <c r="A18" i="48"/>
  <c r="V22" i="25"/>
  <c r="V19" i="25"/>
  <c r="V48" i="25"/>
  <c r="V38" i="25"/>
  <c r="V32" i="25"/>
  <c r="V35" i="25"/>
  <c r="V46" i="25"/>
  <c r="V13" i="25"/>
  <c r="A12" i="48"/>
  <c r="A28" i="48"/>
  <c r="V17" i="25"/>
  <c r="V51" i="25"/>
  <c r="V43" i="25"/>
  <c r="V40" i="25"/>
  <c r="V53" i="25"/>
  <c r="V28" i="25"/>
  <c r="V24" i="25"/>
  <c r="V42" i="25"/>
  <c r="V11" i="25"/>
  <c r="A19" i="48"/>
  <c r="A11" i="48"/>
  <c r="A15" i="48"/>
  <c r="A31" i="48"/>
  <c r="A14" i="48"/>
  <c r="A13" i="48"/>
  <c r="A25" i="48"/>
  <c r="A33" i="48"/>
  <c r="A17" i="48"/>
  <c r="A35" i="48"/>
  <c r="A20" i="48"/>
  <c r="A22" i="48"/>
  <c r="A23" i="48"/>
  <c r="A30" i="48"/>
  <c r="A21" i="48"/>
  <c r="A16" i="48"/>
  <c r="A24" i="48"/>
  <c r="A27" i="48"/>
  <c r="A29" i="48"/>
  <c r="A36" i="48"/>
  <c r="A34" i="48"/>
  <c r="J39" i="48"/>
  <c r="S39" i="48" s="1"/>
  <c r="S27" i="45"/>
  <c r="A16" i="45"/>
  <c r="A46" i="45"/>
  <c r="S41" i="45"/>
  <c r="A37" i="45"/>
  <c r="A32" i="45"/>
  <c r="S26" i="45"/>
  <c r="A18" i="45"/>
  <c r="A28" i="45"/>
  <c r="A22" i="45"/>
  <c r="A29" i="45"/>
  <c r="A30" i="45"/>
  <c r="S34" i="45"/>
  <c r="S18" i="45"/>
  <c r="S24" i="45"/>
  <c r="S39" i="45"/>
  <c r="A21" i="45"/>
  <c r="A34" i="45"/>
  <c r="A27" i="45"/>
  <c r="S20" i="45"/>
  <c r="A13" i="45"/>
  <c r="A20" i="45"/>
  <c r="A31" i="45"/>
  <c r="S14" i="45"/>
  <c r="A17" i="45"/>
  <c r="S19" i="45"/>
  <c r="S31" i="45"/>
  <c r="A42" i="45"/>
  <c r="A24" i="45"/>
  <c r="S35" i="45"/>
  <c r="A41" i="45"/>
  <c r="A39" i="45"/>
  <c r="A15" i="45"/>
  <c r="A12" i="45"/>
  <c r="A11" i="45"/>
  <c r="S17" i="45"/>
  <c r="S12" i="45"/>
  <c r="R27" i="44"/>
  <c r="R18" i="44"/>
  <c r="A36" i="44"/>
  <c r="A13" i="44"/>
  <c r="A30" i="44"/>
  <c r="A19" i="44"/>
  <c r="A24" i="44"/>
  <c r="A26" i="44"/>
  <c r="R32" i="44"/>
  <c r="A23" i="44"/>
  <c r="R21" i="44"/>
  <c r="A27" i="44"/>
  <c r="A16" i="44"/>
  <c r="A32" i="44"/>
  <c r="R17" i="44"/>
  <c r="A15" i="44"/>
  <c r="R30" i="44"/>
  <c r="R14" i="44"/>
  <c r="A11" i="44"/>
  <c r="A34" i="44"/>
  <c r="R16" i="44"/>
  <c r="E54" i="46"/>
  <c r="M54" i="46"/>
  <c r="K54" i="46"/>
  <c r="O19" i="46"/>
  <c r="O39" i="46"/>
  <c r="O35" i="46"/>
  <c r="O42" i="46"/>
  <c r="O32" i="46"/>
  <c r="O27" i="46"/>
  <c r="X53" i="29"/>
  <c r="A14" i="43"/>
  <c r="X14" i="43"/>
  <c r="X25" i="43"/>
  <c r="X21" i="43"/>
  <c r="X30" i="43"/>
  <c r="X13" i="43"/>
  <c r="A19" i="43"/>
  <c r="A26" i="43"/>
  <c r="A29" i="43"/>
  <c r="A18" i="43"/>
  <c r="X22" i="43"/>
  <c r="A25" i="43"/>
  <c r="A24" i="43"/>
  <c r="O47" i="42"/>
  <c r="AH44" i="42"/>
  <c r="V15" i="25"/>
  <c r="V25" i="25"/>
  <c r="V30" i="25"/>
  <c r="V27" i="25"/>
  <c r="V14" i="25"/>
  <c r="V18" i="25"/>
  <c r="V47" i="25"/>
  <c r="V21" i="25"/>
  <c r="V52" i="25"/>
  <c r="V26" i="25"/>
  <c r="V16" i="25"/>
  <c r="V23" i="25"/>
  <c r="V29" i="25"/>
  <c r="V44" i="25"/>
  <c r="V33" i="25"/>
  <c r="V36" i="25"/>
  <c r="V31" i="25"/>
  <c r="V50" i="25"/>
  <c r="V37" i="25"/>
  <c r="V34" i="25"/>
  <c r="V12" i="25"/>
  <c r="V20" i="25"/>
  <c r="I47" i="42"/>
  <c r="AH23" i="42"/>
  <c r="AH17" i="42"/>
  <c r="E56" i="48"/>
  <c r="X16" i="43"/>
  <c r="K47" i="42"/>
  <c r="G47" i="42"/>
  <c r="AH19" i="42"/>
  <c r="AH11" i="42"/>
  <c r="AH28" i="42"/>
  <c r="AH32" i="42"/>
  <c r="AH35" i="42"/>
  <c r="AH40" i="42"/>
  <c r="AH33" i="42"/>
  <c r="AH43" i="42"/>
  <c r="AH37" i="42"/>
  <c r="AH42" i="42"/>
  <c r="AH22" i="42"/>
  <c r="AH24" i="42"/>
  <c r="AH29" i="42"/>
  <c r="AH31" i="42"/>
  <c r="AH39" i="42"/>
  <c r="AH27" i="42"/>
  <c r="AH25" i="42"/>
  <c r="AH12" i="42"/>
  <c r="AH41" i="42"/>
  <c r="AH14" i="42"/>
  <c r="AH26" i="42"/>
  <c r="AH16" i="42"/>
  <c r="M56" i="48"/>
  <c r="Q56" i="48"/>
  <c r="O56" i="48"/>
  <c r="I56" i="48"/>
  <c r="G56" i="48"/>
  <c r="K56" i="48"/>
  <c r="X47" i="43"/>
  <c r="G57" i="45"/>
  <c r="M54" i="47"/>
  <c r="G54" i="46"/>
  <c r="K54" i="44"/>
  <c r="O48" i="46"/>
  <c r="O34" i="46"/>
  <c r="O23" i="46"/>
  <c r="O37" i="46"/>
  <c r="O30" i="46"/>
  <c r="O51" i="46"/>
  <c r="O26" i="46"/>
  <c r="O33" i="46"/>
  <c r="O40" i="46"/>
  <c r="O22" i="46"/>
  <c r="O47" i="46"/>
  <c r="O50" i="46"/>
  <c r="O25" i="46"/>
  <c r="O46" i="46"/>
  <c r="O28" i="46"/>
  <c r="O24" i="46"/>
  <c r="O31" i="46"/>
  <c r="O38" i="46"/>
  <c r="O20" i="46"/>
  <c r="O45" i="46"/>
  <c r="O52" i="46"/>
  <c r="Q54" i="43"/>
  <c r="O54" i="43"/>
  <c r="M54" i="43"/>
  <c r="X39" i="43"/>
  <c r="X24" i="43"/>
  <c r="G54" i="43"/>
  <c r="X42" i="43"/>
  <c r="X17" i="43"/>
  <c r="X36" i="43"/>
  <c r="X50" i="43"/>
  <c r="S54" i="43"/>
  <c r="X44" i="43"/>
  <c r="K54" i="43"/>
  <c r="I54" i="43"/>
  <c r="X18" i="43"/>
  <c r="E54" i="43"/>
  <c r="X11" i="43"/>
  <c r="X33" i="43"/>
  <c r="X35" i="43"/>
  <c r="X46" i="43"/>
  <c r="X49" i="43"/>
  <c r="X31" i="43"/>
  <c r="X43" i="43"/>
  <c r="X15" i="43"/>
  <c r="X37" i="43"/>
  <c r="X51" i="43"/>
  <c r="X29" i="43"/>
  <c r="E47" i="42"/>
  <c r="M47" i="42"/>
  <c r="AC47" i="42"/>
  <c r="AA47" i="42"/>
  <c r="Y47" i="42"/>
  <c r="W47" i="42"/>
  <c r="S47" i="42"/>
  <c r="U47" i="42"/>
  <c r="Q47" i="42"/>
  <c r="Z15" i="41"/>
  <c r="E26" i="41"/>
  <c r="U26" i="41"/>
  <c r="Q26" i="41"/>
  <c r="O26" i="41"/>
  <c r="M26" i="41"/>
  <c r="K26" i="41"/>
  <c r="I26" i="41"/>
  <c r="S26" i="41"/>
  <c r="S25" i="45"/>
  <c r="M57" i="45"/>
  <c r="K57" i="45"/>
  <c r="E57" i="45"/>
  <c r="I57" i="45"/>
  <c r="E54" i="47"/>
  <c r="K54" i="47"/>
  <c r="I54" i="47"/>
  <c r="G54" i="47"/>
  <c r="R21" i="47"/>
  <c r="R35" i="47"/>
  <c r="R18" i="47"/>
  <c r="R43" i="47"/>
  <c r="R49" i="47"/>
  <c r="R17" i="47"/>
  <c r="R32" i="47"/>
  <c r="R29" i="47"/>
  <c r="R14" i="47"/>
  <c r="R26" i="47"/>
  <c r="R40" i="47"/>
  <c r="R46" i="47"/>
  <c r="R15" i="47"/>
  <c r="R34" i="47"/>
  <c r="R48" i="47"/>
  <c r="R22" i="47"/>
  <c r="R31" i="47"/>
  <c r="O41" i="46"/>
  <c r="R24" i="46"/>
  <c r="R38" i="46"/>
  <c r="R52" i="46"/>
  <c r="R14" i="46"/>
  <c r="R29" i="46"/>
  <c r="R43" i="46"/>
  <c r="R12" i="46"/>
  <c r="R26" i="46"/>
  <c r="R40" i="46"/>
  <c r="R20" i="46"/>
  <c r="R34" i="46"/>
  <c r="S33" i="45"/>
  <c r="S37" i="45"/>
  <c r="S49" i="45"/>
  <c r="S29" i="45"/>
  <c r="S16" i="45"/>
  <c r="S40" i="45"/>
  <c r="S36" i="45"/>
  <c r="S43" i="45"/>
  <c r="S11" i="45"/>
  <c r="S30" i="45"/>
  <c r="S42" i="45"/>
  <c r="S23" i="45"/>
  <c r="S28" i="45"/>
  <c r="S51" i="45"/>
  <c r="S55" i="45"/>
  <c r="S32" i="45"/>
  <c r="S15" i="45"/>
  <c r="S38" i="45"/>
  <c r="E54" i="44"/>
  <c r="I54" i="44"/>
  <c r="M54" i="44"/>
  <c r="G54" i="44"/>
  <c r="R47" i="44"/>
  <c r="R26" i="44"/>
  <c r="R50" i="44"/>
  <c r="R43" i="44"/>
  <c r="R15" i="44"/>
  <c r="R23" i="44"/>
  <c r="R36" i="44"/>
  <c r="R31" i="44"/>
  <c r="R45" i="44"/>
  <c r="R52" i="44"/>
  <c r="R24" i="44"/>
  <c r="R13" i="44"/>
  <c r="R19" i="44"/>
  <c r="R38" i="44"/>
  <c r="R40" i="44"/>
  <c r="X32" i="43"/>
  <c r="X38" i="43"/>
  <c r="X52" i="43"/>
  <c r="X23" i="43"/>
  <c r="X19" i="43"/>
  <c r="X27" i="43"/>
  <c r="X34" i="43"/>
  <c r="X41" i="43"/>
  <c r="X48" i="43"/>
  <c r="X26" i="43"/>
  <c r="X12" i="43"/>
  <c r="X28" i="43"/>
  <c r="X40" i="43"/>
  <c r="X45" i="43"/>
  <c r="X20" i="43"/>
  <c r="AH38" i="42"/>
  <c r="AH20" i="42"/>
  <c r="AH18" i="42"/>
  <c r="AH13" i="42"/>
  <c r="AH34" i="42"/>
  <c r="AH21" i="42"/>
  <c r="AH45" i="42"/>
  <c r="AH36" i="42"/>
  <c r="AH30" i="42"/>
  <c r="AH15" i="42"/>
  <c r="G26" i="41"/>
  <c r="Z18" i="41"/>
  <c r="Z13" i="41"/>
  <c r="Z17" i="41"/>
  <c r="Z11" i="41"/>
  <c r="Z23" i="41"/>
  <c r="Z16" i="41"/>
  <c r="Z20" i="41"/>
  <c r="Z22" i="41"/>
  <c r="Z24" i="41"/>
  <c r="Z12" i="41"/>
  <c r="Z14" i="41"/>
  <c r="Z19" i="41"/>
  <c r="Z21" i="41"/>
  <c r="AE27" i="30"/>
  <c r="AB28" i="30"/>
  <c r="AC28" i="30" s="1"/>
  <c r="V28" i="30"/>
  <c r="L28" i="30"/>
  <c r="H28" i="30"/>
  <c r="AE28" i="30"/>
  <c r="AB40" i="30"/>
  <c r="V40" i="30"/>
  <c r="L40" i="30"/>
  <c r="H40" i="30"/>
  <c r="AC40" i="30" s="1"/>
  <c r="AE31" i="30"/>
  <c r="AB31" i="30"/>
  <c r="V31" i="30"/>
  <c r="L31" i="30"/>
  <c r="H31" i="30"/>
  <c r="AE19" i="30"/>
  <c r="AB23" i="30"/>
  <c r="V23" i="30"/>
  <c r="L23" i="30"/>
  <c r="H23" i="30"/>
  <c r="AC23" i="30" s="1"/>
  <c r="AE24" i="30"/>
  <c r="AB32" i="30"/>
  <c r="AC32" i="30" s="1"/>
  <c r="V32" i="30"/>
  <c r="L32" i="30"/>
  <c r="AE40" i="30"/>
  <c r="AB26" i="30"/>
  <c r="V26" i="30"/>
  <c r="L26" i="30"/>
  <c r="AE26" i="30"/>
  <c r="AB22" i="30"/>
  <c r="V22" i="30"/>
  <c r="L22" i="30"/>
  <c r="AC22" i="30" s="1"/>
  <c r="AE20" i="30"/>
  <c r="AB29" i="30"/>
  <c r="V29" i="30"/>
  <c r="L29" i="30"/>
  <c r="AC29" i="30" s="1"/>
  <c r="AE22" i="30"/>
  <c r="AB45" i="30"/>
  <c r="V45" i="30"/>
  <c r="L45" i="30"/>
  <c r="AC45" i="30" s="1"/>
  <c r="AE34" i="30"/>
  <c r="AB34" i="30"/>
  <c r="AC34" i="30" s="1"/>
  <c r="V34" i="30"/>
  <c r="L34" i="30"/>
  <c r="V13" i="19"/>
  <c r="A13" i="19" s="1"/>
  <c r="V20" i="19"/>
  <c r="A20" i="19" s="1"/>
  <c r="V11" i="19"/>
  <c r="A11" i="19" s="1"/>
  <c r="V23" i="19"/>
  <c r="A23" i="19" s="1"/>
  <c r="V21" i="19"/>
  <c r="A21" i="19" s="1"/>
  <c r="V31" i="19"/>
  <c r="A31" i="19" s="1"/>
  <c r="V17" i="19"/>
  <c r="A17" i="19" s="1"/>
  <c r="V18" i="19"/>
  <c r="A18" i="19" s="1"/>
  <c r="V19" i="19"/>
  <c r="A19" i="19" s="1"/>
  <c r="V16" i="19"/>
  <c r="A16" i="19" s="1"/>
  <c r="V22" i="19"/>
  <c r="A22" i="19" s="1"/>
  <c r="V25" i="19"/>
  <c r="A25" i="19" s="1"/>
  <c r="V28" i="19"/>
  <c r="A28" i="19" s="1"/>
  <c r="V29" i="19"/>
  <c r="A29" i="19" s="1"/>
  <c r="V34" i="19"/>
  <c r="A34" i="19" s="1"/>
  <c r="V33" i="19"/>
  <c r="A33" i="19" s="1"/>
  <c r="L12" i="35"/>
  <c r="T47" i="25"/>
  <c r="A47" i="25" s="1"/>
  <c r="L43" i="25"/>
  <c r="J43" i="25"/>
  <c r="H43" i="25"/>
  <c r="T36" i="25"/>
  <c r="A36" i="25" s="1"/>
  <c r="N20" i="25"/>
  <c r="L20" i="25"/>
  <c r="J20" i="25"/>
  <c r="H20" i="25"/>
  <c r="T53" i="25"/>
  <c r="A53" i="25" s="1"/>
  <c r="L50" i="25"/>
  <c r="S50" i="25" s="1"/>
  <c r="H50" i="25"/>
  <c r="N16" i="25"/>
  <c r="N14" i="25"/>
  <c r="N22" i="25"/>
  <c r="N23" i="25"/>
  <c r="N29" i="25"/>
  <c r="N37" i="25"/>
  <c r="N25" i="25"/>
  <c r="N15" i="25"/>
  <c r="N26" i="25"/>
  <c r="N19" i="25"/>
  <c r="N38" i="25"/>
  <c r="N34" i="25"/>
  <c r="N21" i="25"/>
  <c r="N39" i="25"/>
  <c r="N33" i="25"/>
  <c r="N11" i="25"/>
  <c r="N24" i="25"/>
  <c r="N18" i="25"/>
  <c r="N31" i="25"/>
  <c r="N49" i="25"/>
  <c r="N35" i="25"/>
  <c r="N17" i="25"/>
  <c r="N12" i="25"/>
  <c r="N55" i="25"/>
  <c r="N41" i="25"/>
  <c r="N40" i="25"/>
  <c r="N32" i="25"/>
  <c r="N13" i="25"/>
  <c r="P13" i="31"/>
  <c r="R24" i="31"/>
  <c r="Y22" i="31"/>
  <c r="A22" i="31" s="1"/>
  <c r="V22" i="31"/>
  <c r="R22" i="31"/>
  <c r="L22" i="31"/>
  <c r="Y17" i="31"/>
  <c r="V18" i="31"/>
  <c r="R18" i="31"/>
  <c r="L18" i="31"/>
  <c r="Y16" i="31"/>
  <c r="V23" i="31"/>
  <c r="R23" i="31"/>
  <c r="W23" i="31" s="1"/>
  <c r="K17" i="36"/>
  <c r="K14" i="36"/>
  <c r="L16" i="25"/>
  <c r="L14" i="25"/>
  <c r="L29" i="25"/>
  <c r="L22" i="25"/>
  <c r="L25" i="25"/>
  <c r="L23" i="25"/>
  <c r="L15" i="25"/>
  <c r="L19" i="25"/>
  <c r="L26" i="25"/>
  <c r="L37" i="25"/>
  <c r="L38" i="25"/>
  <c r="L21" i="25"/>
  <c r="L34" i="25"/>
  <c r="L39" i="25"/>
  <c r="L31" i="25"/>
  <c r="L18" i="25"/>
  <c r="L11" i="25"/>
  <c r="L24" i="25"/>
  <c r="L33" i="25"/>
  <c r="L49" i="25"/>
  <c r="L35" i="25"/>
  <c r="L17" i="25"/>
  <c r="L12" i="25"/>
  <c r="L55" i="25"/>
  <c r="L27" i="25"/>
  <c r="L56" i="25"/>
  <c r="L28" i="25"/>
  <c r="L41" i="25"/>
  <c r="L47" i="25"/>
  <c r="L46" i="25"/>
  <c r="L48" i="25"/>
  <c r="L30" i="25"/>
  <c r="L42" i="25"/>
  <c r="L40" i="25"/>
  <c r="L32" i="25"/>
  <c r="L52" i="25"/>
  <c r="L45" i="25"/>
  <c r="L13" i="25"/>
  <c r="AC26" i="30" l="1"/>
  <c r="AC31" i="30"/>
  <c r="S43" i="25"/>
  <c r="S20" i="25"/>
  <c r="W22" i="31"/>
  <c r="W18" i="31"/>
  <c r="A34" i="30"/>
  <c r="A31" i="30"/>
  <c r="A40" i="30"/>
  <c r="N34" i="36" l="1"/>
  <c r="J34" i="36"/>
  <c r="H34" i="36"/>
  <c r="O33" i="36"/>
  <c r="A33" i="36"/>
  <c r="O32" i="36"/>
  <c r="A32" i="36"/>
  <c r="O31" i="36"/>
  <c r="A31" i="36"/>
  <c r="O30" i="36"/>
  <c r="A30" i="36"/>
  <c r="O29" i="36"/>
  <c r="A29" i="36"/>
  <c r="O28" i="36"/>
  <c r="A28" i="36"/>
  <c r="O27" i="36"/>
  <c r="A27" i="36"/>
  <c r="O26" i="36"/>
  <c r="A26" i="36"/>
  <c r="O25" i="36"/>
  <c r="A25" i="36"/>
  <c r="Q24" i="36"/>
  <c r="A24" i="36" s="1"/>
  <c r="O24" i="36"/>
  <c r="Q23" i="36"/>
  <c r="A23" i="36" s="1"/>
  <c r="O23" i="36"/>
  <c r="Q22" i="36"/>
  <c r="A22" i="36" s="1"/>
  <c r="O22" i="36"/>
  <c r="Q21" i="36"/>
  <c r="A21" i="36" s="1"/>
  <c r="O21" i="36"/>
  <c r="Q20" i="36"/>
  <c r="A20" i="36" s="1"/>
  <c r="O20" i="36"/>
  <c r="Q19" i="36"/>
  <c r="A19" i="36" s="1"/>
  <c r="O19" i="36"/>
  <c r="Q16" i="36"/>
  <c r="A16" i="36" s="1"/>
  <c r="Q18" i="36"/>
  <c r="A18" i="36" s="1"/>
  <c r="Q13" i="36"/>
  <c r="A13" i="36" s="1"/>
  <c r="Q15" i="36"/>
  <c r="A15" i="36" s="1"/>
  <c r="O15" i="36"/>
  <c r="Q14" i="36"/>
  <c r="A14" i="36" s="1"/>
  <c r="Q11" i="36"/>
  <c r="A11" i="36" s="1"/>
  <c r="O11" i="36"/>
  <c r="Q17" i="36"/>
  <c r="A17" i="36" s="1"/>
  <c r="Q12" i="36"/>
  <c r="A12" i="36" s="1"/>
  <c r="O12" i="36"/>
  <c r="P12" i="36" s="1"/>
  <c r="H34" i="34"/>
  <c r="F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N13" i="34" s="1"/>
  <c r="N12" i="34"/>
  <c r="Q34" i="35"/>
  <c r="K34" i="35"/>
  <c r="I34" i="35"/>
  <c r="G34" i="35"/>
  <c r="E34" i="35"/>
  <c r="J33" i="35"/>
  <c r="J32" i="35"/>
  <c r="J31" i="35"/>
  <c r="J30" i="35"/>
  <c r="J29" i="35"/>
  <c r="J28" i="35"/>
  <c r="J27" i="35"/>
  <c r="J26" i="35"/>
  <c r="J25" i="35"/>
  <c r="S25" i="35" s="1"/>
  <c r="J24" i="35"/>
  <c r="S24" i="35" s="1"/>
  <c r="J23" i="35"/>
  <c r="S23" i="35" s="1"/>
  <c r="J22" i="35"/>
  <c r="S22" i="35" s="1"/>
  <c r="R11" i="35"/>
  <c r="J11" i="35"/>
  <c r="S11" i="35" s="1"/>
  <c r="R14" i="35"/>
  <c r="J14" i="35"/>
  <c r="J16" i="35"/>
  <c r="S16" i="35" s="1"/>
  <c r="J15" i="35"/>
  <c r="S15" i="35" s="1"/>
  <c r="T19" i="35"/>
  <c r="A19" i="35" s="1"/>
  <c r="J19" i="35"/>
  <c r="S19" i="35" s="1"/>
  <c r="T20" i="35"/>
  <c r="A20" i="35" s="1"/>
  <c r="J20" i="35"/>
  <c r="S20" i="35" s="1"/>
  <c r="T13" i="35"/>
  <c r="A13" i="35" s="1"/>
  <c r="R18" i="35"/>
  <c r="J18" i="35"/>
  <c r="S18" i="35" s="1"/>
  <c r="T18" i="35"/>
  <c r="A18" i="35" s="1"/>
  <c r="T11" i="35"/>
  <c r="A11" i="35" s="1"/>
  <c r="R13" i="35"/>
  <c r="J13" i="35"/>
  <c r="S13" i="35" s="1"/>
  <c r="T21" i="35"/>
  <c r="A21" i="35" s="1"/>
  <c r="J21" i="35"/>
  <c r="S21" i="35" s="1"/>
  <c r="T12" i="35"/>
  <c r="A12" i="35" s="1"/>
  <c r="J12" i="35"/>
  <c r="S12" i="35" s="1"/>
  <c r="L24" i="19"/>
  <c r="U24" i="19" s="1"/>
  <c r="L30" i="19"/>
  <c r="L12" i="19"/>
  <c r="U12" i="19" s="1"/>
  <c r="L13" i="19"/>
  <c r="U13" i="19" s="1"/>
  <c r="L23" i="19"/>
  <c r="U23" i="19" s="1"/>
  <c r="L11" i="19"/>
  <c r="U11" i="19" s="1"/>
  <c r="L18" i="19"/>
  <c r="U18" i="19" s="1"/>
  <c r="L20" i="19"/>
  <c r="U20" i="19" s="1"/>
  <c r="L22" i="19"/>
  <c r="U22" i="19" s="1"/>
  <c r="L19" i="19"/>
  <c r="U19" i="19" s="1"/>
  <c r="L31" i="19"/>
  <c r="U31" i="19" s="1"/>
  <c r="L15" i="19"/>
  <c r="U15" i="19" s="1"/>
  <c r="L17" i="19"/>
  <c r="U17" i="19" s="1"/>
  <c r="L16" i="19"/>
  <c r="U16" i="19" s="1"/>
  <c r="L14" i="19"/>
  <c r="U14" i="19" s="1"/>
  <c r="L21" i="19"/>
  <c r="U21" i="19" s="1"/>
  <c r="L25" i="19"/>
  <c r="U25" i="19" s="1"/>
  <c r="L28" i="19"/>
  <c r="U28" i="19" s="1"/>
  <c r="L29" i="19"/>
  <c r="U29" i="19" s="1"/>
  <c r="L34" i="19"/>
  <c r="U34" i="19" s="1"/>
  <c r="L33" i="19"/>
  <c r="U33" i="19" s="1"/>
  <c r="V12" i="30"/>
  <c r="V18" i="30"/>
  <c r="V20" i="30"/>
  <c r="V19" i="30"/>
  <c r="V35" i="30"/>
  <c r="V21" i="30"/>
  <c r="V30" i="30"/>
  <c r="V13" i="30"/>
  <c r="V15" i="30"/>
  <c r="V33" i="30"/>
  <c r="V24" i="30"/>
  <c r="V25" i="30"/>
  <c r="V39" i="30"/>
  <c r="V17" i="30"/>
  <c r="V14" i="30"/>
  <c r="V11" i="30"/>
  <c r="V37" i="30"/>
  <c r="V36" i="30"/>
  <c r="V38" i="30"/>
  <c r="V41" i="30"/>
  <c r="V43" i="30"/>
  <c r="V42" i="30"/>
  <c r="J13" i="25"/>
  <c r="J16" i="25"/>
  <c r="J38" i="25"/>
  <c r="J29" i="25"/>
  <c r="J19" i="25"/>
  <c r="J22" i="25"/>
  <c r="J23" i="25"/>
  <c r="J25" i="25"/>
  <c r="J37" i="25"/>
  <c r="J34" i="25"/>
  <c r="J21" i="25"/>
  <c r="J18" i="25"/>
  <c r="J24" i="25"/>
  <c r="J15" i="25"/>
  <c r="J55" i="25"/>
  <c r="J39" i="25"/>
  <c r="J12" i="25"/>
  <c r="J48" i="25"/>
  <c r="J11" i="25"/>
  <c r="J30" i="25"/>
  <c r="J41" i="25"/>
  <c r="J42" i="25"/>
  <c r="S42" i="25" s="1"/>
  <c r="J31" i="25"/>
  <c r="J33" i="25"/>
  <c r="J35" i="25"/>
  <c r="J17" i="25"/>
  <c r="J44" i="25"/>
  <c r="J27" i="25"/>
  <c r="J56" i="25"/>
  <c r="S56" i="25" s="1"/>
  <c r="J28" i="25"/>
  <c r="J47" i="25"/>
  <c r="J46" i="25"/>
  <c r="J40" i="25"/>
  <c r="J32" i="25"/>
  <c r="J45" i="25"/>
  <c r="T11" i="29"/>
  <c r="T13" i="29"/>
  <c r="T25" i="29"/>
  <c r="T33" i="29"/>
  <c r="T14" i="29"/>
  <c r="T36" i="29"/>
  <c r="T22" i="29"/>
  <c r="T18" i="29"/>
  <c r="T12" i="29"/>
  <c r="T26" i="29"/>
  <c r="T30" i="29"/>
  <c r="T58" i="29"/>
  <c r="T16" i="29"/>
  <c r="P11" i="29"/>
  <c r="P13" i="29"/>
  <c r="P25" i="29"/>
  <c r="P33" i="29"/>
  <c r="P14" i="29"/>
  <c r="P36" i="29"/>
  <c r="P22" i="29"/>
  <c r="P18" i="29"/>
  <c r="P12" i="29"/>
  <c r="P26" i="29"/>
  <c r="P30" i="29"/>
  <c r="P58" i="29"/>
  <c r="P16" i="29"/>
  <c r="N13" i="29"/>
  <c r="N25" i="29"/>
  <c r="N33" i="29"/>
  <c r="N14" i="29"/>
  <c r="N36" i="29"/>
  <c r="N22" i="29"/>
  <c r="N18" i="29"/>
  <c r="N12" i="29"/>
  <c r="N26" i="29"/>
  <c r="N30" i="29"/>
  <c r="N58" i="29"/>
  <c r="L11" i="29"/>
  <c r="J11" i="29"/>
  <c r="F11" i="29"/>
  <c r="F13" i="29"/>
  <c r="F25" i="29"/>
  <c r="F33" i="29"/>
  <c r="F14" i="29"/>
  <c r="F36" i="29"/>
  <c r="F22" i="29"/>
  <c r="F18" i="29"/>
  <c r="F12" i="29"/>
  <c r="F26" i="29"/>
  <c r="F30" i="29"/>
  <c r="E60" i="29"/>
  <c r="F47" i="29"/>
  <c r="F34" i="29"/>
  <c r="F38" i="29"/>
  <c r="F39" i="29"/>
  <c r="F17" i="29"/>
  <c r="F27" i="29"/>
  <c r="F31" i="29"/>
  <c r="F24" i="29"/>
  <c r="F29" i="29"/>
  <c r="F20" i="29"/>
  <c r="F37" i="29"/>
  <c r="F44" i="29"/>
  <c r="F28" i="29"/>
  <c r="F42" i="29"/>
  <c r="F21" i="29"/>
  <c r="F46" i="29"/>
  <c r="F40" i="29"/>
  <c r="F15" i="29"/>
  <c r="F19" i="29"/>
  <c r="F35" i="29"/>
  <c r="F32" i="29"/>
  <c r="F41" i="29"/>
  <c r="F51" i="29"/>
  <c r="F50" i="29"/>
  <c r="F43" i="29"/>
  <c r="F53" i="29"/>
  <c r="N47" i="29"/>
  <c r="N34" i="29"/>
  <c r="N38" i="29"/>
  <c r="N39" i="29"/>
  <c r="N17" i="29"/>
  <c r="N27" i="29"/>
  <c r="N31" i="29"/>
  <c r="N24" i="29"/>
  <c r="N59" i="29"/>
  <c r="N29" i="29"/>
  <c r="N20" i="29"/>
  <c r="N37" i="29"/>
  <c r="N44" i="29"/>
  <c r="N28" i="29"/>
  <c r="N42" i="29"/>
  <c r="N21" i="29"/>
  <c r="N46" i="29"/>
  <c r="N40" i="29"/>
  <c r="N15" i="29"/>
  <c r="N19" i="29"/>
  <c r="N35" i="29"/>
  <c r="N32" i="29"/>
  <c r="N41" i="29"/>
  <c r="N51" i="29"/>
  <c r="N43" i="29"/>
  <c r="N49" i="29"/>
  <c r="N53" i="29"/>
  <c r="N16" i="29"/>
  <c r="P47" i="29"/>
  <c r="P34" i="29"/>
  <c r="P38" i="29"/>
  <c r="P39" i="29"/>
  <c r="P17" i="29"/>
  <c r="P27" i="29"/>
  <c r="P48" i="29"/>
  <c r="U48" i="29" s="1"/>
  <c r="P31" i="29"/>
  <c r="P24" i="29"/>
  <c r="P59" i="29"/>
  <c r="U59" i="29" s="1"/>
  <c r="P29" i="29"/>
  <c r="P20" i="29"/>
  <c r="P37" i="29"/>
  <c r="P44" i="29"/>
  <c r="P28" i="29"/>
  <c r="P42" i="29"/>
  <c r="P46" i="29"/>
  <c r="P40" i="29"/>
  <c r="P15" i="29"/>
  <c r="P19" i="29"/>
  <c r="P35" i="29"/>
  <c r="P32" i="29"/>
  <c r="P41" i="29"/>
  <c r="P51" i="29"/>
  <c r="P43" i="29"/>
  <c r="P49" i="29"/>
  <c r="P53" i="29"/>
  <c r="T47" i="29"/>
  <c r="T34" i="29"/>
  <c r="T38" i="29"/>
  <c r="T39" i="29"/>
  <c r="T17" i="29"/>
  <c r="T27" i="29"/>
  <c r="T48" i="29"/>
  <c r="T31" i="29"/>
  <c r="T24" i="29"/>
  <c r="T59" i="29"/>
  <c r="T29" i="29"/>
  <c r="T20" i="29"/>
  <c r="T37" i="29"/>
  <c r="T44" i="29"/>
  <c r="T28" i="29"/>
  <c r="T42" i="29"/>
  <c r="T21" i="29"/>
  <c r="T46" i="29"/>
  <c r="T40" i="29"/>
  <c r="T15" i="29"/>
  <c r="T19" i="29"/>
  <c r="T35" i="29"/>
  <c r="T32" i="29"/>
  <c r="T41" i="29"/>
  <c r="T51" i="29"/>
  <c r="T50" i="29"/>
  <c r="T43" i="29"/>
  <c r="T49" i="29"/>
  <c r="T53" i="29"/>
  <c r="W12" i="29"/>
  <c r="W20" i="29"/>
  <c r="W35" i="29"/>
  <c r="W37" i="29"/>
  <c r="W39" i="29"/>
  <c r="W40" i="29"/>
  <c r="W47" i="29"/>
  <c r="W21" i="29"/>
  <c r="W27" i="29"/>
  <c r="W29" i="29"/>
  <c r="W41" i="29"/>
  <c r="W46" i="29"/>
  <c r="W32" i="29"/>
  <c r="W44" i="29"/>
  <c r="W34" i="29"/>
  <c r="W33" i="29"/>
  <c r="W36" i="29"/>
  <c r="W51" i="29"/>
  <c r="W59" i="29"/>
  <c r="W16" i="29"/>
  <c r="W24" i="29"/>
  <c r="W38" i="29"/>
  <c r="W22" i="29"/>
  <c r="A56" i="29" s="1"/>
  <c r="W17" i="29"/>
  <c r="W45" i="29"/>
  <c r="W31" i="29"/>
  <c r="W30" i="29"/>
  <c r="W52" i="29"/>
  <c r="W48" i="29"/>
  <c r="W57" i="29"/>
  <c r="W43" i="29"/>
  <c r="W42" i="29"/>
  <c r="M18" i="34"/>
  <c r="M19" i="34"/>
  <c r="M20" i="34"/>
  <c r="M21" i="34"/>
  <c r="M22" i="34"/>
  <c r="M23" i="34"/>
  <c r="M24" i="34"/>
  <c r="M25" i="34"/>
  <c r="M26" i="34"/>
  <c r="M27" i="34"/>
  <c r="M28" i="34"/>
  <c r="M29" i="34"/>
  <c r="M30" i="34"/>
  <c r="M31" i="34"/>
  <c r="M32" i="34"/>
  <c r="M33" i="34"/>
  <c r="L34" i="34"/>
  <c r="A33" i="34"/>
  <c r="A32" i="34"/>
  <c r="A31" i="34"/>
  <c r="A30" i="34"/>
  <c r="A29" i="34"/>
  <c r="A28" i="34"/>
  <c r="A27" i="34"/>
  <c r="A26" i="34"/>
  <c r="A25" i="34"/>
  <c r="O24" i="34"/>
  <c r="A24" i="34" s="1"/>
  <c r="O23" i="34"/>
  <c r="A23" i="34" s="1"/>
  <c r="O22" i="34"/>
  <c r="A22" i="34" s="1"/>
  <c r="O21" i="34"/>
  <c r="A21" i="34" s="1"/>
  <c r="O20" i="34"/>
  <c r="A20" i="34" s="1"/>
  <c r="O19" i="34"/>
  <c r="A19" i="34" s="1"/>
  <c r="O18" i="34"/>
  <c r="A18" i="34" s="1"/>
  <c r="O17" i="34"/>
  <c r="A17" i="34" s="1"/>
  <c r="M17" i="34"/>
  <c r="O16" i="34"/>
  <c r="A16" i="34" s="1"/>
  <c r="M16" i="34"/>
  <c r="O15" i="34"/>
  <c r="A15" i="34" s="1"/>
  <c r="M15" i="34"/>
  <c r="O14" i="34"/>
  <c r="A14" i="34" s="1"/>
  <c r="M14" i="34"/>
  <c r="O13" i="34"/>
  <c r="A13" i="34" s="1"/>
  <c r="M13" i="34"/>
  <c r="O12" i="34"/>
  <c r="A12" i="34" s="1"/>
  <c r="O11" i="34"/>
  <c r="A11" i="34" s="1"/>
  <c r="V13" i="31"/>
  <c r="AB21" i="30"/>
  <c r="AB33" i="30"/>
  <c r="AB24" i="30"/>
  <c r="AB25" i="30"/>
  <c r="AB39" i="30"/>
  <c r="AB17" i="30"/>
  <c r="AB27" i="30"/>
  <c r="AB14" i="30"/>
  <c r="AB11" i="30"/>
  <c r="AB37" i="30"/>
  <c r="AB36" i="30"/>
  <c r="AB38" i="30"/>
  <c r="AB41" i="30"/>
  <c r="AB43" i="30"/>
  <c r="AB44" i="30"/>
  <c r="AB42" i="30"/>
  <c r="AB20" i="30"/>
  <c r="AB15" i="30"/>
  <c r="Z16" i="30"/>
  <c r="Z18" i="30"/>
  <c r="Z20" i="30"/>
  <c r="Z12" i="30"/>
  <c r="V16" i="30"/>
  <c r="U46" i="30"/>
  <c r="L27" i="19"/>
  <c r="U27" i="19" s="1"/>
  <c r="N30" i="19"/>
  <c r="K35" i="19"/>
  <c r="M35" i="19"/>
  <c r="O60" i="29"/>
  <c r="AE43" i="30"/>
  <c r="A43" i="30" s="1"/>
  <c r="L43" i="30"/>
  <c r="AE41" i="30"/>
  <c r="A41" i="30" s="1"/>
  <c r="L41" i="30"/>
  <c r="AC41" i="30" s="1"/>
  <c r="AE37" i="30"/>
  <c r="A37" i="30" s="1"/>
  <c r="L37" i="30"/>
  <c r="H37" i="30"/>
  <c r="AE39" i="30"/>
  <c r="L14" i="30"/>
  <c r="H14" i="30"/>
  <c r="AE17" i="30"/>
  <c r="L17" i="30"/>
  <c r="H17" i="30"/>
  <c r="AE36" i="30"/>
  <c r="A36" i="30" s="1"/>
  <c r="L36" i="30"/>
  <c r="AC36" i="30" s="1"/>
  <c r="AE13" i="30"/>
  <c r="A28" i="30" s="1"/>
  <c r="L24" i="30"/>
  <c r="H24" i="30"/>
  <c r="AE30" i="30"/>
  <c r="L39" i="30"/>
  <c r="H39" i="30"/>
  <c r="AE38" i="30"/>
  <c r="A38" i="30" s="1"/>
  <c r="L38" i="30"/>
  <c r="AC38" i="30" s="1"/>
  <c r="T16" i="30"/>
  <c r="T18" i="30"/>
  <c r="T20" i="30"/>
  <c r="T35" i="30"/>
  <c r="T12" i="30"/>
  <c r="T37" i="25"/>
  <c r="A37" i="25" s="1"/>
  <c r="H27" i="25"/>
  <c r="S27" i="25" s="1"/>
  <c r="T39" i="25"/>
  <c r="A39" i="25" s="1"/>
  <c r="H44" i="25"/>
  <c r="S44" i="25" s="1"/>
  <c r="T27" i="25"/>
  <c r="A27" i="25" s="1"/>
  <c r="H35" i="25"/>
  <c r="T48" i="25"/>
  <c r="A48" i="25" s="1"/>
  <c r="T26" i="25"/>
  <c r="A26" i="25" s="1"/>
  <c r="H32" i="25"/>
  <c r="T43" i="25"/>
  <c r="A43" i="25" s="1"/>
  <c r="H46" i="25"/>
  <c r="S46" i="25" s="1"/>
  <c r="Y20" i="31"/>
  <c r="V21" i="31"/>
  <c r="R21" i="31"/>
  <c r="L21" i="31"/>
  <c r="Y25" i="31"/>
  <c r="V27" i="31"/>
  <c r="R27" i="31"/>
  <c r="W27" i="31" s="1"/>
  <c r="L27" i="31"/>
  <c r="Y15" i="31"/>
  <c r="V11" i="31"/>
  <c r="R11" i="31"/>
  <c r="L11" i="31"/>
  <c r="R14" i="31"/>
  <c r="R20" i="31"/>
  <c r="W20" i="31" s="1"/>
  <c r="R12" i="31"/>
  <c r="W12" i="31" s="1"/>
  <c r="R19" i="31"/>
  <c r="W19" i="31" s="1"/>
  <c r="R17" i="31"/>
  <c r="W17" i="31" s="1"/>
  <c r="R16" i="31"/>
  <c r="R25" i="31"/>
  <c r="R13" i="31"/>
  <c r="AE42" i="30"/>
  <c r="A42" i="30" s="1"/>
  <c r="L42" i="30"/>
  <c r="G35" i="19"/>
  <c r="T50" i="25"/>
  <c r="A50" i="25" s="1"/>
  <c r="H47" i="25"/>
  <c r="T56" i="25"/>
  <c r="A56" i="25" s="1"/>
  <c r="H52" i="25"/>
  <c r="S52" i="25" s="1"/>
  <c r="T44" i="25"/>
  <c r="A44" i="25" s="1"/>
  <c r="T51" i="25"/>
  <c r="A51" i="25" s="1"/>
  <c r="H48" i="25"/>
  <c r="S48" i="25" s="1"/>
  <c r="T46" i="25"/>
  <c r="A46" i="25" s="1"/>
  <c r="H28" i="25"/>
  <c r="Q28" i="31"/>
  <c r="O28" i="31"/>
  <c r="O57" i="25"/>
  <c r="S46" i="30"/>
  <c r="Y46" i="30"/>
  <c r="L19" i="31"/>
  <c r="L20" i="31"/>
  <c r="L17" i="31"/>
  <c r="L12" i="31"/>
  <c r="L14" i="31"/>
  <c r="L16" i="31"/>
  <c r="L25" i="31"/>
  <c r="L24" i="31"/>
  <c r="W24" i="31" s="1"/>
  <c r="L13" i="31"/>
  <c r="G2" i="31"/>
  <c r="K28" i="31"/>
  <c r="S35" i="19"/>
  <c r="V27" i="19"/>
  <c r="A27" i="19" s="1"/>
  <c r="U28" i="31"/>
  <c r="G28" i="31"/>
  <c r="Y24" i="31"/>
  <c r="A24" i="31" s="1"/>
  <c r="V24" i="31"/>
  <c r="Y21" i="31"/>
  <c r="V25" i="31"/>
  <c r="Y27" i="31"/>
  <c r="V16" i="31"/>
  <c r="Y14" i="31"/>
  <c r="V14" i="31"/>
  <c r="Y18" i="31"/>
  <c r="V12" i="31"/>
  <c r="Y13" i="31"/>
  <c r="A17" i="31" s="1"/>
  <c r="V17" i="31"/>
  <c r="Y12" i="31"/>
  <c r="A16" i="31" s="1"/>
  <c r="V20" i="31"/>
  <c r="Y23" i="31"/>
  <c r="Y11" i="31"/>
  <c r="A11" i="31" s="1"/>
  <c r="L12" i="30"/>
  <c r="L16" i="30"/>
  <c r="L21" i="30"/>
  <c r="L19" i="30"/>
  <c r="L35" i="30"/>
  <c r="L18" i="30"/>
  <c r="L15" i="30"/>
  <c r="L33" i="30"/>
  <c r="L30" i="30"/>
  <c r="L13" i="30"/>
  <c r="L25" i="30"/>
  <c r="L27" i="30"/>
  <c r="L44" i="30"/>
  <c r="L11" i="30"/>
  <c r="L20" i="30"/>
  <c r="H16" i="30"/>
  <c r="H21" i="30"/>
  <c r="H19" i="30"/>
  <c r="H35" i="30"/>
  <c r="H18" i="30"/>
  <c r="H15" i="30"/>
  <c r="H33" i="30"/>
  <c r="H30" i="30"/>
  <c r="H13" i="30"/>
  <c r="H27" i="30"/>
  <c r="H11" i="30"/>
  <c r="H20" i="30"/>
  <c r="AE23" i="30"/>
  <c r="AE35" i="30"/>
  <c r="AE29" i="30"/>
  <c r="AE18" i="30"/>
  <c r="A19" i="30" s="1"/>
  <c r="AE25" i="30"/>
  <c r="A25" i="30" s="1"/>
  <c r="AE11" i="30"/>
  <c r="AA46" i="30"/>
  <c r="M46" i="30"/>
  <c r="K46" i="30"/>
  <c r="G46" i="30"/>
  <c r="AE33" i="30"/>
  <c r="A33" i="30" s="1"/>
  <c r="AE44" i="30"/>
  <c r="A44" i="30" s="1"/>
  <c r="AE21" i="30"/>
  <c r="A26" i="30" s="1"/>
  <c r="AE16" i="30"/>
  <c r="AE12" i="30"/>
  <c r="A24" i="30" s="1"/>
  <c r="AE14" i="30"/>
  <c r="A22" i="30" s="1"/>
  <c r="AE32" i="30"/>
  <c r="AE15" i="30"/>
  <c r="AE45" i="30"/>
  <c r="A45" i="30" s="1"/>
  <c r="G2" i="30"/>
  <c r="O47" i="30" s="1"/>
  <c r="W23" i="29"/>
  <c r="W11" i="29"/>
  <c r="W25" i="29"/>
  <c r="W19" i="29"/>
  <c r="G2" i="25"/>
  <c r="E58" i="25" s="1"/>
  <c r="G2" i="29"/>
  <c r="G61" i="29" s="1"/>
  <c r="F58" i="29"/>
  <c r="F16" i="29"/>
  <c r="S60" i="29"/>
  <c r="K60" i="29"/>
  <c r="I60" i="29"/>
  <c r="W18" i="29"/>
  <c r="W15" i="29"/>
  <c r="A15" i="29" s="1"/>
  <c r="W13" i="29"/>
  <c r="W26" i="29"/>
  <c r="W14" i="29"/>
  <c r="W28" i="29"/>
  <c r="T14" i="25"/>
  <c r="H24" i="25"/>
  <c r="T52" i="25"/>
  <c r="A52" i="25" s="1"/>
  <c r="H49" i="25"/>
  <c r="S49" i="25" s="1"/>
  <c r="T21" i="25"/>
  <c r="A21" i="25" s="1"/>
  <c r="H21" i="25"/>
  <c r="S21" i="25" s="1"/>
  <c r="T31" i="25"/>
  <c r="A31" i="25" s="1"/>
  <c r="H41" i="25"/>
  <c r="S41" i="25" s="1"/>
  <c r="T34" i="25"/>
  <c r="A34" i="25" s="1"/>
  <c r="H55" i="25"/>
  <c r="T20" i="25"/>
  <c r="A20" i="25" s="1"/>
  <c r="H17" i="25"/>
  <c r="S17" i="25" s="1"/>
  <c r="H23" i="25"/>
  <c r="S23" i="25" s="1"/>
  <c r="H14" i="25"/>
  <c r="H19" i="25"/>
  <c r="S19" i="25" s="1"/>
  <c r="H16" i="25"/>
  <c r="S16" i="25" s="1"/>
  <c r="H29" i="25"/>
  <c r="H22" i="25"/>
  <c r="S22" i="25" s="1"/>
  <c r="H38" i="25"/>
  <c r="H30" i="25"/>
  <c r="H25" i="25"/>
  <c r="S25" i="25" s="1"/>
  <c r="H12" i="25"/>
  <c r="S12" i="25" s="1"/>
  <c r="H37" i="25"/>
  <c r="S37" i="25" s="1"/>
  <c r="H18" i="25"/>
  <c r="H26" i="25"/>
  <c r="S26" i="25" s="1"/>
  <c r="H34" i="25"/>
  <c r="S34" i="25" s="1"/>
  <c r="H33" i="25"/>
  <c r="H11" i="25"/>
  <c r="S11" i="25" s="1"/>
  <c r="H15" i="25"/>
  <c r="H31" i="25"/>
  <c r="H39" i="25"/>
  <c r="S39" i="25" s="1"/>
  <c r="H40" i="25"/>
  <c r="H45" i="25"/>
  <c r="S45" i="25" s="1"/>
  <c r="Q57" i="25"/>
  <c r="M57" i="25"/>
  <c r="K57" i="25"/>
  <c r="I57" i="25"/>
  <c r="G57" i="25"/>
  <c r="T49" i="25"/>
  <c r="A49" i="25" s="1"/>
  <c r="T40" i="25"/>
  <c r="A40" i="25" s="1"/>
  <c r="T29" i="25"/>
  <c r="A29" i="25" s="1"/>
  <c r="T22" i="25"/>
  <c r="A22" i="25" s="1"/>
  <c r="T19" i="25"/>
  <c r="A19" i="25" s="1"/>
  <c r="T13" i="25"/>
  <c r="A13" i="25" s="1"/>
  <c r="T32" i="25"/>
  <c r="A32" i="25" s="1"/>
  <c r="T25" i="25"/>
  <c r="A25" i="25" s="1"/>
  <c r="T24" i="25"/>
  <c r="A24" i="25" s="1"/>
  <c r="T16" i="25"/>
  <c r="A16" i="25" s="1"/>
  <c r="T33" i="25"/>
  <c r="A33" i="25" s="1"/>
  <c r="T15" i="25"/>
  <c r="T23" i="25"/>
  <c r="A23" i="25" s="1"/>
  <c r="T42" i="25"/>
  <c r="A42" i="25" s="1"/>
  <c r="T38" i="25"/>
  <c r="A38" i="25" s="1"/>
  <c r="T18" i="25"/>
  <c r="A18" i="25" s="1"/>
  <c r="T30" i="25"/>
  <c r="A30" i="25" s="1"/>
  <c r="T12" i="25"/>
  <c r="T35" i="25"/>
  <c r="A35" i="25" s="1"/>
  <c r="T17" i="25"/>
  <c r="A17" i="25" s="1"/>
  <c r="J14" i="25"/>
  <c r="T28" i="25"/>
  <c r="A28" i="25" s="1"/>
  <c r="T11" i="25"/>
  <c r="H13" i="25"/>
  <c r="E35" i="19"/>
  <c r="V24" i="19"/>
  <c r="A24" i="19" s="1"/>
  <c r="V15" i="19"/>
  <c r="A15" i="19" s="1"/>
  <c r="V14" i="19"/>
  <c r="A14" i="19" s="1"/>
  <c r="V26" i="19"/>
  <c r="A26" i="19" s="1"/>
  <c r="V30" i="19"/>
  <c r="A30" i="19" s="1"/>
  <c r="V12" i="19"/>
  <c r="A12" i="19" s="1"/>
  <c r="S14" i="35" l="1"/>
  <c r="AC21" i="30"/>
  <c r="AC11" i="30"/>
  <c r="AC27" i="30"/>
  <c r="U58" i="29"/>
  <c r="U19" i="29"/>
  <c r="U53" i="29"/>
  <c r="U51" i="29"/>
  <c r="S35" i="25"/>
  <c r="S14" i="25"/>
  <c r="S33" i="25"/>
  <c r="S15" i="25"/>
  <c r="S38" i="25"/>
  <c r="S32" i="25"/>
  <c r="S24" i="25"/>
  <c r="S29" i="25"/>
  <c r="S47" i="25"/>
  <c r="S13" i="25"/>
  <c r="S18" i="25"/>
  <c r="S40" i="25"/>
  <c r="S31" i="25"/>
  <c r="S30" i="25"/>
  <c r="S55" i="25"/>
  <c r="S28" i="25"/>
  <c r="AC37" i="30"/>
  <c r="AC20" i="30"/>
  <c r="AC14" i="30"/>
  <c r="AC43" i="30"/>
  <c r="AC44" i="30"/>
  <c r="AC42" i="30"/>
  <c r="AC25" i="30"/>
  <c r="AC17" i="30"/>
  <c r="AC39" i="30"/>
  <c r="AC33" i="30"/>
  <c r="AC15" i="30"/>
  <c r="AC24" i="30"/>
  <c r="U33" i="29"/>
  <c r="U24" i="29"/>
  <c r="U25" i="29"/>
  <c r="U31" i="29"/>
  <c r="U13" i="29"/>
  <c r="U44" i="29"/>
  <c r="U47" i="29"/>
  <c r="A11" i="25"/>
  <c r="W16" i="31"/>
  <c r="W11" i="31"/>
  <c r="W21" i="31"/>
  <c r="W13" i="31"/>
  <c r="W14" i="31"/>
  <c r="W25" i="31"/>
  <c r="N18" i="34"/>
  <c r="N28" i="34"/>
  <c r="N14" i="34"/>
  <c r="U46" i="29"/>
  <c r="U35" i="29"/>
  <c r="U29" i="29"/>
  <c r="U14" i="29"/>
  <c r="U49" i="29"/>
  <c r="U42" i="29"/>
  <c r="U27" i="29"/>
  <c r="U26" i="29"/>
  <c r="U43" i="29"/>
  <c r="U28" i="29"/>
  <c r="U17" i="29"/>
  <c r="U12" i="29"/>
  <c r="U16" i="29"/>
  <c r="U30" i="29"/>
  <c r="U21" i="29"/>
  <c r="U39" i="29"/>
  <c r="U18" i="29"/>
  <c r="U11" i="29"/>
  <c r="U50" i="29"/>
  <c r="U41" i="29"/>
  <c r="U37" i="29"/>
  <c r="U38" i="29"/>
  <c r="U22" i="29"/>
  <c r="U15" i="29"/>
  <c r="U40" i="29"/>
  <c r="U32" i="29"/>
  <c r="U20" i="29"/>
  <c r="U34" i="29"/>
  <c r="U36" i="29"/>
  <c r="A41" i="29"/>
  <c r="A14" i="25"/>
  <c r="N22" i="34"/>
  <c r="N32" i="34"/>
  <c r="N23" i="34"/>
  <c r="N33" i="34"/>
  <c r="N24" i="34"/>
  <c r="N15" i="34"/>
  <c r="N25" i="34"/>
  <c r="N16" i="34"/>
  <c r="N26" i="34"/>
  <c r="N17" i="34"/>
  <c r="N27" i="34"/>
  <c r="N19" i="34"/>
  <c r="N29" i="34"/>
  <c r="N20" i="34"/>
  <c r="N30" i="34"/>
  <c r="N21" i="34"/>
  <c r="N31" i="34"/>
  <c r="A15" i="25"/>
  <c r="A12" i="25"/>
  <c r="A38" i="29"/>
  <c r="A52" i="29"/>
  <c r="A28" i="29"/>
  <c r="U30" i="19"/>
  <c r="A40" i="29"/>
  <c r="A31" i="29"/>
  <c r="A27" i="29"/>
  <c r="A47" i="29"/>
  <c r="A37" i="29"/>
  <c r="A29" i="29"/>
  <c r="A30" i="29"/>
  <c r="A34" i="29"/>
  <c r="A58" i="29"/>
  <c r="A21" i="29"/>
  <c r="A13" i="31"/>
  <c r="A46" i="29"/>
  <c r="A16" i="30"/>
  <c r="A39" i="30"/>
  <c r="A30" i="30"/>
  <c r="A15" i="30"/>
  <c r="A18" i="30"/>
  <c r="A29" i="30"/>
  <c r="A27" i="30"/>
  <c r="A32" i="30"/>
  <c r="A20" i="30"/>
  <c r="A23" i="30"/>
  <c r="A17" i="30"/>
  <c r="A35" i="30"/>
  <c r="A21" i="30"/>
  <c r="A14" i="30"/>
  <c r="A23" i="29"/>
  <c r="A36" i="29"/>
  <c r="A13" i="29"/>
  <c r="A55" i="29"/>
  <c r="A16" i="29"/>
  <c r="A54" i="29"/>
  <c r="A44" i="29"/>
  <c r="A49" i="29"/>
  <c r="A19" i="29"/>
  <c r="A57" i="29"/>
  <c r="A22" i="29"/>
  <c r="A35" i="29"/>
  <c r="A24" i="29"/>
  <c r="A11" i="29"/>
  <c r="A50" i="29"/>
  <c r="A51" i="29"/>
  <c r="A45" i="29"/>
  <c r="A59" i="29"/>
  <c r="A25" i="29"/>
  <c r="A12" i="29"/>
  <c r="A26" i="29"/>
  <c r="A14" i="29"/>
  <c r="A18" i="29"/>
  <c r="A33" i="29"/>
  <c r="A53" i="29"/>
  <c r="A43" i="29"/>
  <c r="A39" i="29"/>
  <c r="A17" i="29"/>
  <c r="A32" i="29"/>
  <c r="A20" i="29"/>
  <c r="A48" i="29"/>
  <c r="A42" i="29"/>
  <c r="P27" i="36"/>
  <c r="P16" i="36"/>
  <c r="A12" i="30"/>
  <c r="A15" i="31"/>
  <c r="W47" i="30"/>
  <c r="I47" i="30"/>
  <c r="A14" i="31"/>
  <c r="A27" i="31"/>
  <c r="A18" i="31"/>
  <c r="A23" i="31"/>
  <c r="A12" i="31"/>
  <c r="A25" i="31"/>
  <c r="A21" i="31"/>
  <c r="A20" i="31"/>
  <c r="P23" i="36"/>
  <c r="P32" i="36"/>
  <c r="P14" i="36"/>
  <c r="P31" i="36"/>
  <c r="P20" i="36"/>
  <c r="P29" i="36"/>
  <c r="P33" i="36"/>
  <c r="P30" i="36"/>
  <c r="P19" i="36"/>
  <c r="P28" i="36"/>
  <c r="P17" i="36"/>
  <c r="P13" i="36"/>
  <c r="P24" i="36"/>
  <c r="P25" i="36"/>
  <c r="P15" i="36"/>
  <c r="P11" i="36"/>
  <c r="P22" i="36"/>
  <c r="P21" i="36"/>
  <c r="P18" i="36"/>
  <c r="P26" i="36"/>
  <c r="E47" i="30"/>
  <c r="Q47" i="30"/>
  <c r="E29" i="31"/>
  <c r="S29" i="31"/>
  <c r="M29" i="31"/>
  <c r="I29" i="31"/>
  <c r="AF20" i="30"/>
  <c r="AF34" i="30"/>
  <c r="AF26" i="30"/>
  <c r="AF22" i="30"/>
  <c r="AF28" i="30"/>
  <c r="AF24" i="30"/>
  <c r="AF31" i="30"/>
  <c r="AF27" i="30"/>
  <c r="AF19" i="30"/>
  <c r="AF40" i="30"/>
  <c r="Z16" i="31"/>
  <c r="Z17" i="31"/>
  <c r="Z22" i="31"/>
  <c r="Z15" i="31"/>
  <c r="Z25" i="31"/>
  <c r="Z20" i="31"/>
  <c r="AB16" i="30"/>
  <c r="AC16" i="30" s="1"/>
  <c r="AB13" i="30"/>
  <c r="AC13" i="30" s="1"/>
  <c r="AB19" i="30"/>
  <c r="AC19" i="30" s="1"/>
  <c r="AB30" i="30"/>
  <c r="AC30" i="30" s="1"/>
  <c r="AB35" i="30"/>
  <c r="AC35" i="30" s="1"/>
  <c r="AB12" i="30"/>
  <c r="AC12" i="30" s="1"/>
  <c r="AB18" i="30"/>
  <c r="AC18" i="30" s="1"/>
  <c r="V39" i="25"/>
  <c r="X52" i="29"/>
  <c r="X27" i="29"/>
  <c r="X51" i="29"/>
  <c r="X24" i="29"/>
  <c r="X16" i="29"/>
  <c r="X38" i="29"/>
  <c r="X57" i="29"/>
  <c r="X48" i="29"/>
  <c r="X42" i="29"/>
  <c r="Q61" i="29"/>
  <c r="U47" i="30"/>
  <c r="AF37" i="30"/>
  <c r="AF43" i="30"/>
  <c r="AF42" i="30"/>
  <c r="AF38" i="30"/>
  <c r="AF13" i="30"/>
  <c r="AF17" i="30"/>
  <c r="AF39" i="30"/>
  <c r="AF41" i="30"/>
  <c r="AF45" i="30"/>
  <c r="AF30" i="30"/>
  <c r="AF36" i="30"/>
  <c r="Q29" i="31"/>
  <c r="Y47" i="30"/>
  <c r="S47" i="30"/>
  <c r="I58" i="25"/>
  <c r="G58" i="25"/>
  <c r="Q58" i="25"/>
  <c r="M58" i="25"/>
  <c r="O58" i="25"/>
  <c r="K58" i="25"/>
  <c r="O29" i="31"/>
  <c r="Z18" i="31"/>
  <c r="AF32" i="30"/>
  <c r="AF14" i="30"/>
  <c r="AF12" i="30"/>
  <c r="AF21" i="30"/>
  <c r="AF44" i="30"/>
  <c r="AF33" i="30"/>
  <c r="AF11" i="30"/>
  <c r="AF25" i="30"/>
  <c r="AF18" i="30"/>
  <c r="AF29" i="30"/>
  <c r="AF35" i="30"/>
  <c r="AF23" i="30"/>
  <c r="X19" i="29"/>
  <c r="X23" i="29"/>
  <c r="X32" i="29"/>
  <c r="X46" i="29"/>
  <c r="X11" i="29"/>
  <c r="X25" i="29"/>
  <c r="K29" i="31"/>
  <c r="Z12" i="31"/>
  <c r="Z24" i="31"/>
  <c r="Z23" i="31"/>
  <c r="Z27" i="31"/>
  <c r="G29" i="31"/>
  <c r="Z11" i="31"/>
  <c r="U29" i="31"/>
  <c r="Z13" i="31"/>
  <c r="Z14" i="31"/>
  <c r="Z21" i="31"/>
  <c r="AF16" i="30"/>
  <c r="K47" i="30"/>
  <c r="AA47" i="30"/>
  <c r="M47" i="30"/>
  <c r="G47" i="30"/>
  <c r="AF15" i="30"/>
  <c r="X33" i="29"/>
  <c r="X35" i="29"/>
  <c r="X34" i="29"/>
  <c r="X14" i="29"/>
  <c r="X13" i="29"/>
  <c r="X18" i="29"/>
  <c r="X22" i="29"/>
  <c r="X17" i="29"/>
  <c r="X37" i="29"/>
  <c r="X47" i="29"/>
  <c r="X39" i="29"/>
  <c r="X41" i="29"/>
  <c r="X29" i="29"/>
  <c r="X59" i="29"/>
  <c r="X30" i="29"/>
  <c r="S61" i="29"/>
  <c r="X28" i="29"/>
  <c r="X40" i="29"/>
  <c r="X15" i="29"/>
  <c r="X20" i="29"/>
  <c r="X31" i="29"/>
  <c r="X36" i="29"/>
  <c r="X45" i="29"/>
  <c r="X26" i="29"/>
  <c r="X12" i="29"/>
  <c r="X44" i="29"/>
  <c r="X43" i="29"/>
  <c r="X21" i="29"/>
  <c r="E61" i="29"/>
  <c r="O61" i="29"/>
  <c r="M61" i="29"/>
  <c r="K61" i="29"/>
  <c r="I61" i="29"/>
  <c r="N11" i="34"/>
</calcChain>
</file>

<file path=xl/sharedStrings.xml><?xml version="1.0" encoding="utf-8"?>
<sst xmlns="http://schemas.openxmlformats.org/spreadsheetml/2006/main" count="1894" uniqueCount="614">
  <si>
    <t>Competition</t>
  </si>
  <si>
    <t>Date</t>
  </si>
  <si>
    <t>nb Engagés</t>
  </si>
  <si>
    <t>Nom</t>
  </si>
  <si>
    <t>Prénom</t>
  </si>
  <si>
    <t>Club</t>
  </si>
  <si>
    <t>Place</t>
  </si>
  <si>
    <t>Points</t>
  </si>
  <si>
    <t>total Points</t>
  </si>
  <si>
    <t>classement général</t>
  </si>
  <si>
    <t>Coefficient</t>
  </si>
  <si>
    <t>Classement Sabre Dames M20</t>
  </si>
  <si>
    <t>Classement Sabre Dames M17</t>
  </si>
  <si>
    <t>Classement Sabre Dames M15</t>
  </si>
  <si>
    <t>Classement Sabre Dames M13</t>
  </si>
  <si>
    <t>Classement Sabre Dames M11</t>
  </si>
  <si>
    <t>Classement Sabre Dames M9</t>
  </si>
  <si>
    <t>nb tireurs bretons</t>
  </si>
  <si>
    <t>Classement Sabre Hommes M20</t>
  </si>
  <si>
    <t>Classement Sabre Dames Senior</t>
  </si>
  <si>
    <t xml:space="preserve">  </t>
  </si>
  <si>
    <t>compétition prise en compte dans les 4 meilleurs résultats</t>
  </si>
  <si>
    <t>Classement Sabre Hommes M11</t>
  </si>
  <si>
    <t>Classement Sabre Hommes M15</t>
  </si>
  <si>
    <t>Classement Sabre Hommes M9</t>
  </si>
  <si>
    <t>Classement Sabre Hommes M13</t>
  </si>
  <si>
    <t>Nombre de Classées</t>
  </si>
  <si>
    <t>Nombre de Classés</t>
  </si>
  <si>
    <t>Nombre de Compétition</t>
  </si>
  <si>
    <t>Participation</t>
  </si>
  <si>
    <t>Taux de participants</t>
  </si>
  <si>
    <t>Taux de participation</t>
  </si>
  <si>
    <t>Classement Sabre Hommes M17</t>
  </si>
  <si>
    <t xml:space="preserve"> DNF </t>
  </si>
  <si>
    <t>Classement Sabre Hommes Vétérans</t>
  </si>
  <si>
    <t>Coupe de Bretagne Pontivy</t>
  </si>
  <si>
    <t>Classement Sabre Dames Vétérans</t>
  </si>
  <si>
    <t>Coupe de Bretagne Fougères</t>
  </si>
  <si>
    <t>Championnat de Bretagne Betton</t>
  </si>
  <si>
    <t>Classement Sabre hommes Senior</t>
  </si>
  <si>
    <t>BETTON CS</t>
  </si>
  <si>
    <t>ST BRIEUC CE</t>
  </si>
  <si>
    <t>TOSUN</t>
  </si>
  <si>
    <t>Axel</t>
  </si>
  <si>
    <t>LAFAGE</t>
  </si>
  <si>
    <t>Paul</t>
  </si>
  <si>
    <t>CEP VANNES</t>
  </si>
  <si>
    <t>BLAES</t>
  </si>
  <si>
    <t>Tristan</t>
  </si>
  <si>
    <t>DUMAS</t>
  </si>
  <si>
    <t>Gaspard</t>
  </si>
  <si>
    <t>BREST RAPIER</t>
  </si>
  <si>
    <t>Ylann</t>
  </si>
  <si>
    <t>DUBOUIL</t>
  </si>
  <si>
    <t>KERGOSIEN</t>
  </si>
  <si>
    <t>Baptiste</t>
  </si>
  <si>
    <t>PONTIVY</t>
  </si>
  <si>
    <t>DEFFAINS</t>
  </si>
  <si>
    <t>Clément</t>
  </si>
  <si>
    <t>François</t>
  </si>
  <si>
    <t>CADIEU</t>
  </si>
  <si>
    <t>Hugo</t>
  </si>
  <si>
    <t>Augustin</t>
  </si>
  <si>
    <t>Enzo</t>
  </si>
  <si>
    <t>HASSANI</t>
  </si>
  <si>
    <t>Noa</t>
  </si>
  <si>
    <t>ST GREGOIRE</t>
  </si>
  <si>
    <t>Camille</t>
  </si>
  <si>
    <t>PREMEL</t>
  </si>
  <si>
    <t>Danaé</t>
  </si>
  <si>
    <t>DAVID MELEUX</t>
  </si>
  <si>
    <t>Molène</t>
  </si>
  <si>
    <t>ROBERT</t>
  </si>
  <si>
    <t>Charlotte</t>
  </si>
  <si>
    <t>Louise</t>
  </si>
  <si>
    <t>PAUGAM</t>
  </si>
  <si>
    <t>Rose</t>
  </si>
  <si>
    <t>BEGOC</t>
  </si>
  <si>
    <t>Bleuenn</t>
  </si>
  <si>
    <t>TRAVERSINO</t>
  </si>
  <si>
    <t>Caelhan</t>
  </si>
  <si>
    <t>MOCAER</t>
  </si>
  <si>
    <t>Madeg</t>
  </si>
  <si>
    <t>ELRUSHEIDAT</t>
  </si>
  <si>
    <t>Mazen</t>
  </si>
  <si>
    <t>LAURENT</t>
  </si>
  <si>
    <t>Kailhan</t>
  </si>
  <si>
    <t>ROBINET</t>
  </si>
  <si>
    <t>Ewen</t>
  </si>
  <si>
    <t>BARRAS</t>
  </si>
  <si>
    <t>Angélo</t>
  </si>
  <si>
    <t>LE GUERN</t>
  </si>
  <si>
    <t>INGRAND</t>
  </si>
  <si>
    <t>Hadrien</t>
  </si>
  <si>
    <t>LE GALL</t>
  </si>
  <si>
    <t>Elias</t>
  </si>
  <si>
    <t>Aisha</t>
  </si>
  <si>
    <t>Aaron</t>
  </si>
  <si>
    <t>Basile</t>
  </si>
  <si>
    <t>BREDOUX</t>
  </si>
  <si>
    <t>Theodore</t>
  </si>
  <si>
    <t>COULOMBEL</t>
  </si>
  <si>
    <t>Zoé</t>
  </si>
  <si>
    <t>Clémence</t>
  </si>
  <si>
    <t>Sixtine</t>
  </si>
  <si>
    <t>GOUZERCH DOUAUD</t>
  </si>
  <si>
    <t>DANIGO</t>
  </si>
  <si>
    <t>PALMACE</t>
  </si>
  <si>
    <t>GEORGELIN</t>
  </si>
  <si>
    <t>Victor</t>
  </si>
  <si>
    <t>BESSE</t>
  </si>
  <si>
    <t>BREDOUX NAUCZYCIEL</t>
  </si>
  <si>
    <t>Joshua</t>
  </si>
  <si>
    <t>Marin</t>
  </si>
  <si>
    <t>CHAPEL</t>
  </si>
  <si>
    <t>BRAMOULLE</t>
  </si>
  <si>
    <t>LE BORGNIC PARANTHOEN</t>
  </si>
  <si>
    <t>Aela</t>
  </si>
  <si>
    <t>Jeanne</t>
  </si>
  <si>
    <t>CORBIN</t>
  </si>
  <si>
    <t>Clara</t>
  </si>
  <si>
    <t>GERGOY</t>
  </si>
  <si>
    <t>Aubin</t>
  </si>
  <si>
    <t>QUESNEL</t>
  </si>
  <si>
    <t>Ewan</t>
  </si>
  <si>
    <t>Arthur</t>
  </si>
  <si>
    <t>Gabriel</t>
  </si>
  <si>
    <t>Morgan</t>
  </si>
  <si>
    <t>MESSAGER</t>
  </si>
  <si>
    <t>JEANNE</t>
  </si>
  <si>
    <t>Octave</t>
  </si>
  <si>
    <t>DANIEL</t>
  </si>
  <si>
    <t>DINARD LAMES</t>
  </si>
  <si>
    <t>SAVINA</t>
  </si>
  <si>
    <t>Mathieu</t>
  </si>
  <si>
    <t>VIGOUROUX</t>
  </si>
  <si>
    <t>Romane</t>
  </si>
  <si>
    <t>Thais</t>
  </si>
  <si>
    <t>GEVORGYAN</t>
  </si>
  <si>
    <t>Joseph</t>
  </si>
  <si>
    <t>Liam</t>
  </si>
  <si>
    <t>Thaïs</t>
  </si>
  <si>
    <t>LE BELLEGO</t>
  </si>
  <si>
    <t>BEAUSIRE</t>
  </si>
  <si>
    <t>COUPEZ</t>
  </si>
  <si>
    <t>Youn</t>
  </si>
  <si>
    <t>LANNION ASPTT</t>
  </si>
  <si>
    <t>Léonard</t>
  </si>
  <si>
    <t>HERVAGAULT</t>
  </si>
  <si>
    <t>Lizea</t>
  </si>
  <si>
    <t>BERTHE GROULT</t>
  </si>
  <si>
    <t>Aurélien</t>
  </si>
  <si>
    <t>Challenge Régional Brest</t>
  </si>
  <si>
    <t>nb tireuses bretonnes</t>
  </si>
  <si>
    <t>Heloise</t>
  </si>
  <si>
    <t>QUIMPER EC</t>
  </si>
  <si>
    <t>JAGLIN</t>
  </si>
  <si>
    <t>DAVID-MELEUX</t>
  </si>
  <si>
    <t>ER Sabre Brest</t>
  </si>
  <si>
    <t>FOUGERES CE</t>
  </si>
  <si>
    <t>BOUDARD</t>
  </si>
  <si>
    <t>LE COCQUEN</t>
  </si>
  <si>
    <t>Ani</t>
  </si>
  <si>
    <t>CE CHEVAIGN</t>
  </si>
  <si>
    <t>BRIAUX</t>
  </si>
  <si>
    <t>Arzhur</t>
  </si>
  <si>
    <t>POULHAZAN</t>
  </si>
  <si>
    <t>HOUEZ</t>
  </si>
  <si>
    <t>SEVA</t>
  </si>
  <si>
    <t>MARTIN-GOUSSET</t>
  </si>
  <si>
    <t>Ysée</t>
  </si>
  <si>
    <t>HERBRETEAU</t>
  </si>
  <si>
    <t>Alwena</t>
  </si>
  <si>
    <t>Charlize</t>
  </si>
  <si>
    <t>HAVY</t>
  </si>
  <si>
    <t>FAURE</t>
  </si>
  <si>
    <t>Ely</t>
  </si>
  <si>
    <t>Jonas</t>
  </si>
  <si>
    <t>KERVIAN</t>
  </si>
  <si>
    <t>TRAVERS</t>
  </si>
  <si>
    <t>Timothée</t>
  </si>
  <si>
    <t>Léon</t>
  </si>
  <si>
    <t>GUERET</t>
  </si>
  <si>
    <t>POUZAC</t>
  </si>
  <si>
    <t>Cléo</t>
  </si>
  <si>
    <t>CE CHEVAIGNÉ</t>
  </si>
  <si>
    <t>LE GALLIC</t>
  </si>
  <si>
    <t>Gabin</t>
  </si>
  <si>
    <t>KOUICI</t>
  </si>
  <si>
    <t>Yanis</t>
  </si>
  <si>
    <t xml:space="preserve">GEORGELIN </t>
  </si>
  <si>
    <t>Agathe</t>
  </si>
  <si>
    <t>BRUNET</t>
  </si>
  <si>
    <t>BETTON</t>
  </si>
  <si>
    <t>FOUGERES</t>
  </si>
  <si>
    <t>LANNION</t>
  </si>
  <si>
    <t>DINARD</t>
  </si>
  <si>
    <t xml:space="preserve">BARREAUD </t>
  </si>
  <si>
    <t>Antoine</t>
  </si>
  <si>
    <t>Lucas</t>
  </si>
  <si>
    <t>Malo</t>
  </si>
  <si>
    <t>PEN</t>
  </si>
  <si>
    <t>CHOISEAU</t>
  </si>
  <si>
    <t>NOEL</t>
  </si>
  <si>
    <t>GUIGUES</t>
  </si>
  <si>
    <t>VANNES</t>
  </si>
  <si>
    <t>Henon</t>
  </si>
  <si>
    <t>Gaston</t>
  </si>
  <si>
    <t>Raphael</t>
  </si>
  <si>
    <t>Aodhan</t>
  </si>
  <si>
    <t>SICARD</t>
  </si>
  <si>
    <t>Lucille</t>
  </si>
  <si>
    <t>GASPARD</t>
  </si>
  <si>
    <t>OMNES PALOMBA</t>
  </si>
  <si>
    <t>Mewen</t>
  </si>
  <si>
    <t>KERVICHE</t>
  </si>
  <si>
    <t>Alwenna</t>
  </si>
  <si>
    <t>FOURMOND</t>
  </si>
  <si>
    <t>QUERIEL</t>
  </si>
  <si>
    <t>Mattéo</t>
  </si>
  <si>
    <t>MARTIN GOUSSET</t>
  </si>
  <si>
    <t>MEIER</t>
  </si>
  <si>
    <t>Romain</t>
  </si>
  <si>
    <t>CN hérouville</t>
  </si>
  <si>
    <t>Beranger</t>
  </si>
  <si>
    <t>Julien</t>
  </si>
  <si>
    <t>CEP Fougères</t>
  </si>
  <si>
    <t>Lilly-Rose</t>
  </si>
  <si>
    <t>BAUD</t>
  </si>
  <si>
    <t>Anaya</t>
  </si>
  <si>
    <t>EVIN</t>
  </si>
  <si>
    <t>Thomas</t>
  </si>
  <si>
    <t>MASMONTEIL</t>
  </si>
  <si>
    <t>Virginie</t>
  </si>
  <si>
    <t>TUGAY</t>
  </si>
  <si>
    <t>Bugra</t>
  </si>
  <si>
    <t>DEROUCHE</t>
  </si>
  <si>
    <t>Catégorie</t>
  </si>
  <si>
    <t>V1</t>
  </si>
  <si>
    <t>EN Rennes</t>
  </si>
  <si>
    <t>Moussu</t>
  </si>
  <si>
    <t>V2</t>
  </si>
  <si>
    <t>V3</t>
  </si>
  <si>
    <t>Cedric</t>
  </si>
  <si>
    <t>CS BETTON</t>
  </si>
  <si>
    <t>Savignan</t>
  </si>
  <si>
    <t>Donias</t>
  </si>
  <si>
    <t>Joel</t>
  </si>
  <si>
    <t>CESSON CE</t>
  </si>
  <si>
    <t>Demry</t>
  </si>
  <si>
    <t>Franck</t>
  </si>
  <si>
    <t>Devoulon</t>
  </si>
  <si>
    <t>Noel</t>
  </si>
  <si>
    <t>Simon</t>
  </si>
  <si>
    <t>AIRAULT</t>
  </si>
  <si>
    <t>Challenge de Brest</t>
  </si>
  <si>
    <t>VANNES CEP</t>
  </si>
  <si>
    <t>BIDAULT-HARRÉ</t>
  </si>
  <si>
    <t>BREST RAPIERE</t>
  </si>
  <si>
    <t>BRAMOULLÉ</t>
  </si>
  <si>
    <t>CHEVAIGNÉ CE</t>
  </si>
  <si>
    <t>COUTEAU</t>
  </si>
  <si>
    <t>Arsène</t>
  </si>
  <si>
    <t>FOUGÈRES CEP</t>
  </si>
  <si>
    <t>0410/2025</t>
  </si>
  <si>
    <t>HERBRETAU</t>
  </si>
  <si>
    <t>DODART</t>
  </si>
  <si>
    <t>Solène</t>
  </si>
  <si>
    <t>GUILLARD-GOUBEAU</t>
  </si>
  <si>
    <t>JOUFFRAY</t>
  </si>
  <si>
    <t>Isaure</t>
  </si>
  <si>
    <t>titouan</t>
  </si>
  <si>
    <t>RAMBEAU</t>
  </si>
  <si>
    <t>SALCEDE-BOEDEC</t>
  </si>
  <si>
    <t>Eloïse</t>
  </si>
  <si>
    <t>Challenge de brest</t>
  </si>
  <si>
    <t>STRUB SHIM</t>
  </si>
  <si>
    <t>Guian</t>
  </si>
  <si>
    <t>BELBATI</t>
  </si>
  <si>
    <t>Justin</t>
  </si>
  <si>
    <t>LABOUS TALANDIER</t>
  </si>
  <si>
    <t>Mayeul</t>
  </si>
  <si>
    <t>RANNOU</t>
  </si>
  <si>
    <t>Naël</t>
  </si>
  <si>
    <t>MENEZ MAOULIDA</t>
  </si>
  <si>
    <t>MAUDIT</t>
  </si>
  <si>
    <t>GILBERT</t>
  </si>
  <si>
    <t>CARN</t>
  </si>
  <si>
    <t>Aël</t>
  </si>
  <si>
    <t>Leane</t>
  </si>
  <si>
    <t>LE DUR</t>
  </si>
  <si>
    <t>Anna</t>
  </si>
  <si>
    <t>QUELENNEC</t>
  </si>
  <si>
    <t>PERAIN</t>
  </si>
  <si>
    <t>Eden</t>
  </si>
  <si>
    <t xml:space="preserve">Challenge des Roses </t>
  </si>
  <si>
    <t>HAMONIC</t>
  </si>
  <si>
    <t>LONGCHAMP</t>
  </si>
  <si>
    <t>Lena</t>
  </si>
  <si>
    <t>AUDIC</t>
  </si>
  <si>
    <t>Kahïly</t>
  </si>
  <si>
    <t>CEP Vannes</t>
  </si>
  <si>
    <t xml:space="preserve">PERRIN DARWICHE </t>
  </si>
  <si>
    <t>Iwan</t>
  </si>
  <si>
    <t>MORELLEC</t>
  </si>
  <si>
    <t>Tiago</t>
  </si>
  <si>
    <t>NOVAR-TAILLANDIER</t>
  </si>
  <si>
    <t>Marceau</t>
  </si>
  <si>
    <t>D'ORAZIO</t>
  </si>
  <si>
    <t>Elio</t>
  </si>
  <si>
    <t>RASSE</t>
  </si>
  <si>
    <t>Flavio</t>
  </si>
  <si>
    <t>LAMY</t>
  </si>
  <si>
    <t>EVS</t>
  </si>
  <si>
    <t>PAULHET</t>
  </si>
  <si>
    <t>Maël</t>
  </si>
  <si>
    <t>CLOITRE LEPAGE</t>
  </si>
  <si>
    <t>BRIDEL PONTON</t>
  </si>
  <si>
    <t>Boris</t>
  </si>
  <si>
    <t>UEDA</t>
  </si>
  <si>
    <t>MAUGARS</t>
  </si>
  <si>
    <t>GOGUET</t>
  </si>
  <si>
    <t>CAMILLI</t>
  </si>
  <si>
    <t>Eylif</t>
  </si>
  <si>
    <t>MOÏO</t>
  </si>
  <si>
    <t>Léonardo</t>
  </si>
  <si>
    <t>DENIEL</t>
  </si>
  <si>
    <t>RUELLOUX</t>
  </si>
  <si>
    <t>Philippe</t>
  </si>
  <si>
    <t>HERVÉ-LE BRAS</t>
  </si>
  <si>
    <t>Owen</t>
  </si>
  <si>
    <t>URCUN GUYARD</t>
  </si>
  <si>
    <t>Sohen</t>
  </si>
  <si>
    <t>DEJOIE</t>
  </si>
  <si>
    <t>Noan</t>
  </si>
  <si>
    <t>DINAN</t>
  </si>
  <si>
    <t>Challenge des roses</t>
  </si>
  <si>
    <t>MACE</t>
  </si>
  <si>
    <t>Adele</t>
  </si>
  <si>
    <t>Lise</t>
  </si>
  <si>
    <t>Challenge des Roses</t>
  </si>
  <si>
    <t>JAMET LE PROVOST</t>
  </si>
  <si>
    <t>Gaël</t>
  </si>
  <si>
    <t>FOURNIS</t>
  </si>
  <si>
    <t>ST GRÉGOIRE</t>
  </si>
  <si>
    <t>BARBIER</t>
  </si>
  <si>
    <t>KECK-PARAIRE</t>
  </si>
  <si>
    <t>Titouan</t>
  </si>
  <si>
    <t>LEROY GIROUX</t>
  </si>
  <si>
    <t>Téo</t>
  </si>
  <si>
    <t>SALAT</t>
  </si>
  <si>
    <t>LE MOUËL EISENSCHMIDT</t>
  </si>
  <si>
    <t>ABRIT</t>
  </si>
  <si>
    <t>COUTON</t>
  </si>
  <si>
    <t>Loup</t>
  </si>
  <si>
    <t>JEGU</t>
  </si>
  <si>
    <t>Antonin</t>
  </si>
  <si>
    <t>LORIN</t>
  </si>
  <si>
    <t>Hippolyte</t>
  </si>
  <si>
    <t>PARIS</t>
  </si>
  <si>
    <t>Matéo</t>
  </si>
  <si>
    <t>FOUGERAT</t>
  </si>
  <si>
    <t>Eliott</t>
  </si>
  <si>
    <t>BERNARD</t>
  </si>
  <si>
    <t>Enael</t>
  </si>
  <si>
    <t>GAUDICHEAU</t>
  </si>
  <si>
    <t>NEGM</t>
  </si>
  <si>
    <t>Ulysse</t>
  </si>
  <si>
    <t>ROUXEL-BECEL</t>
  </si>
  <si>
    <t>Sacha</t>
  </si>
  <si>
    <t>PRODHOMME</t>
  </si>
  <si>
    <t>Margaux</t>
  </si>
  <si>
    <t>Eléanore</t>
  </si>
  <si>
    <t>PLANTADE KERMARREC</t>
  </si>
  <si>
    <t>Anaïs</t>
  </si>
  <si>
    <t>GRAFFE</t>
  </si>
  <si>
    <t>Mihiravarii</t>
  </si>
  <si>
    <t>CHARTRES</t>
  </si>
  <si>
    <t>Olivia</t>
  </si>
  <si>
    <t>SAKO</t>
  </si>
  <si>
    <t>Léa</t>
  </si>
  <si>
    <t>RENAULT</t>
  </si>
  <si>
    <t>Lina</t>
  </si>
  <si>
    <t>LAGEISTE</t>
  </si>
  <si>
    <t>ST BRIEUC</t>
  </si>
  <si>
    <t>ANDERSON</t>
  </si>
  <si>
    <t>Dorian</t>
  </si>
  <si>
    <t>CHABERT</t>
  </si>
  <si>
    <t>Maxime</t>
  </si>
  <si>
    <t>LE MAZOU</t>
  </si>
  <si>
    <t>PAQUE</t>
  </si>
  <si>
    <t>Aymeric</t>
  </si>
  <si>
    <t>JONET</t>
  </si>
  <si>
    <t>Esteban</t>
  </si>
  <si>
    <t>MARZIN JAFFREDO</t>
  </si>
  <si>
    <t>Léonce</t>
  </si>
  <si>
    <t>FRAGE</t>
  </si>
  <si>
    <t>Nathan</t>
  </si>
  <si>
    <t>ANTIN</t>
  </si>
  <si>
    <t>CN 1 Charleville</t>
  </si>
  <si>
    <t>MASSERET</t>
  </si>
  <si>
    <t>Ilan</t>
  </si>
  <si>
    <t>SENAN</t>
  </si>
  <si>
    <t>BLOUET-LERAN</t>
  </si>
  <si>
    <t>Joséphine</t>
  </si>
  <si>
    <t>HERVAGAUD</t>
  </si>
  <si>
    <t>Héloise</t>
  </si>
  <si>
    <t>Kévin</t>
  </si>
  <si>
    <t>QUIMPER</t>
  </si>
  <si>
    <t>DAVID-MELLEUX</t>
  </si>
  <si>
    <t>Cn 2 Maison Alfort</t>
  </si>
  <si>
    <t>CN2 Maison Alfort</t>
  </si>
  <si>
    <t>JARILLET-BONNARD</t>
  </si>
  <si>
    <t>Elliott</t>
  </si>
  <si>
    <t xml:space="preserve">CN 2 Montargis </t>
  </si>
  <si>
    <t>Meilleur CN M20 1</t>
  </si>
  <si>
    <t>Meilleur CN M20 2</t>
  </si>
  <si>
    <t>Meilleur CN M20. 1</t>
  </si>
  <si>
    <t>Challenge Duguesclin</t>
  </si>
  <si>
    <t>SCHENK</t>
  </si>
  <si>
    <t>Benjamin</t>
  </si>
  <si>
    <t>METAYER</t>
  </si>
  <si>
    <t>Robin</t>
  </si>
  <si>
    <t>GUINCHE</t>
  </si>
  <si>
    <t>HENON</t>
  </si>
  <si>
    <t>MALLO</t>
  </si>
  <si>
    <t>Guillaume</t>
  </si>
  <si>
    <t>23/11/1025</t>
  </si>
  <si>
    <t>Maelys</t>
  </si>
  <si>
    <t xml:space="preserve">DINARD LAME </t>
  </si>
  <si>
    <t>SABLÉ</t>
  </si>
  <si>
    <t>Maya</t>
  </si>
  <si>
    <t>PLEVEN</t>
  </si>
  <si>
    <t>BAR</t>
  </si>
  <si>
    <t>DE PARSEVAL</t>
  </si>
  <si>
    <t>FANIEN HUE</t>
  </si>
  <si>
    <t>COMMEUREUC</t>
  </si>
  <si>
    <t>NEAU</t>
  </si>
  <si>
    <t>HÉNON</t>
  </si>
  <si>
    <t>jonas</t>
  </si>
  <si>
    <t>GAUTIER</t>
  </si>
  <si>
    <t>Marius</t>
  </si>
  <si>
    <t xml:space="preserve">Challenge Duguesclin </t>
  </si>
  <si>
    <t>SALINAS</t>
  </si>
  <si>
    <t>Rosalie</t>
  </si>
  <si>
    <t>LUTIC</t>
  </si>
  <si>
    <t>Gwenn</t>
  </si>
  <si>
    <t>CIOLEK</t>
  </si>
  <si>
    <t>Gabrielle</t>
  </si>
  <si>
    <t>DINARD LAME</t>
  </si>
  <si>
    <t>DE PECHY</t>
  </si>
  <si>
    <t>Juliette</t>
  </si>
  <si>
    <t>Malicia</t>
  </si>
  <si>
    <t>LEFEBVRE</t>
  </si>
  <si>
    <t>Tia</t>
  </si>
  <si>
    <t>CAVAN</t>
  </si>
  <si>
    <t>Eva</t>
  </si>
  <si>
    <t>Challenge duguesclin</t>
  </si>
  <si>
    <t>Guilhem</t>
  </si>
  <si>
    <t>DAVIDPETIT</t>
  </si>
  <si>
    <t>Bastien</t>
  </si>
  <si>
    <t>GODARD</t>
  </si>
  <si>
    <t>Charlie</t>
  </si>
  <si>
    <t>ROUXEL THOMANN</t>
  </si>
  <si>
    <t>DUBUC</t>
  </si>
  <si>
    <t>NICOLAI</t>
  </si>
  <si>
    <t>Sirita</t>
  </si>
  <si>
    <t>HURPI</t>
  </si>
  <si>
    <t>Alice</t>
  </si>
  <si>
    <t>HALL</t>
  </si>
  <si>
    <t>Esther</t>
  </si>
  <si>
    <t>POULAIN</t>
  </si>
  <si>
    <t>Ernest</t>
  </si>
  <si>
    <t>SID</t>
  </si>
  <si>
    <t>Ilyan</t>
  </si>
  <si>
    <t>JOSSEC</t>
  </si>
  <si>
    <t>RENAUT</t>
  </si>
  <si>
    <t>Oscar</t>
  </si>
  <si>
    <t>BUSIN</t>
  </si>
  <si>
    <t>JUNG BOURGIN</t>
  </si>
  <si>
    <t>GRANGIEN</t>
  </si>
  <si>
    <t>LEMAIRE</t>
  </si>
  <si>
    <t>Luke</t>
  </si>
  <si>
    <t>GILBON</t>
  </si>
  <si>
    <t>THAMI LE BIHAN</t>
  </si>
  <si>
    <t>Liza</t>
  </si>
  <si>
    <t>DEPARIS</t>
  </si>
  <si>
    <t>Neela</t>
  </si>
  <si>
    <t>KERAUDREN</t>
  </si>
  <si>
    <t>Marie-Adelaide</t>
  </si>
  <si>
    <t>GRENIER</t>
  </si>
  <si>
    <t>Roxane</t>
  </si>
  <si>
    <t>LE CHAPELLIER</t>
  </si>
  <si>
    <t>BOIVIN</t>
  </si>
  <si>
    <t>Alexandre</t>
  </si>
  <si>
    <t>TESSON</t>
  </si>
  <si>
    <t>Maximilien</t>
  </si>
  <si>
    <t>LEDIEU</t>
  </si>
  <si>
    <t>Félix</t>
  </si>
  <si>
    <t>CHEVALLIER</t>
  </si>
  <si>
    <t>Betton</t>
  </si>
  <si>
    <t>GASPAILLARD LAILIC</t>
  </si>
  <si>
    <t>Faustine</t>
  </si>
  <si>
    <t>LE PORT HERRERO</t>
  </si>
  <si>
    <t>DAOUD</t>
  </si>
  <si>
    <t>Amedi</t>
  </si>
  <si>
    <t>LE MAITRE</t>
  </si>
  <si>
    <t>Loris</t>
  </si>
  <si>
    <t>RAULT</t>
  </si>
  <si>
    <t>Milan</t>
  </si>
  <si>
    <t>CLEMENT</t>
  </si>
  <si>
    <t>GERVRAUD</t>
  </si>
  <si>
    <t>Emma</t>
  </si>
  <si>
    <t>VIVIE</t>
  </si>
  <si>
    <t>Océane</t>
  </si>
  <si>
    <t>HOJNACKI</t>
  </si>
  <si>
    <t>Perrine</t>
  </si>
  <si>
    <t>JUNCKER</t>
  </si>
  <si>
    <t>Marion</t>
  </si>
  <si>
    <t>THOMAS</t>
  </si>
  <si>
    <t>Sandrine</t>
  </si>
  <si>
    <t>CONAN</t>
  </si>
  <si>
    <t>DELGENES</t>
  </si>
  <si>
    <t>Jean Rémi</t>
  </si>
  <si>
    <t>RENNES CSG</t>
  </si>
  <si>
    <t>POTEL</t>
  </si>
  <si>
    <t>Didier</t>
  </si>
  <si>
    <t>BEDEL</t>
  </si>
  <si>
    <t>HAMANN</t>
  </si>
  <si>
    <t>PASQUIER</t>
  </si>
  <si>
    <t>DEROUCH</t>
  </si>
  <si>
    <t>PATRITTI</t>
  </si>
  <si>
    <t>Christophe</t>
  </si>
  <si>
    <t xml:space="preserve">JOUBERT </t>
  </si>
  <si>
    <t>LE ROUX</t>
  </si>
  <si>
    <t>Mickael</t>
  </si>
  <si>
    <t>FIZALINE RAYMOND</t>
  </si>
  <si>
    <t>Nicolas</t>
  </si>
  <si>
    <t>H2036 LIGUE Hénon</t>
  </si>
  <si>
    <t>CLÉMENCE</t>
  </si>
  <si>
    <t>SALAUN</t>
  </si>
  <si>
    <t>LÉA</t>
  </si>
  <si>
    <t>RIERA</t>
  </si>
  <si>
    <t>Eve</t>
  </si>
  <si>
    <t>BERTIN</t>
  </si>
  <si>
    <t>Apolline</t>
  </si>
  <si>
    <t>H2036 Ligue Hénon</t>
  </si>
  <si>
    <t>VAULEON</t>
  </si>
  <si>
    <t>Eloan</t>
  </si>
  <si>
    <t>GUIDER CHODOSAS</t>
  </si>
  <si>
    <t>Solal</t>
  </si>
  <si>
    <t>VALO</t>
  </si>
  <si>
    <t>Elouan</t>
  </si>
  <si>
    <t>L'HOSTIS</t>
  </si>
  <si>
    <t>Nawenn</t>
  </si>
  <si>
    <t>CHEREAU JUDENNE</t>
  </si>
  <si>
    <t>MAILLARD</t>
  </si>
  <si>
    <t>Nils</t>
  </si>
  <si>
    <t xml:space="preserve">H2036 1/4 Finale Vannes </t>
  </si>
  <si>
    <t xml:space="preserve">H2036 1/4 Vannes </t>
  </si>
  <si>
    <t>CR 3 Rennes</t>
  </si>
  <si>
    <t>CR 4 Rennes</t>
  </si>
  <si>
    <t>FOURRIER</t>
  </si>
  <si>
    <t>Arnoult</t>
  </si>
  <si>
    <t>ROUAULT</t>
  </si>
  <si>
    <t>CARADEC</t>
  </si>
  <si>
    <t>Maelia</t>
  </si>
  <si>
    <t xml:space="preserve">CEP VANNES </t>
  </si>
  <si>
    <t>LANCIEN</t>
  </si>
  <si>
    <t>Constance</t>
  </si>
  <si>
    <t xml:space="preserve">CR 3 Rennes </t>
  </si>
  <si>
    <t>SAIDI</t>
  </si>
  <si>
    <t>Ilian</t>
  </si>
  <si>
    <t>DELEVALLEE</t>
  </si>
  <si>
    <t>LE POUL</t>
  </si>
  <si>
    <t>Nolan</t>
  </si>
  <si>
    <t>Ethan</t>
  </si>
  <si>
    <t>LAVIER</t>
  </si>
  <si>
    <t>Corentin</t>
  </si>
  <si>
    <t>SIMONNET</t>
  </si>
  <si>
    <t>Adrien</t>
  </si>
  <si>
    <t>LE MAB</t>
  </si>
  <si>
    <t>Maloé</t>
  </si>
  <si>
    <t>BOMPY</t>
  </si>
  <si>
    <t>Léoplod</t>
  </si>
  <si>
    <t>CN 3 Strasbourg</t>
  </si>
  <si>
    <t>CN3 Strasbourg</t>
  </si>
  <si>
    <t>CN2 Strasbourg</t>
  </si>
  <si>
    <t>CN3 Faches thumesnil</t>
  </si>
  <si>
    <t>CR 5 Pontivy</t>
  </si>
  <si>
    <t>GOUALC'H</t>
  </si>
  <si>
    <t>CARRELAS</t>
  </si>
  <si>
    <t>Vadim</t>
  </si>
  <si>
    <t>HELLIO</t>
  </si>
  <si>
    <t>LE GONIEC DE KERHALIC</t>
  </si>
  <si>
    <t>CR 4 Pontivy</t>
  </si>
  <si>
    <t>POGAM PIEL</t>
  </si>
  <si>
    <t>SOLLOGOUB</t>
  </si>
  <si>
    <t xml:space="preserve">CR 4 </t>
  </si>
  <si>
    <t>LE GAL</t>
  </si>
  <si>
    <t>Lou</t>
  </si>
  <si>
    <t>Pontivy</t>
  </si>
  <si>
    <t>LANGLAIS-MICIC</t>
  </si>
  <si>
    <t>Constantin</t>
  </si>
  <si>
    <t>STRUB-SHIM</t>
  </si>
  <si>
    <t>Youan</t>
  </si>
  <si>
    <t>TANGUY</t>
  </si>
  <si>
    <t>BESCOND</t>
  </si>
  <si>
    <t>Kylian</t>
  </si>
  <si>
    <t>JEGOUX</t>
  </si>
  <si>
    <t>Kaëlig</t>
  </si>
  <si>
    <t>COLLET PEILHO</t>
  </si>
  <si>
    <t>Wandrille</t>
  </si>
  <si>
    <t>TIMMERMANS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</si>
</sst>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right"/>
    </xf>
    <xf numFmtId="10" fontId="0" fillId="0" borderId="0" xfId="1" applyNumberFormat="1" applyFont="1"/>
    <xf numFmtId="0" fontId="1" fillId="2" borderId="2" xfId="0" applyFont="1" applyFill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1" fontId="3" fillId="0" borderId="1" xfId="0" applyNumberFormat="1" applyFont="1" applyBorder="1"/>
    <xf numFmtId="0" fontId="0" fillId="4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9" fontId="0" fillId="0" borderId="0" xfId="1" applyFont="1"/>
    <xf numFmtId="9" fontId="0" fillId="0" borderId="1" xfId="1" applyFont="1" applyBorder="1" applyAlignment="1">
      <alignment horizontal="center"/>
    </xf>
    <xf numFmtId="0" fontId="5" fillId="0" borderId="1" xfId="0" applyFont="1" applyBorder="1"/>
    <xf numFmtId="0" fontId="0" fillId="0" borderId="7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" fontId="0" fillId="5" borderId="1" xfId="0" applyNumberFormat="1" applyFill="1" applyBorder="1"/>
    <xf numFmtId="0" fontId="0" fillId="5" borderId="1" xfId="0" applyFill="1" applyBorder="1"/>
    <xf numFmtId="0" fontId="0" fillId="0" borderId="1" xfId="0" applyBorder="1" applyAlignment="1">
      <alignment horizontal="center"/>
    </xf>
    <xf numFmtId="0" fontId="0" fillId="5" borderId="7" xfId="0" applyFill="1" applyBorder="1"/>
    <xf numFmtId="0" fontId="0" fillId="5" borderId="0" xfId="0" applyFill="1"/>
    <xf numFmtId="0" fontId="0" fillId="5" borderId="1" xfId="0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14" fontId="0" fillId="3" borderId="3" xfId="0" applyNumberFormat="1" applyFill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3" fontId="1" fillId="0" borderId="8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Pourcentag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H24" sqref="H24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5.4414062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9.77734375" customWidth="1"/>
    <col min="17" max="17" width="18.33203125" bestFit="1" customWidth="1"/>
  </cols>
  <sheetData>
    <row r="1" spans="1:17" ht="31.2" x14ac:dyDescent="0.6">
      <c r="A1" s="40" t="s">
        <v>34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7" x14ac:dyDescent="0.3">
      <c r="C3" s="2"/>
    </row>
    <row r="4" spans="1:17" x14ac:dyDescent="0.3">
      <c r="C4" s="2"/>
      <c r="D4" s="3"/>
    </row>
    <row r="6" spans="1:17" x14ac:dyDescent="0.3">
      <c r="E6" s="1" t="s">
        <v>0</v>
      </c>
      <c r="F6" s="34" t="s">
        <v>223</v>
      </c>
      <c r="G6" s="34"/>
      <c r="H6" s="34" t="s">
        <v>35</v>
      </c>
      <c r="I6" s="34"/>
      <c r="J6" s="34" t="s">
        <v>38</v>
      </c>
      <c r="K6" s="34"/>
      <c r="L6" s="34" t="s">
        <v>37</v>
      </c>
      <c r="M6" s="34"/>
      <c r="N6" s="34" t="s">
        <v>239</v>
      </c>
      <c r="O6" s="34"/>
    </row>
    <row r="7" spans="1:17" x14ac:dyDescent="0.3">
      <c r="E7" s="1" t="s">
        <v>10</v>
      </c>
      <c r="F7" s="36">
        <v>2</v>
      </c>
      <c r="G7" s="37"/>
      <c r="H7" s="36">
        <v>2</v>
      </c>
      <c r="I7" s="37"/>
      <c r="J7" s="36">
        <v>3</v>
      </c>
      <c r="K7" s="37"/>
      <c r="L7" s="36">
        <v>2</v>
      </c>
      <c r="M7" s="37"/>
      <c r="N7" s="36">
        <v>5</v>
      </c>
      <c r="O7" s="37"/>
    </row>
    <row r="8" spans="1:17" x14ac:dyDescent="0.3">
      <c r="E8" s="1" t="s">
        <v>1</v>
      </c>
      <c r="F8" s="35">
        <v>45641</v>
      </c>
      <c r="G8" s="35"/>
      <c r="H8" s="35">
        <v>45682</v>
      </c>
      <c r="I8" s="35"/>
      <c r="J8" s="35">
        <v>45725</v>
      </c>
      <c r="K8" s="35"/>
      <c r="L8" s="35">
        <v>45774</v>
      </c>
      <c r="M8" s="35"/>
      <c r="N8" s="35">
        <v>45780</v>
      </c>
      <c r="O8" s="35"/>
    </row>
    <row r="9" spans="1:17" x14ac:dyDescent="0.3">
      <c r="E9" s="1" t="s">
        <v>2</v>
      </c>
      <c r="F9" s="34">
        <v>12</v>
      </c>
      <c r="G9" s="34"/>
      <c r="H9" s="34">
        <v>3</v>
      </c>
      <c r="I9" s="34"/>
      <c r="J9" s="34">
        <v>2</v>
      </c>
      <c r="K9" s="34"/>
      <c r="L9" s="34">
        <v>8</v>
      </c>
      <c r="M9" s="34"/>
      <c r="N9" s="34">
        <v>16</v>
      </c>
      <c r="O9" s="34"/>
    </row>
    <row r="10" spans="1:17" x14ac:dyDescent="0.3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6</v>
      </c>
      <c r="O10" s="1" t="s">
        <v>7</v>
      </c>
      <c r="P10" s="1" t="s">
        <v>8</v>
      </c>
      <c r="Q10" s="1" t="s">
        <v>9</v>
      </c>
    </row>
    <row r="11" spans="1:17" x14ac:dyDescent="0.3">
      <c r="A11" s="5">
        <f t="shared" ref="A11:A18" si="0">Q11</f>
        <v>1</v>
      </c>
      <c r="B11" s="5" t="s">
        <v>238</v>
      </c>
      <c r="C11" s="6" t="s">
        <v>240</v>
      </c>
      <c r="D11" s="6" t="s">
        <v>59</v>
      </c>
      <c r="E11" s="6" t="s">
        <v>155</v>
      </c>
      <c r="F11" s="7"/>
      <c r="G11" s="7">
        <f>IF(F11=0,,($N$9-F11)*$N$7*100/$N$9)</f>
        <v>0</v>
      </c>
      <c r="H11" s="7"/>
      <c r="I11" s="7">
        <f t="shared" ref="I11:I16" si="1">IF(H11=0,,($H$9-H11)*$H$7*100/$H$9)</f>
        <v>0</v>
      </c>
      <c r="J11" s="7"/>
      <c r="K11" s="7">
        <f>IF(J11=0,,($J$9-J11)*$J$7*100/$J$9)</f>
        <v>0</v>
      </c>
      <c r="L11" s="7"/>
      <c r="M11" s="7">
        <f t="shared" ref="M11:M16" si="2">IF(L11=0,,($L$9-L11)*$L$7*100/$L$9)</f>
        <v>0</v>
      </c>
      <c r="N11" s="7">
        <v>3</v>
      </c>
      <c r="O11" s="7">
        <f>IF(N11=0,,($N$9-N11)*$N$7*100/$N$9)</f>
        <v>406.25</v>
      </c>
      <c r="P11" s="8">
        <f>I11+K11+O11</f>
        <v>406.25</v>
      </c>
      <c r="Q11" s="7">
        <f t="shared" ref="Q11:Q18" si="3">ROW(C11)-10</f>
        <v>1</v>
      </c>
    </row>
    <row r="12" spans="1:17" x14ac:dyDescent="0.3">
      <c r="A12" s="5">
        <f t="shared" si="0"/>
        <v>2</v>
      </c>
      <c r="B12" s="5" t="s">
        <v>238</v>
      </c>
      <c r="C12" s="6" t="s">
        <v>224</v>
      </c>
      <c r="D12" s="6" t="s">
        <v>225</v>
      </c>
      <c r="E12" s="6" t="s">
        <v>226</v>
      </c>
      <c r="F12" s="7">
        <v>12</v>
      </c>
      <c r="G12" s="7">
        <f>17/2</f>
        <v>8.5</v>
      </c>
      <c r="H12" s="7">
        <v>2</v>
      </c>
      <c r="I12" s="7">
        <f t="shared" si="1"/>
        <v>66.666666666666671</v>
      </c>
      <c r="J12" s="7">
        <v>1</v>
      </c>
      <c r="K12" s="7">
        <f>IF(J12=0,,($J$9-J12)*$J$7*100/$J$9)</f>
        <v>150</v>
      </c>
      <c r="L12" s="7">
        <v>6</v>
      </c>
      <c r="M12" s="7">
        <f t="shared" si="2"/>
        <v>50</v>
      </c>
      <c r="N12" s="7">
        <v>13</v>
      </c>
      <c r="O12" s="7">
        <f>IF(N12=0,,($N$9-N12)*$N$7*100/$N$9)</f>
        <v>93.75</v>
      </c>
      <c r="P12" s="8">
        <f>I12+K12+O12+G12</f>
        <v>318.91666666666669</v>
      </c>
      <c r="Q12" s="7">
        <f t="shared" si="3"/>
        <v>2</v>
      </c>
    </row>
    <row r="13" spans="1:17" x14ac:dyDescent="0.3">
      <c r="A13" s="5">
        <f t="shared" si="0"/>
        <v>3</v>
      </c>
      <c r="B13" s="5" t="s">
        <v>241</v>
      </c>
      <c r="C13" s="6" t="s">
        <v>246</v>
      </c>
      <c r="D13" s="6" t="s">
        <v>252</v>
      </c>
      <c r="E13" s="6" t="s">
        <v>244</v>
      </c>
      <c r="F13" s="7"/>
      <c r="G13" s="7">
        <f t="shared" ref="G13:G18" si="4">IF(F13=0,,($N$9-F13)*$N$7*100/$N$9)</f>
        <v>0</v>
      </c>
      <c r="H13" s="7"/>
      <c r="I13" s="7">
        <f t="shared" si="1"/>
        <v>0</v>
      </c>
      <c r="J13" s="7">
        <v>2</v>
      </c>
      <c r="K13" s="7">
        <f>150/2</f>
        <v>75</v>
      </c>
      <c r="L13" s="7"/>
      <c r="M13" s="7">
        <f t="shared" si="2"/>
        <v>0</v>
      </c>
      <c r="N13" s="7">
        <v>13</v>
      </c>
      <c r="O13" s="7">
        <v>158</v>
      </c>
      <c r="P13" s="8">
        <f t="shared" ref="P13:P33" si="5">I13+K13+O13</f>
        <v>233</v>
      </c>
      <c r="Q13" s="7">
        <f t="shared" si="3"/>
        <v>3</v>
      </c>
    </row>
    <row r="14" spans="1:17" x14ac:dyDescent="0.3">
      <c r="A14" s="5">
        <f t="shared" si="0"/>
        <v>4</v>
      </c>
      <c r="B14" s="5" t="s">
        <v>238</v>
      </c>
      <c r="C14" s="6" t="s">
        <v>234</v>
      </c>
      <c r="D14" s="6" t="s">
        <v>235</v>
      </c>
      <c r="E14" s="6" t="s">
        <v>46</v>
      </c>
      <c r="F14" s="7"/>
      <c r="G14" s="7">
        <f t="shared" si="4"/>
        <v>0</v>
      </c>
      <c r="H14" s="7">
        <v>1</v>
      </c>
      <c r="I14" s="7">
        <f t="shared" si="1"/>
        <v>133.33333333333334</v>
      </c>
      <c r="J14" s="7"/>
      <c r="K14" s="7">
        <f>IF(J14=0,,($J$9-J14)*$J$7*100/$J$9)</f>
        <v>0</v>
      </c>
      <c r="L14" s="7"/>
      <c r="M14" s="7">
        <f t="shared" si="2"/>
        <v>0</v>
      </c>
      <c r="N14" s="7"/>
      <c r="O14" s="7">
        <f>IF(N14=0,,($N$9-N14)*$N$7*100/$N$9)</f>
        <v>0</v>
      </c>
      <c r="P14" s="8">
        <f t="shared" si="5"/>
        <v>133.33333333333334</v>
      </c>
      <c r="Q14" s="7">
        <f t="shared" si="3"/>
        <v>4</v>
      </c>
    </row>
    <row r="15" spans="1:17" x14ac:dyDescent="0.3">
      <c r="A15" s="5">
        <f t="shared" si="0"/>
        <v>5</v>
      </c>
      <c r="B15" s="5" t="s">
        <v>238</v>
      </c>
      <c r="C15" s="6" t="s">
        <v>245</v>
      </c>
      <c r="D15" s="6" t="s">
        <v>243</v>
      </c>
      <c r="E15" s="6" t="s">
        <v>244</v>
      </c>
      <c r="F15" s="6"/>
      <c r="G15" s="7">
        <f t="shared" si="4"/>
        <v>0</v>
      </c>
      <c r="H15" s="6"/>
      <c r="I15" s="7">
        <f t="shared" si="1"/>
        <v>0</v>
      </c>
      <c r="J15" s="6"/>
      <c r="K15" s="7">
        <f>IF(J15=0,,($J$9-J15)*$J$7*100/$J$9)</f>
        <v>0</v>
      </c>
      <c r="L15" s="6"/>
      <c r="M15" s="7">
        <f t="shared" si="2"/>
        <v>0</v>
      </c>
      <c r="N15" s="6">
        <v>12</v>
      </c>
      <c r="O15" s="7">
        <f>IF(N15=0,,($N$9-N15)*$N$7*100/$N$9)</f>
        <v>125</v>
      </c>
      <c r="P15" s="8">
        <f t="shared" si="5"/>
        <v>125</v>
      </c>
      <c r="Q15" s="6">
        <f t="shared" si="3"/>
        <v>5</v>
      </c>
    </row>
    <row r="16" spans="1:17" x14ac:dyDescent="0.3">
      <c r="A16" s="5">
        <f t="shared" si="0"/>
        <v>6</v>
      </c>
      <c r="B16" s="5" t="s">
        <v>242</v>
      </c>
      <c r="C16" s="6" t="s">
        <v>251</v>
      </c>
      <c r="D16" s="6" t="s">
        <v>247</v>
      </c>
      <c r="E16" s="6" t="s">
        <v>244</v>
      </c>
      <c r="F16" s="7"/>
      <c r="G16" s="7">
        <f t="shared" si="4"/>
        <v>0</v>
      </c>
      <c r="H16" s="7"/>
      <c r="I16" s="7">
        <f t="shared" si="1"/>
        <v>0</v>
      </c>
      <c r="J16" s="7"/>
      <c r="K16" s="7">
        <f>IF(J16=0,,($J$9-J16)*$J$7*100/$J$9)</f>
        <v>0</v>
      </c>
      <c r="L16" s="7"/>
      <c r="M16" s="7">
        <f t="shared" si="2"/>
        <v>0</v>
      </c>
      <c r="N16" s="7">
        <v>9</v>
      </c>
      <c r="O16" s="7">
        <v>50</v>
      </c>
      <c r="P16" s="8">
        <f t="shared" si="5"/>
        <v>50</v>
      </c>
      <c r="Q16" s="7">
        <f t="shared" si="3"/>
        <v>6</v>
      </c>
    </row>
    <row r="17" spans="1:17" x14ac:dyDescent="0.3">
      <c r="A17" s="5">
        <f t="shared" si="0"/>
        <v>7</v>
      </c>
      <c r="B17" s="5" t="s">
        <v>238</v>
      </c>
      <c r="C17" s="6" t="s">
        <v>236</v>
      </c>
      <c r="D17" s="6" t="s">
        <v>134</v>
      </c>
      <c r="E17" s="6" t="s">
        <v>155</v>
      </c>
      <c r="F17" s="7"/>
      <c r="G17" s="7">
        <f t="shared" si="4"/>
        <v>0</v>
      </c>
      <c r="H17" s="7">
        <v>3</v>
      </c>
      <c r="I17" s="7">
        <f>67/2</f>
        <v>33.5</v>
      </c>
      <c r="J17" s="7"/>
      <c r="K17" s="7">
        <f>IF(J17=0,,($J$9-J17)*$J$7*100/$J$9)</f>
        <v>0</v>
      </c>
      <c r="L17" s="7">
        <v>8</v>
      </c>
      <c r="M17" s="7">
        <f>25/2</f>
        <v>12.5</v>
      </c>
      <c r="N17" s="7"/>
      <c r="O17" s="7">
        <f>IF(N17=0,,($N$9-N17)*$N$7*100/$N$9)</f>
        <v>0</v>
      </c>
      <c r="P17" s="8">
        <f t="shared" si="5"/>
        <v>33.5</v>
      </c>
      <c r="Q17" s="7">
        <f t="shared" si="3"/>
        <v>7</v>
      </c>
    </row>
    <row r="18" spans="1:17" x14ac:dyDescent="0.3">
      <c r="A18" s="5">
        <f t="shared" si="0"/>
        <v>8</v>
      </c>
      <c r="B18" s="5" t="s">
        <v>241</v>
      </c>
      <c r="C18" s="6" t="s">
        <v>249</v>
      </c>
      <c r="D18" s="6" t="s">
        <v>250</v>
      </c>
      <c r="E18" s="6" t="s">
        <v>248</v>
      </c>
      <c r="F18" s="7"/>
      <c r="G18" s="7">
        <f t="shared" si="4"/>
        <v>0</v>
      </c>
      <c r="H18" s="7"/>
      <c r="I18" s="7">
        <f>IF(H18=0,,($H$9-H18)*$H$7*100/$H$9)</f>
        <v>0</v>
      </c>
      <c r="J18" s="7"/>
      <c r="K18" s="7">
        <f>IF(J18=0,,($J$9-J18)*$J$7*100/$J$9)</f>
        <v>0</v>
      </c>
      <c r="L18" s="7"/>
      <c r="M18" s="7">
        <f>IF(L18=0,,($L$9-L18)*$L$7*100/$L$9)</f>
        <v>0</v>
      </c>
      <c r="N18" s="7">
        <v>19</v>
      </c>
      <c r="O18" s="7">
        <f>26/2</f>
        <v>13</v>
      </c>
      <c r="P18" s="8">
        <f t="shared" si="5"/>
        <v>13</v>
      </c>
      <c r="Q18" s="7">
        <f t="shared" si="3"/>
        <v>8</v>
      </c>
    </row>
    <row r="19" spans="1:17" x14ac:dyDescent="0.3">
      <c r="A19" s="5">
        <f t="shared" ref="A19:A33" si="6">Q19</f>
        <v>9</v>
      </c>
      <c r="B19" s="5"/>
      <c r="C19" s="6"/>
      <c r="D19" s="6"/>
      <c r="E19" s="6"/>
      <c r="F19" s="6"/>
      <c r="G19" s="7">
        <f t="shared" ref="G19:G33" si="7">IF(F19=0,,($N$9-F19)*$N$7*100/$N$9)</f>
        <v>0</v>
      </c>
      <c r="H19" s="6"/>
      <c r="I19" s="7">
        <f t="shared" ref="I19:I33" si="8">IF(H19=0,,($H$9-H19)*$H$7*100/$H$9)</f>
        <v>0</v>
      </c>
      <c r="J19" s="6"/>
      <c r="K19" s="7">
        <f t="shared" ref="K19:K33" si="9">IF(J19=0,,($J$9-J19)*$J$7*100/$J$9)</f>
        <v>0</v>
      </c>
      <c r="L19" s="6"/>
      <c r="M19" s="7">
        <f t="shared" ref="M19:M33" si="10">IF(L19=0,,($L$9-L19)*$L$7*100/$L$9)</f>
        <v>0</v>
      </c>
      <c r="N19" s="6"/>
      <c r="O19" s="7">
        <f t="shared" ref="O19:O33" si="11">IF(N19=0,,($N$9-N19)*$N$7*100/$N$9)</f>
        <v>0</v>
      </c>
      <c r="P19" s="8">
        <f t="shared" si="5"/>
        <v>0</v>
      </c>
      <c r="Q19" s="6">
        <f t="shared" ref="Q19:Q24" si="12">ROW(C19)-10</f>
        <v>9</v>
      </c>
    </row>
    <row r="20" spans="1:17" x14ac:dyDescent="0.3">
      <c r="A20" s="5">
        <f t="shared" si="6"/>
        <v>10</v>
      </c>
      <c r="B20" s="5"/>
      <c r="C20" s="6"/>
      <c r="D20" s="6"/>
      <c r="E20" s="6"/>
      <c r="F20" s="6"/>
      <c r="G20" s="7">
        <f t="shared" si="7"/>
        <v>0</v>
      </c>
      <c r="H20" s="6"/>
      <c r="I20" s="7">
        <f t="shared" si="8"/>
        <v>0</v>
      </c>
      <c r="J20" s="6"/>
      <c r="K20" s="7">
        <f t="shared" si="9"/>
        <v>0</v>
      </c>
      <c r="L20" s="6"/>
      <c r="M20" s="7">
        <f t="shared" si="10"/>
        <v>0</v>
      </c>
      <c r="N20" s="6"/>
      <c r="O20" s="7">
        <f t="shared" si="11"/>
        <v>0</v>
      </c>
      <c r="P20" s="8">
        <f t="shared" si="5"/>
        <v>0</v>
      </c>
      <c r="Q20" s="6">
        <f t="shared" si="12"/>
        <v>10</v>
      </c>
    </row>
    <row r="21" spans="1:17" x14ac:dyDescent="0.3">
      <c r="A21" s="5">
        <f t="shared" si="6"/>
        <v>11</v>
      </c>
      <c r="B21" s="5"/>
      <c r="C21" s="6"/>
      <c r="D21" s="6"/>
      <c r="E21" s="6"/>
      <c r="F21" s="6"/>
      <c r="G21" s="7">
        <f t="shared" si="7"/>
        <v>0</v>
      </c>
      <c r="H21" s="6"/>
      <c r="I21" s="7">
        <f t="shared" si="8"/>
        <v>0</v>
      </c>
      <c r="J21" s="6"/>
      <c r="K21" s="7">
        <f t="shared" si="9"/>
        <v>0</v>
      </c>
      <c r="L21" s="6"/>
      <c r="M21" s="7">
        <f t="shared" si="10"/>
        <v>0</v>
      </c>
      <c r="N21" s="6"/>
      <c r="O21" s="7">
        <f t="shared" si="11"/>
        <v>0</v>
      </c>
      <c r="P21" s="8">
        <f t="shared" si="5"/>
        <v>0</v>
      </c>
      <c r="Q21" s="6">
        <f t="shared" si="12"/>
        <v>11</v>
      </c>
    </row>
    <row r="22" spans="1:17" x14ac:dyDescent="0.3">
      <c r="A22" s="5">
        <f t="shared" si="6"/>
        <v>12</v>
      </c>
      <c r="B22" s="5"/>
      <c r="C22" s="6"/>
      <c r="D22" s="6"/>
      <c r="E22" s="6"/>
      <c r="F22" s="6"/>
      <c r="G22" s="7">
        <f t="shared" si="7"/>
        <v>0</v>
      </c>
      <c r="H22" s="6"/>
      <c r="I22" s="7">
        <f t="shared" si="8"/>
        <v>0</v>
      </c>
      <c r="J22" s="6"/>
      <c r="K22" s="7">
        <f t="shared" si="9"/>
        <v>0</v>
      </c>
      <c r="L22" s="6"/>
      <c r="M22" s="7">
        <f t="shared" si="10"/>
        <v>0</v>
      </c>
      <c r="N22" s="6"/>
      <c r="O22" s="7">
        <f t="shared" si="11"/>
        <v>0</v>
      </c>
      <c r="P22" s="8">
        <f t="shared" si="5"/>
        <v>0</v>
      </c>
      <c r="Q22" s="6">
        <f t="shared" si="12"/>
        <v>12</v>
      </c>
    </row>
    <row r="23" spans="1:17" x14ac:dyDescent="0.3">
      <c r="A23" s="5">
        <f t="shared" si="6"/>
        <v>13</v>
      </c>
      <c r="B23" s="5"/>
      <c r="C23" s="6"/>
      <c r="D23" s="6"/>
      <c r="E23" s="6"/>
      <c r="F23" s="6"/>
      <c r="G23" s="7">
        <f t="shared" si="7"/>
        <v>0</v>
      </c>
      <c r="H23" s="6"/>
      <c r="I23" s="7">
        <f t="shared" si="8"/>
        <v>0</v>
      </c>
      <c r="J23" s="6"/>
      <c r="K23" s="7">
        <f t="shared" si="9"/>
        <v>0</v>
      </c>
      <c r="L23" s="6"/>
      <c r="M23" s="7">
        <f t="shared" si="10"/>
        <v>0</v>
      </c>
      <c r="N23" s="6"/>
      <c r="O23" s="7">
        <f t="shared" si="11"/>
        <v>0</v>
      </c>
      <c r="P23" s="8">
        <f t="shared" si="5"/>
        <v>0</v>
      </c>
      <c r="Q23" s="6">
        <f t="shared" si="12"/>
        <v>13</v>
      </c>
    </row>
    <row r="24" spans="1:17" x14ac:dyDescent="0.3">
      <c r="A24" s="5">
        <f t="shared" si="6"/>
        <v>14</v>
      </c>
      <c r="B24" s="5"/>
      <c r="C24" s="6"/>
      <c r="D24" s="6"/>
      <c r="E24" s="6"/>
      <c r="F24" s="6"/>
      <c r="G24" s="7">
        <f t="shared" si="7"/>
        <v>0</v>
      </c>
      <c r="H24" s="6"/>
      <c r="I24" s="7">
        <f t="shared" si="8"/>
        <v>0</v>
      </c>
      <c r="J24" s="6"/>
      <c r="K24" s="7">
        <f t="shared" si="9"/>
        <v>0</v>
      </c>
      <c r="L24" s="6"/>
      <c r="M24" s="7">
        <f t="shared" si="10"/>
        <v>0</v>
      </c>
      <c r="N24" s="6"/>
      <c r="O24" s="7">
        <f t="shared" si="11"/>
        <v>0</v>
      </c>
      <c r="P24" s="8">
        <f t="shared" si="5"/>
        <v>0</v>
      </c>
      <c r="Q24" s="6">
        <f t="shared" si="12"/>
        <v>14</v>
      </c>
    </row>
    <row r="25" spans="1:17" x14ac:dyDescent="0.3">
      <c r="A25" s="5">
        <f t="shared" si="6"/>
        <v>0</v>
      </c>
      <c r="B25" s="5"/>
      <c r="C25" s="6"/>
      <c r="D25" s="6"/>
      <c r="E25" s="6"/>
      <c r="F25" s="6"/>
      <c r="G25" s="7">
        <f t="shared" si="7"/>
        <v>0</v>
      </c>
      <c r="H25" s="6"/>
      <c r="I25" s="7">
        <f t="shared" si="8"/>
        <v>0</v>
      </c>
      <c r="J25" s="6"/>
      <c r="K25" s="7">
        <f t="shared" si="9"/>
        <v>0</v>
      </c>
      <c r="L25" s="6"/>
      <c r="M25" s="7">
        <f t="shared" si="10"/>
        <v>0</v>
      </c>
      <c r="N25" s="6"/>
      <c r="O25" s="7">
        <f t="shared" si="11"/>
        <v>0</v>
      </c>
      <c r="P25" s="8">
        <f t="shared" si="5"/>
        <v>0</v>
      </c>
      <c r="Q25" s="6"/>
    </row>
    <row r="26" spans="1:17" x14ac:dyDescent="0.3">
      <c r="A26" s="5">
        <f t="shared" si="6"/>
        <v>0</v>
      </c>
      <c r="B26" s="5"/>
      <c r="C26" s="6"/>
      <c r="D26" s="6"/>
      <c r="E26" s="6"/>
      <c r="F26" s="6"/>
      <c r="G26" s="7">
        <f t="shared" si="7"/>
        <v>0</v>
      </c>
      <c r="H26" s="6"/>
      <c r="I26" s="7">
        <f t="shared" si="8"/>
        <v>0</v>
      </c>
      <c r="J26" s="6"/>
      <c r="K26" s="7">
        <f t="shared" si="9"/>
        <v>0</v>
      </c>
      <c r="L26" s="6"/>
      <c r="M26" s="7">
        <f t="shared" si="10"/>
        <v>0</v>
      </c>
      <c r="N26" s="6"/>
      <c r="O26" s="7">
        <f t="shared" si="11"/>
        <v>0</v>
      </c>
      <c r="P26" s="8">
        <f t="shared" si="5"/>
        <v>0</v>
      </c>
      <c r="Q26" s="6"/>
    </row>
    <row r="27" spans="1:17" x14ac:dyDescent="0.3">
      <c r="A27" s="5">
        <f t="shared" si="6"/>
        <v>0</v>
      </c>
      <c r="B27" s="5"/>
      <c r="C27" s="6"/>
      <c r="D27" s="6"/>
      <c r="E27" s="6"/>
      <c r="F27" s="6"/>
      <c r="G27" s="7">
        <f t="shared" si="7"/>
        <v>0</v>
      </c>
      <c r="H27" s="6"/>
      <c r="I27" s="7">
        <f t="shared" si="8"/>
        <v>0</v>
      </c>
      <c r="J27" s="6"/>
      <c r="K27" s="7">
        <f t="shared" si="9"/>
        <v>0</v>
      </c>
      <c r="L27" s="6"/>
      <c r="M27" s="7">
        <f t="shared" si="10"/>
        <v>0</v>
      </c>
      <c r="N27" s="6"/>
      <c r="O27" s="7">
        <f t="shared" si="11"/>
        <v>0</v>
      </c>
      <c r="P27" s="8">
        <f t="shared" si="5"/>
        <v>0</v>
      </c>
      <c r="Q27" s="6"/>
    </row>
    <row r="28" spans="1:17" x14ac:dyDescent="0.3">
      <c r="A28" s="5">
        <f t="shared" si="6"/>
        <v>0</v>
      </c>
      <c r="B28" s="5"/>
      <c r="C28" s="6"/>
      <c r="D28" s="6"/>
      <c r="E28" s="6"/>
      <c r="F28" s="6"/>
      <c r="G28" s="7">
        <f t="shared" si="7"/>
        <v>0</v>
      </c>
      <c r="H28" s="6"/>
      <c r="I28" s="7">
        <f t="shared" si="8"/>
        <v>0</v>
      </c>
      <c r="J28" s="6"/>
      <c r="K28" s="7">
        <f t="shared" si="9"/>
        <v>0</v>
      </c>
      <c r="L28" s="6"/>
      <c r="M28" s="7">
        <f t="shared" si="10"/>
        <v>0</v>
      </c>
      <c r="N28" s="6"/>
      <c r="O28" s="7">
        <f t="shared" si="11"/>
        <v>0</v>
      </c>
      <c r="P28" s="8">
        <f t="shared" si="5"/>
        <v>0</v>
      </c>
      <c r="Q28" s="6"/>
    </row>
    <row r="29" spans="1:17" x14ac:dyDescent="0.3">
      <c r="A29" s="5">
        <f t="shared" si="6"/>
        <v>0</v>
      </c>
      <c r="B29" s="5"/>
      <c r="C29" s="6"/>
      <c r="D29" s="6"/>
      <c r="E29" s="6"/>
      <c r="F29" s="6"/>
      <c r="G29" s="7">
        <f t="shared" si="7"/>
        <v>0</v>
      </c>
      <c r="H29" s="6"/>
      <c r="I29" s="7">
        <f t="shared" si="8"/>
        <v>0</v>
      </c>
      <c r="J29" s="6"/>
      <c r="K29" s="7">
        <f t="shared" si="9"/>
        <v>0</v>
      </c>
      <c r="L29" s="6"/>
      <c r="M29" s="7">
        <f t="shared" si="10"/>
        <v>0</v>
      </c>
      <c r="N29" s="6"/>
      <c r="O29" s="7">
        <f t="shared" si="11"/>
        <v>0</v>
      </c>
      <c r="P29" s="8">
        <f t="shared" si="5"/>
        <v>0</v>
      </c>
      <c r="Q29" s="6"/>
    </row>
    <row r="30" spans="1:17" x14ac:dyDescent="0.3">
      <c r="A30" s="5">
        <f t="shared" si="6"/>
        <v>0</v>
      </c>
      <c r="B30" s="5"/>
      <c r="C30" s="6"/>
      <c r="D30" s="6"/>
      <c r="E30" s="6"/>
      <c r="F30" s="6"/>
      <c r="G30" s="7">
        <f t="shared" si="7"/>
        <v>0</v>
      </c>
      <c r="H30" s="6"/>
      <c r="I30" s="7">
        <f t="shared" si="8"/>
        <v>0</v>
      </c>
      <c r="J30" s="6"/>
      <c r="K30" s="7">
        <f t="shared" si="9"/>
        <v>0</v>
      </c>
      <c r="L30" s="6"/>
      <c r="M30" s="7">
        <f t="shared" si="10"/>
        <v>0</v>
      </c>
      <c r="N30" s="6"/>
      <c r="O30" s="7">
        <f t="shared" si="11"/>
        <v>0</v>
      </c>
      <c r="P30" s="8">
        <f t="shared" si="5"/>
        <v>0</v>
      </c>
      <c r="Q30" s="6"/>
    </row>
    <row r="31" spans="1:17" x14ac:dyDescent="0.3">
      <c r="A31" s="5">
        <f t="shared" si="6"/>
        <v>0</v>
      </c>
      <c r="B31" s="5"/>
      <c r="C31" s="6"/>
      <c r="D31" s="6"/>
      <c r="E31" s="6"/>
      <c r="F31" s="6"/>
      <c r="G31" s="7">
        <f t="shared" si="7"/>
        <v>0</v>
      </c>
      <c r="H31" s="6"/>
      <c r="I31" s="7">
        <f t="shared" si="8"/>
        <v>0</v>
      </c>
      <c r="J31" s="6"/>
      <c r="K31" s="7">
        <f t="shared" si="9"/>
        <v>0</v>
      </c>
      <c r="L31" s="6"/>
      <c r="M31" s="7">
        <f t="shared" si="10"/>
        <v>0</v>
      </c>
      <c r="N31" s="6"/>
      <c r="O31" s="7">
        <f t="shared" si="11"/>
        <v>0</v>
      </c>
      <c r="P31" s="8">
        <f t="shared" si="5"/>
        <v>0</v>
      </c>
      <c r="Q31" s="6"/>
    </row>
    <row r="32" spans="1:17" x14ac:dyDescent="0.3">
      <c r="A32" s="5">
        <f t="shared" si="6"/>
        <v>0</v>
      </c>
      <c r="B32" s="5"/>
      <c r="C32" s="6"/>
      <c r="D32" s="6"/>
      <c r="E32" s="6"/>
      <c r="F32" s="6"/>
      <c r="G32" s="7">
        <f t="shared" si="7"/>
        <v>0</v>
      </c>
      <c r="H32" s="6"/>
      <c r="I32" s="7">
        <f t="shared" si="8"/>
        <v>0</v>
      </c>
      <c r="J32" s="6"/>
      <c r="K32" s="7">
        <f t="shared" si="9"/>
        <v>0</v>
      </c>
      <c r="L32" s="6"/>
      <c r="M32" s="7">
        <f t="shared" si="10"/>
        <v>0</v>
      </c>
      <c r="N32" s="6"/>
      <c r="O32" s="7">
        <f t="shared" si="11"/>
        <v>0</v>
      </c>
      <c r="P32" s="8">
        <f t="shared" si="5"/>
        <v>0</v>
      </c>
      <c r="Q32" s="6"/>
    </row>
    <row r="33" spans="1:17" x14ac:dyDescent="0.3">
      <c r="A33" s="5">
        <f t="shared" si="6"/>
        <v>0</v>
      </c>
      <c r="B33" s="5"/>
      <c r="C33" s="6"/>
      <c r="D33" s="6"/>
      <c r="E33" s="6"/>
      <c r="F33" s="6"/>
      <c r="G33" s="7">
        <f t="shared" si="7"/>
        <v>0</v>
      </c>
      <c r="H33" s="6"/>
      <c r="I33" s="7">
        <f t="shared" si="8"/>
        <v>0</v>
      </c>
      <c r="J33" s="6"/>
      <c r="K33" s="7">
        <f t="shared" si="9"/>
        <v>0</v>
      </c>
      <c r="L33" s="6"/>
      <c r="M33" s="7">
        <f t="shared" si="10"/>
        <v>0</v>
      </c>
      <c r="N33" s="6"/>
      <c r="O33" s="7">
        <f t="shared" si="11"/>
        <v>0</v>
      </c>
      <c r="P33" s="8">
        <f t="shared" si="5"/>
        <v>0</v>
      </c>
      <c r="Q33" s="6"/>
    </row>
    <row r="34" spans="1:17" x14ac:dyDescent="0.3">
      <c r="A34" s="30" t="s">
        <v>17</v>
      </c>
      <c r="B34" s="30"/>
      <c r="C34" s="30"/>
      <c r="D34" s="31"/>
      <c r="F34">
        <f>COUNTA(F11:F33)</f>
        <v>1</v>
      </c>
      <c r="H34">
        <f>COUNTA(H11:H33)</f>
        <v>3</v>
      </c>
      <c r="J34">
        <f>COUNTA(J11:J33)</f>
        <v>2</v>
      </c>
      <c r="L34">
        <f>COUNTA(L11:L33)</f>
        <v>2</v>
      </c>
      <c r="N34">
        <f>COUNTA(N11:N33)</f>
        <v>6</v>
      </c>
    </row>
  </sheetData>
  <sortState xmlns:xlrd2="http://schemas.microsoft.com/office/spreadsheetml/2017/richdata2" ref="A11:Q18">
    <sortCondition descending="1" ref="P11:P18"/>
  </sortState>
  <mergeCells count="22">
    <mergeCell ref="H7:I7"/>
    <mergeCell ref="J7:K7"/>
    <mergeCell ref="N7:O7"/>
    <mergeCell ref="A1:L1"/>
    <mergeCell ref="H6:I6"/>
    <mergeCell ref="J6:K6"/>
    <mergeCell ref="N6:O6"/>
    <mergeCell ref="F6:G6"/>
    <mergeCell ref="F7:G7"/>
    <mergeCell ref="L6:M6"/>
    <mergeCell ref="L7:M7"/>
    <mergeCell ref="A34:D34"/>
    <mergeCell ref="H8:I8"/>
    <mergeCell ref="J8:K8"/>
    <mergeCell ref="N8:O8"/>
    <mergeCell ref="H9:I9"/>
    <mergeCell ref="J9:K9"/>
    <mergeCell ref="N9:O9"/>
    <mergeCell ref="F8:G8"/>
    <mergeCell ref="F9:G9"/>
    <mergeCell ref="L8:M8"/>
    <mergeCell ref="L9:M9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69"/>
  <sheetViews>
    <sheetView workbookViewId="0">
      <pane xSplit="4" ySplit="10" topLeftCell="E11" activePane="bottomRight" state="frozenSplit"/>
      <selection pane="topRight" activeCell="D26" sqref="D26"/>
      <selection pane="bottomLeft" activeCell="D26" sqref="D26"/>
      <selection pane="bottomRight" activeCell="S12" sqref="S12"/>
    </sheetView>
  </sheetViews>
  <sheetFormatPr baseColWidth="10" defaultColWidth="11.44140625" defaultRowHeight="14.4" x14ac:dyDescent="0.3"/>
  <cols>
    <col min="1" max="1" width="18.33203125" bestFit="1" customWidth="1"/>
    <col min="2" max="2" width="20.6640625" customWidth="1"/>
    <col min="4" max="4" width="18.109375" bestFit="1" customWidth="1"/>
    <col min="5" max="5" width="17.44140625" customWidth="1"/>
    <col min="6" max="6" width="6.77734375" customWidth="1"/>
    <col min="7" max="7" width="13.44140625" customWidth="1"/>
    <col min="8" max="8" width="11.44140625" customWidth="1"/>
    <col min="9" max="9" width="10.6640625" customWidth="1"/>
    <col min="10" max="10" width="11.44140625" customWidth="1"/>
    <col min="11" max="11" width="8.6640625" customWidth="1"/>
    <col min="12" max="14" width="11.44140625" customWidth="1"/>
    <col min="15" max="15" width="10.109375" customWidth="1"/>
    <col min="16" max="16" width="11.44140625" customWidth="1"/>
    <col min="17" max="17" width="18.44140625" customWidth="1"/>
    <col min="18" max="18" width="11.44140625" customWidth="1"/>
    <col min="19" max="19" width="10.44140625" customWidth="1"/>
    <col min="20" max="20" width="18.33203125" bestFit="1" customWidth="1"/>
    <col min="21" max="21" width="11.77734375" customWidth="1"/>
    <col min="22" max="22" width="15.77734375" bestFit="1" customWidth="1"/>
    <col min="23" max="23" width="19.6640625" bestFit="1" customWidth="1"/>
  </cols>
  <sheetData>
    <row r="1" spans="1:22" ht="31.2" x14ac:dyDescent="0.6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2" x14ac:dyDescent="0.3">
      <c r="E2" s="32" t="s">
        <v>26</v>
      </c>
      <c r="F2" s="32"/>
      <c r="G2" s="11">
        <f>COUNTA(B11:B54)</f>
        <v>31</v>
      </c>
    </row>
    <row r="3" spans="1:22" x14ac:dyDescent="0.3">
      <c r="E3" s="32" t="s">
        <v>28</v>
      </c>
      <c r="F3" s="32"/>
      <c r="G3" s="11">
        <f>COUNTA(E8:R8)</f>
        <v>4</v>
      </c>
    </row>
    <row r="4" spans="1:22" x14ac:dyDescent="0.3">
      <c r="A4" s="9"/>
      <c r="B4" s="10" t="s">
        <v>21</v>
      </c>
      <c r="C4" s="3"/>
      <c r="D4" s="3"/>
    </row>
    <row r="6" spans="1:22" x14ac:dyDescent="0.3">
      <c r="D6" s="1" t="s">
        <v>0</v>
      </c>
      <c r="E6" s="34" t="s">
        <v>255</v>
      </c>
      <c r="F6" s="34"/>
      <c r="G6" s="34" t="s">
        <v>442</v>
      </c>
      <c r="H6" s="34"/>
      <c r="I6" s="34" t="s">
        <v>538</v>
      </c>
      <c r="J6" s="34"/>
      <c r="K6" s="34" t="s">
        <v>559</v>
      </c>
      <c r="L6" s="34"/>
      <c r="M6" s="34"/>
      <c r="N6" s="34"/>
      <c r="O6" s="34"/>
      <c r="P6" s="34"/>
      <c r="Q6" s="34"/>
      <c r="R6" s="34"/>
    </row>
    <row r="7" spans="1:22" x14ac:dyDescent="0.3">
      <c r="D7" s="1" t="s">
        <v>10</v>
      </c>
      <c r="E7" s="36">
        <v>2</v>
      </c>
      <c r="F7" s="37"/>
      <c r="G7" s="36">
        <v>2</v>
      </c>
      <c r="H7" s="37"/>
      <c r="I7" s="36">
        <v>3</v>
      </c>
      <c r="J7" s="37"/>
      <c r="K7" s="36">
        <v>4</v>
      </c>
      <c r="L7" s="37"/>
      <c r="M7" s="36"/>
      <c r="N7" s="37"/>
      <c r="O7" s="36"/>
      <c r="P7" s="37"/>
      <c r="Q7" s="36"/>
      <c r="R7" s="37"/>
    </row>
    <row r="8" spans="1:22" x14ac:dyDescent="0.3">
      <c r="D8" s="1" t="s">
        <v>1</v>
      </c>
      <c r="E8" s="35">
        <v>45935</v>
      </c>
      <c r="F8" s="35"/>
      <c r="G8" s="35">
        <v>45984</v>
      </c>
      <c r="H8" s="35"/>
      <c r="I8" s="35">
        <v>45991</v>
      </c>
      <c r="J8" s="35"/>
      <c r="K8" s="35">
        <v>46040</v>
      </c>
      <c r="L8" s="35"/>
      <c r="M8" s="35"/>
      <c r="N8" s="35"/>
      <c r="O8" s="35"/>
      <c r="P8" s="35"/>
      <c r="Q8" s="35"/>
      <c r="R8" s="35"/>
      <c r="T8" s="11"/>
    </row>
    <row r="9" spans="1:22" x14ac:dyDescent="0.3">
      <c r="D9" s="1" t="s">
        <v>2</v>
      </c>
      <c r="E9" s="36">
        <v>17</v>
      </c>
      <c r="F9" s="37"/>
      <c r="G9" s="36">
        <v>20</v>
      </c>
      <c r="H9" s="37"/>
      <c r="I9" s="36">
        <v>26</v>
      </c>
      <c r="J9" s="37"/>
      <c r="K9" s="36">
        <v>131</v>
      </c>
      <c r="L9" s="37"/>
      <c r="M9" s="36"/>
      <c r="N9" s="37"/>
      <c r="O9" s="36"/>
      <c r="P9" s="37"/>
      <c r="Q9" s="36"/>
      <c r="R9" s="3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29</v>
      </c>
      <c r="U10" s="1" t="s">
        <v>9</v>
      </c>
      <c r="V10" s="1" t="s">
        <v>31</v>
      </c>
    </row>
    <row r="11" spans="1:22" x14ac:dyDescent="0.3">
      <c r="A11" s="5">
        <f t="shared" ref="A11:A36" si="0">U11</f>
        <v>1</v>
      </c>
      <c r="B11" s="21" t="s">
        <v>79</v>
      </c>
      <c r="C11" s="21" t="s">
        <v>80</v>
      </c>
      <c r="D11" s="17" t="s">
        <v>51</v>
      </c>
      <c r="E11" s="21">
        <v>3</v>
      </c>
      <c r="F11" s="7">
        <f t="shared" ref="F11:F27" si="1">IF(E11=0,,($E$9-E11)*$E$7*100/$E$9)</f>
        <v>164.70588235294119</v>
      </c>
      <c r="G11" s="6">
        <v>1</v>
      </c>
      <c r="H11" s="7">
        <f t="shared" ref="H11:H40" si="2">IF(G11=0,,($G$9-G11)*$G$7*100/$G$9)</f>
        <v>190</v>
      </c>
      <c r="I11" s="6">
        <v>1</v>
      </c>
      <c r="J11" s="7">
        <f t="shared" ref="J11:J38" si="3">IF(I11=0,,($I$9-I11)*$I$7*100/$I$9)</f>
        <v>288.46153846153845</v>
      </c>
      <c r="K11" s="17">
        <v>10</v>
      </c>
      <c r="L11" s="7">
        <f t="shared" ref="L11:L23" si="4">IF(K11=0,,($K$9-K11)*$K$7*100/$K$9)</f>
        <v>369.46564885496184</v>
      </c>
      <c r="M11" s="6"/>
      <c r="N11" s="7">
        <f t="shared" ref="N11:N36" si="5">IF(M11=0,,($M$9-M11)*$M$7*100/$M$9)</f>
        <v>0</v>
      </c>
      <c r="O11" s="6"/>
      <c r="P11" s="7">
        <f t="shared" ref="P11:P23" si="6">IF(O11=0,,($O$9-O11)*$O$7*100/$O$9)</f>
        <v>0</v>
      </c>
      <c r="Q11" s="6"/>
      <c r="R11" s="7">
        <f t="shared" ref="R11:R43" si="7">IF(Q11=0,,($Q$9-Q11)*$Q$7*100/$Q$9)</f>
        <v>0</v>
      </c>
      <c r="S11" s="8">
        <f t="shared" ref="S11:S43" si="8">P11+R11+L11+N11+J11+H11+F11</f>
        <v>1012.6330696694415</v>
      </c>
      <c r="T11" s="6">
        <f t="shared" ref="T11:T36" si="9">COUNTA(G11,I11,K11,M11,Q11,O11,E11)</f>
        <v>4</v>
      </c>
      <c r="U11" s="6">
        <f t="shared" ref="U11:U36" si="10">ROW(B11)-10</f>
        <v>1</v>
      </c>
      <c r="V11" s="13">
        <f>T11/$G$3</f>
        <v>1</v>
      </c>
    </row>
    <row r="12" spans="1:22" x14ac:dyDescent="0.3">
      <c r="A12" s="5">
        <f t="shared" si="0"/>
        <v>2</v>
      </c>
      <c r="B12" s="21" t="s">
        <v>77</v>
      </c>
      <c r="C12" s="21" t="s">
        <v>78</v>
      </c>
      <c r="D12" s="17" t="s">
        <v>51</v>
      </c>
      <c r="E12" s="21">
        <v>6</v>
      </c>
      <c r="F12" s="7">
        <f t="shared" si="1"/>
        <v>129.41176470588235</v>
      </c>
      <c r="G12" s="6">
        <v>2</v>
      </c>
      <c r="H12" s="7">
        <f t="shared" si="2"/>
        <v>180</v>
      </c>
      <c r="I12" s="6">
        <v>3</v>
      </c>
      <c r="J12" s="7">
        <f t="shared" si="3"/>
        <v>265.38461538461536</v>
      </c>
      <c r="K12" s="21">
        <v>25</v>
      </c>
      <c r="L12" s="7">
        <f t="shared" si="4"/>
        <v>323.6641221374046</v>
      </c>
      <c r="M12" s="6"/>
      <c r="N12" s="7">
        <f t="shared" si="5"/>
        <v>0</v>
      </c>
      <c r="O12" s="6"/>
      <c r="P12" s="7">
        <f t="shared" si="6"/>
        <v>0</v>
      </c>
      <c r="Q12" s="6"/>
      <c r="R12" s="7">
        <f t="shared" si="7"/>
        <v>0</v>
      </c>
      <c r="S12" s="8">
        <f t="shared" si="8"/>
        <v>898.46050222790234</v>
      </c>
      <c r="T12" s="6">
        <f t="shared" si="9"/>
        <v>4</v>
      </c>
      <c r="U12" s="6">
        <f t="shared" si="10"/>
        <v>2</v>
      </c>
      <c r="V12" s="13">
        <f t="shared" ref="V12:V54" si="11">T12/$G$3</f>
        <v>1</v>
      </c>
    </row>
    <row r="13" spans="1:22" x14ac:dyDescent="0.3">
      <c r="A13" s="5">
        <f t="shared" si="0"/>
        <v>3</v>
      </c>
      <c r="B13" s="21" t="s">
        <v>115</v>
      </c>
      <c r="C13" s="21" t="s">
        <v>74</v>
      </c>
      <c r="D13" s="17" t="s">
        <v>66</v>
      </c>
      <c r="E13" s="21">
        <v>2</v>
      </c>
      <c r="F13" s="7">
        <f t="shared" si="1"/>
        <v>176.47058823529412</v>
      </c>
      <c r="G13" s="6">
        <v>5</v>
      </c>
      <c r="H13" s="7">
        <f t="shared" si="2"/>
        <v>150</v>
      </c>
      <c r="I13" s="6">
        <v>2</v>
      </c>
      <c r="J13" s="7">
        <f t="shared" si="3"/>
        <v>276.92307692307691</v>
      </c>
      <c r="K13" s="21">
        <v>40</v>
      </c>
      <c r="L13" s="7">
        <f t="shared" si="4"/>
        <v>277.86259541984731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881.25626057821842</v>
      </c>
      <c r="T13" s="6">
        <f t="shared" si="9"/>
        <v>4</v>
      </c>
      <c r="U13" s="6">
        <f t="shared" si="10"/>
        <v>3</v>
      </c>
      <c r="V13" s="13">
        <f t="shared" si="11"/>
        <v>1</v>
      </c>
    </row>
    <row r="14" spans="1:22" x14ac:dyDescent="0.3">
      <c r="A14" s="5">
        <f t="shared" si="0"/>
        <v>4</v>
      </c>
      <c r="B14" s="21" t="s">
        <v>72</v>
      </c>
      <c r="C14" s="21" t="s">
        <v>73</v>
      </c>
      <c r="D14" s="17" t="s">
        <v>46</v>
      </c>
      <c r="E14" s="21">
        <v>1</v>
      </c>
      <c r="F14" s="7">
        <f t="shared" si="1"/>
        <v>188.23529411764707</v>
      </c>
      <c r="G14" s="6"/>
      <c r="H14" s="7">
        <f t="shared" si="2"/>
        <v>0</v>
      </c>
      <c r="I14" s="6">
        <v>6</v>
      </c>
      <c r="J14" s="7">
        <f t="shared" si="3"/>
        <v>230.76923076923077</v>
      </c>
      <c r="K14" s="21">
        <v>24</v>
      </c>
      <c r="L14" s="7">
        <f t="shared" si="4"/>
        <v>326.71755725190837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8">
        <f t="shared" si="8"/>
        <v>745.72208213878616</v>
      </c>
      <c r="T14" s="6">
        <f t="shared" si="9"/>
        <v>3</v>
      </c>
      <c r="U14" s="6">
        <f t="shared" si="10"/>
        <v>4</v>
      </c>
      <c r="V14" s="13">
        <f t="shared" si="11"/>
        <v>0.75</v>
      </c>
    </row>
    <row r="15" spans="1:22" x14ac:dyDescent="0.3">
      <c r="A15" s="5">
        <f t="shared" si="0"/>
        <v>5</v>
      </c>
      <c r="B15" s="21" t="s">
        <v>114</v>
      </c>
      <c r="C15" s="21" t="s">
        <v>141</v>
      </c>
      <c r="D15" s="17" t="s">
        <v>40</v>
      </c>
      <c r="E15" s="21">
        <v>3</v>
      </c>
      <c r="F15" s="7">
        <f t="shared" si="1"/>
        <v>164.70588235294119</v>
      </c>
      <c r="G15" s="6">
        <v>6</v>
      </c>
      <c r="H15" s="7">
        <f t="shared" si="2"/>
        <v>140</v>
      </c>
      <c r="I15" s="6">
        <v>5</v>
      </c>
      <c r="J15" s="7">
        <f t="shared" si="3"/>
        <v>242.30769230769232</v>
      </c>
      <c r="K15" s="21">
        <v>69</v>
      </c>
      <c r="L15" s="7">
        <f t="shared" si="4"/>
        <v>189.31297709923663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736.3265517598702</v>
      </c>
      <c r="T15" s="6">
        <f t="shared" si="9"/>
        <v>4</v>
      </c>
      <c r="U15" s="6">
        <f t="shared" si="10"/>
        <v>5</v>
      </c>
      <c r="V15" s="13">
        <f t="shared" si="11"/>
        <v>1</v>
      </c>
    </row>
    <row r="16" spans="1:22" x14ac:dyDescent="0.3">
      <c r="A16" s="5">
        <f t="shared" si="0"/>
        <v>6</v>
      </c>
      <c r="B16" s="21" t="s">
        <v>370</v>
      </c>
      <c r="C16" s="21" t="s">
        <v>371</v>
      </c>
      <c r="D16" s="21" t="s">
        <v>159</v>
      </c>
      <c r="E16" s="21"/>
      <c r="F16" s="7">
        <f t="shared" si="1"/>
        <v>0</v>
      </c>
      <c r="G16" s="6">
        <v>7</v>
      </c>
      <c r="H16" s="7">
        <f t="shared" si="2"/>
        <v>130</v>
      </c>
      <c r="I16" s="6">
        <v>3</v>
      </c>
      <c r="J16" s="7">
        <f t="shared" si="3"/>
        <v>265.38461538461536</v>
      </c>
      <c r="K16" s="21">
        <v>45</v>
      </c>
      <c r="L16" s="7">
        <f t="shared" si="4"/>
        <v>262.59541984732823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8">
        <f t="shared" si="8"/>
        <v>657.98003523194359</v>
      </c>
      <c r="T16" s="6">
        <f t="shared" si="9"/>
        <v>3</v>
      </c>
      <c r="U16" s="6">
        <f t="shared" si="10"/>
        <v>6</v>
      </c>
      <c r="V16" s="13">
        <f t="shared" si="11"/>
        <v>0.75</v>
      </c>
    </row>
    <row r="17" spans="1:22" x14ac:dyDescent="0.3">
      <c r="A17" s="5">
        <f t="shared" si="0"/>
        <v>7</v>
      </c>
      <c r="B17" s="21" t="s">
        <v>443</v>
      </c>
      <c r="C17" s="21" t="s">
        <v>444</v>
      </c>
      <c r="D17" s="21" t="s">
        <v>335</v>
      </c>
      <c r="E17" s="21"/>
      <c r="F17" s="7">
        <f t="shared" si="1"/>
        <v>0</v>
      </c>
      <c r="G17" s="6">
        <v>3</v>
      </c>
      <c r="H17" s="7">
        <f t="shared" si="2"/>
        <v>170</v>
      </c>
      <c r="I17" s="6">
        <v>7</v>
      </c>
      <c r="J17" s="7">
        <f t="shared" si="3"/>
        <v>219.23076923076923</v>
      </c>
      <c r="K17" s="21">
        <v>52</v>
      </c>
      <c r="L17" s="7">
        <f t="shared" si="4"/>
        <v>241.22137404580153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630.45214327657072</v>
      </c>
      <c r="T17" s="6">
        <f t="shared" si="9"/>
        <v>3</v>
      </c>
      <c r="U17" s="6">
        <f t="shared" si="10"/>
        <v>7</v>
      </c>
      <c r="V17" s="13">
        <f t="shared" si="11"/>
        <v>0.75</v>
      </c>
    </row>
    <row r="18" spans="1:22" x14ac:dyDescent="0.3">
      <c r="A18" s="5">
        <f t="shared" si="0"/>
        <v>8</v>
      </c>
      <c r="B18" s="21" t="s">
        <v>190</v>
      </c>
      <c r="C18" s="21" t="s">
        <v>468</v>
      </c>
      <c r="D18" s="17" t="s">
        <v>66</v>
      </c>
      <c r="E18" s="21">
        <v>5</v>
      </c>
      <c r="F18" s="7">
        <f t="shared" si="1"/>
        <v>141.1764705882353</v>
      </c>
      <c r="G18" s="6">
        <v>3</v>
      </c>
      <c r="H18" s="7">
        <f t="shared" si="2"/>
        <v>170</v>
      </c>
      <c r="I18" s="6">
        <v>8</v>
      </c>
      <c r="J18" s="7">
        <f t="shared" si="3"/>
        <v>207.69230769230768</v>
      </c>
      <c r="K18" s="21">
        <v>100</v>
      </c>
      <c r="L18" s="7">
        <f t="shared" si="4"/>
        <v>94.656488549618317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613.52526683016129</v>
      </c>
      <c r="T18" s="6">
        <f t="shared" si="9"/>
        <v>4</v>
      </c>
      <c r="U18" s="6">
        <f t="shared" si="10"/>
        <v>8</v>
      </c>
      <c r="V18" s="13">
        <f t="shared" si="11"/>
        <v>1</v>
      </c>
    </row>
    <row r="19" spans="1:22" x14ac:dyDescent="0.3">
      <c r="A19" s="5">
        <f t="shared" si="0"/>
        <v>9</v>
      </c>
      <c r="B19" s="17" t="s">
        <v>116</v>
      </c>
      <c r="C19" s="17" t="s">
        <v>117</v>
      </c>
      <c r="D19" s="17" t="s">
        <v>66</v>
      </c>
      <c r="E19" s="21">
        <v>7</v>
      </c>
      <c r="F19" s="7">
        <f t="shared" si="1"/>
        <v>117.64705882352941</v>
      </c>
      <c r="G19" s="6">
        <v>8</v>
      </c>
      <c r="H19" s="7">
        <f t="shared" si="2"/>
        <v>120</v>
      </c>
      <c r="I19" s="6">
        <v>11</v>
      </c>
      <c r="J19" s="7">
        <f t="shared" si="3"/>
        <v>173.07692307692307</v>
      </c>
      <c r="K19" s="21">
        <v>85</v>
      </c>
      <c r="L19" s="7">
        <f t="shared" si="4"/>
        <v>140.45801526717557</v>
      </c>
      <c r="M19" s="6"/>
      <c r="N19" s="7">
        <f t="shared" si="5"/>
        <v>0</v>
      </c>
      <c r="O19" s="14"/>
      <c r="P19" s="7">
        <f t="shared" si="6"/>
        <v>0</v>
      </c>
      <c r="Q19" s="14"/>
      <c r="R19" s="7">
        <f t="shared" si="7"/>
        <v>0</v>
      </c>
      <c r="S19" s="8">
        <f t="shared" si="8"/>
        <v>551.18199716762808</v>
      </c>
      <c r="T19" s="6">
        <f t="shared" si="9"/>
        <v>4</v>
      </c>
      <c r="U19" s="6">
        <f t="shared" si="10"/>
        <v>9</v>
      </c>
      <c r="V19" s="13">
        <f t="shared" si="11"/>
        <v>1</v>
      </c>
    </row>
    <row r="20" spans="1:22" ht="14.25" customHeight="1" x14ac:dyDescent="0.3">
      <c r="A20" s="5">
        <f t="shared" si="0"/>
        <v>10</v>
      </c>
      <c r="B20" s="17" t="s">
        <v>157</v>
      </c>
      <c r="C20" s="17" t="s">
        <v>71</v>
      </c>
      <c r="D20" s="17" t="s">
        <v>51</v>
      </c>
      <c r="E20" s="21">
        <v>8</v>
      </c>
      <c r="F20" s="7">
        <f t="shared" si="1"/>
        <v>105.88235294117646</v>
      </c>
      <c r="G20" s="6">
        <v>10</v>
      </c>
      <c r="H20" s="7">
        <f t="shared" si="2"/>
        <v>100</v>
      </c>
      <c r="I20" s="6">
        <v>10</v>
      </c>
      <c r="J20" s="7">
        <f t="shared" si="3"/>
        <v>184.61538461538461</v>
      </c>
      <c r="K20" s="21">
        <v>100</v>
      </c>
      <c r="L20" s="7">
        <f t="shared" si="4"/>
        <v>94.656488549618317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485.15422610617941</v>
      </c>
      <c r="T20" s="6">
        <f t="shared" si="9"/>
        <v>4</v>
      </c>
      <c r="U20" s="6">
        <f t="shared" si="10"/>
        <v>10</v>
      </c>
      <c r="V20" s="13">
        <f t="shared" si="11"/>
        <v>1</v>
      </c>
    </row>
    <row r="21" spans="1:22" x14ac:dyDescent="0.3">
      <c r="A21" s="5">
        <f t="shared" si="0"/>
        <v>11</v>
      </c>
      <c r="B21" s="21" t="s">
        <v>183</v>
      </c>
      <c r="C21" s="21" t="s">
        <v>184</v>
      </c>
      <c r="D21" s="21" t="s">
        <v>185</v>
      </c>
      <c r="E21" s="21"/>
      <c r="F21" s="7">
        <f t="shared" si="1"/>
        <v>0</v>
      </c>
      <c r="G21" s="6"/>
      <c r="H21" s="7">
        <f t="shared" si="2"/>
        <v>0</v>
      </c>
      <c r="I21" s="6">
        <v>12</v>
      </c>
      <c r="J21" s="7">
        <f t="shared" si="3"/>
        <v>161.53846153846155</v>
      </c>
      <c r="K21" s="21">
        <v>45</v>
      </c>
      <c r="L21" s="7">
        <f t="shared" si="4"/>
        <v>262.59541984732823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424.13388138578978</v>
      </c>
      <c r="T21" s="6">
        <f t="shared" si="9"/>
        <v>2</v>
      </c>
      <c r="U21" s="6">
        <f t="shared" si="10"/>
        <v>11</v>
      </c>
      <c r="V21" s="13">
        <f t="shared" si="11"/>
        <v>0.5</v>
      </c>
    </row>
    <row r="22" spans="1:22" x14ac:dyDescent="0.3">
      <c r="A22" s="5">
        <f t="shared" si="0"/>
        <v>12</v>
      </c>
      <c r="B22" s="21" t="s">
        <v>215</v>
      </c>
      <c r="C22" s="21" t="s">
        <v>216</v>
      </c>
      <c r="D22" s="17" t="s">
        <v>159</v>
      </c>
      <c r="E22" s="21">
        <v>16</v>
      </c>
      <c r="F22" s="7">
        <f t="shared" si="1"/>
        <v>11.764705882352942</v>
      </c>
      <c r="G22" s="6">
        <v>9</v>
      </c>
      <c r="H22" s="7">
        <f t="shared" si="2"/>
        <v>110</v>
      </c>
      <c r="I22" s="6">
        <v>17</v>
      </c>
      <c r="J22" s="7">
        <f t="shared" si="3"/>
        <v>103.84615384615384</v>
      </c>
      <c r="K22" s="21">
        <v>89</v>
      </c>
      <c r="L22" s="7">
        <f t="shared" si="4"/>
        <v>128.24427480916032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353.85513453766708</v>
      </c>
      <c r="T22" s="6">
        <f t="shared" si="9"/>
        <v>4</v>
      </c>
      <c r="U22" s="6">
        <f t="shared" si="10"/>
        <v>12</v>
      </c>
      <c r="V22" s="13">
        <f t="shared" si="11"/>
        <v>1</v>
      </c>
    </row>
    <row r="23" spans="1:22" x14ac:dyDescent="0.3">
      <c r="A23" s="5">
        <f t="shared" si="0"/>
        <v>13</v>
      </c>
      <c r="B23" s="21" t="s">
        <v>119</v>
      </c>
      <c r="C23" s="21" t="s">
        <v>120</v>
      </c>
      <c r="D23" s="17" t="s">
        <v>46</v>
      </c>
      <c r="E23" s="21">
        <v>12</v>
      </c>
      <c r="F23" s="7">
        <f t="shared" si="1"/>
        <v>58.823529411764703</v>
      </c>
      <c r="G23" s="6"/>
      <c r="H23" s="7">
        <f t="shared" si="2"/>
        <v>0</v>
      </c>
      <c r="I23" s="6">
        <v>13</v>
      </c>
      <c r="J23" s="7">
        <f t="shared" si="3"/>
        <v>150</v>
      </c>
      <c r="K23" s="21">
        <v>93</v>
      </c>
      <c r="L23" s="7">
        <f t="shared" si="4"/>
        <v>116.03053435114504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8">
        <f t="shared" si="8"/>
        <v>324.85406376290973</v>
      </c>
      <c r="T23" s="6">
        <f t="shared" si="9"/>
        <v>3</v>
      </c>
      <c r="U23" s="6">
        <f t="shared" si="10"/>
        <v>13</v>
      </c>
      <c r="V23" s="13">
        <f t="shared" si="11"/>
        <v>0.75</v>
      </c>
    </row>
    <row r="24" spans="1:22" x14ac:dyDescent="0.3">
      <c r="A24" s="5">
        <f t="shared" si="0"/>
        <v>14</v>
      </c>
      <c r="B24" s="21" t="s">
        <v>445</v>
      </c>
      <c r="C24" s="21" t="s">
        <v>446</v>
      </c>
      <c r="D24" s="21" t="s">
        <v>424</v>
      </c>
      <c r="E24" s="21"/>
      <c r="F24" s="7">
        <f t="shared" si="1"/>
        <v>0</v>
      </c>
      <c r="G24" s="6">
        <v>11</v>
      </c>
      <c r="H24" s="7">
        <f t="shared" si="2"/>
        <v>90</v>
      </c>
      <c r="I24" s="6">
        <v>9</v>
      </c>
      <c r="J24" s="7">
        <f t="shared" si="3"/>
        <v>196.15384615384616</v>
      </c>
      <c r="K24" s="21"/>
      <c r="L24" s="7"/>
      <c r="M24" s="6"/>
      <c r="N24" s="7">
        <f t="shared" si="5"/>
        <v>0</v>
      </c>
      <c r="O24" s="6"/>
      <c r="P24" s="7">
        <v>0</v>
      </c>
      <c r="Q24" s="6"/>
      <c r="R24" s="7">
        <f t="shared" si="7"/>
        <v>0</v>
      </c>
      <c r="S24" s="8">
        <f t="shared" si="8"/>
        <v>286.15384615384619</v>
      </c>
      <c r="T24" s="6">
        <f t="shared" si="9"/>
        <v>2</v>
      </c>
      <c r="U24" s="6">
        <f t="shared" si="10"/>
        <v>14</v>
      </c>
      <c r="V24" s="13">
        <f t="shared" si="11"/>
        <v>0.5</v>
      </c>
    </row>
    <row r="25" spans="1:22" x14ac:dyDescent="0.3">
      <c r="A25" s="5">
        <f t="shared" si="0"/>
        <v>15</v>
      </c>
      <c r="B25" s="21" t="s">
        <v>268</v>
      </c>
      <c r="C25" s="21" t="s">
        <v>118</v>
      </c>
      <c r="D25" s="17" t="s">
        <v>159</v>
      </c>
      <c r="E25" s="21">
        <v>13</v>
      </c>
      <c r="F25" s="7">
        <f t="shared" si="1"/>
        <v>47.058823529411768</v>
      </c>
      <c r="G25" s="6">
        <v>12</v>
      </c>
      <c r="H25" s="7">
        <f t="shared" si="2"/>
        <v>80</v>
      </c>
      <c r="I25" s="6">
        <v>16</v>
      </c>
      <c r="J25" s="7">
        <f t="shared" si="3"/>
        <v>115.38461538461539</v>
      </c>
      <c r="K25" s="21">
        <v>118</v>
      </c>
      <c r="L25" s="7">
        <f t="shared" ref="L25:L43" si="12">IF(K25=0,,($K$9-K25)*$K$7*100/$K$9)</f>
        <v>39.694656488549619</v>
      </c>
      <c r="M25" s="6"/>
      <c r="N25" s="7">
        <f t="shared" si="5"/>
        <v>0</v>
      </c>
      <c r="O25" s="6"/>
      <c r="P25" s="7">
        <f t="shared" ref="P25:P43" si="13">IF(O25=0,,($O$9-O25)*$O$7*100/$O$9)</f>
        <v>0</v>
      </c>
      <c r="Q25" s="6"/>
      <c r="R25" s="7">
        <f t="shared" si="7"/>
        <v>0</v>
      </c>
      <c r="S25" s="8">
        <f t="shared" si="8"/>
        <v>282.13809540257677</v>
      </c>
      <c r="T25" s="6">
        <f t="shared" si="9"/>
        <v>4</v>
      </c>
      <c r="U25" s="6">
        <f t="shared" si="10"/>
        <v>15</v>
      </c>
      <c r="V25" s="13">
        <f t="shared" si="11"/>
        <v>1</v>
      </c>
    </row>
    <row r="26" spans="1:22" x14ac:dyDescent="0.3">
      <c r="A26" s="5">
        <f t="shared" si="0"/>
        <v>16</v>
      </c>
      <c r="B26" s="21" t="s">
        <v>266</v>
      </c>
      <c r="C26" s="21" t="s">
        <v>267</v>
      </c>
      <c r="D26" s="17" t="s">
        <v>51</v>
      </c>
      <c r="E26" s="21">
        <v>10</v>
      </c>
      <c r="F26" s="7">
        <f t="shared" si="1"/>
        <v>82.352941176470594</v>
      </c>
      <c r="G26" s="6"/>
      <c r="H26" s="7">
        <f t="shared" si="2"/>
        <v>0</v>
      </c>
      <c r="I26" s="6">
        <v>18</v>
      </c>
      <c r="J26" s="7">
        <f t="shared" si="3"/>
        <v>92.307692307692307</v>
      </c>
      <c r="K26" s="21">
        <v>106</v>
      </c>
      <c r="L26" s="7">
        <f t="shared" si="12"/>
        <v>76.335877862595424</v>
      </c>
      <c r="M26" s="6"/>
      <c r="N26" s="7">
        <f t="shared" si="5"/>
        <v>0</v>
      </c>
      <c r="O26" s="14"/>
      <c r="P26" s="7">
        <f t="shared" si="13"/>
        <v>0</v>
      </c>
      <c r="Q26" s="14"/>
      <c r="R26" s="7">
        <f t="shared" si="7"/>
        <v>0</v>
      </c>
      <c r="S26" s="8">
        <f t="shared" si="8"/>
        <v>250.99651134675833</v>
      </c>
      <c r="T26" s="6">
        <f t="shared" si="9"/>
        <v>3</v>
      </c>
      <c r="U26" s="6">
        <f t="shared" si="10"/>
        <v>16</v>
      </c>
      <c r="V26" s="13">
        <f t="shared" si="11"/>
        <v>0.75</v>
      </c>
    </row>
    <row r="27" spans="1:22" x14ac:dyDescent="0.3">
      <c r="A27" s="5">
        <f t="shared" si="0"/>
        <v>17</v>
      </c>
      <c r="B27" s="21" t="s">
        <v>106</v>
      </c>
      <c r="C27" s="21" t="s">
        <v>539</v>
      </c>
      <c r="D27" s="21" t="s">
        <v>56</v>
      </c>
      <c r="E27" s="6"/>
      <c r="F27" s="7">
        <f t="shared" si="1"/>
        <v>0</v>
      </c>
      <c r="G27" s="6"/>
      <c r="H27" s="7">
        <f t="shared" si="2"/>
        <v>0</v>
      </c>
      <c r="I27" s="6">
        <v>14</v>
      </c>
      <c r="J27" s="7">
        <f t="shared" si="3"/>
        <v>138.46153846153845</v>
      </c>
      <c r="K27" s="21">
        <v>96</v>
      </c>
      <c r="L27" s="7">
        <f t="shared" si="12"/>
        <v>106.87022900763358</v>
      </c>
      <c r="M27" s="6"/>
      <c r="N27" s="7">
        <f t="shared" si="5"/>
        <v>0</v>
      </c>
      <c r="O27" s="6"/>
      <c r="P27" s="7">
        <f t="shared" si="13"/>
        <v>0</v>
      </c>
      <c r="Q27" s="6"/>
      <c r="R27" s="7">
        <f t="shared" si="7"/>
        <v>0</v>
      </c>
      <c r="S27" s="8">
        <f t="shared" si="8"/>
        <v>245.33176746917204</v>
      </c>
      <c r="T27" s="6">
        <f t="shared" si="9"/>
        <v>2</v>
      </c>
      <c r="U27" s="6">
        <f t="shared" si="10"/>
        <v>17</v>
      </c>
      <c r="V27" s="13">
        <f t="shared" si="11"/>
        <v>0.5</v>
      </c>
    </row>
    <row r="28" spans="1:22" x14ac:dyDescent="0.3">
      <c r="A28" s="5">
        <f t="shared" si="0"/>
        <v>18</v>
      </c>
      <c r="B28" s="21" t="s">
        <v>217</v>
      </c>
      <c r="C28" s="21" t="s">
        <v>173</v>
      </c>
      <c r="D28" s="17" t="s">
        <v>56</v>
      </c>
      <c r="E28" s="21">
        <v>17</v>
      </c>
      <c r="F28" s="7">
        <f>12/2</f>
        <v>6</v>
      </c>
      <c r="G28" s="6">
        <v>13</v>
      </c>
      <c r="H28" s="7">
        <f t="shared" si="2"/>
        <v>70</v>
      </c>
      <c r="I28" s="6">
        <v>19</v>
      </c>
      <c r="J28" s="7">
        <f t="shared" si="3"/>
        <v>80.769230769230774</v>
      </c>
      <c r="K28" s="21">
        <v>106</v>
      </c>
      <c r="L28" s="7">
        <f t="shared" si="12"/>
        <v>76.335877862595424</v>
      </c>
      <c r="M28" s="6"/>
      <c r="N28" s="7">
        <f t="shared" si="5"/>
        <v>0</v>
      </c>
      <c r="O28" s="6"/>
      <c r="P28" s="7">
        <f t="shared" si="13"/>
        <v>0</v>
      </c>
      <c r="Q28" s="6"/>
      <c r="R28" s="7">
        <f t="shared" si="7"/>
        <v>0</v>
      </c>
      <c r="S28" s="8">
        <f t="shared" si="8"/>
        <v>233.1051086318262</v>
      </c>
      <c r="T28" s="6">
        <f t="shared" si="9"/>
        <v>4</v>
      </c>
      <c r="U28" s="6">
        <f t="shared" si="10"/>
        <v>18</v>
      </c>
      <c r="V28" s="13">
        <f t="shared" si="11"/>
        <v>1</v>
      </c>
    </row>
    <row r="29" spans="1:22" x14ac:dyDescent="0.3">
      <c r="A29" s="5">
        <f t="shared" si="0"/>
        <v>19</v>
      </c>
      <c r="B29" s="21" t="s">
        <v>107</v>
      </c>
      <c r="C29" s="21" t="s">
        <v>104</v>
      </c>
      <c r="D29" s="17" t="s">
        <v>56</v>
      </c>
      <c r="E29" s="21">
        <v>11</v>
      </c>
      <c r="F29" s="7">
        <f>IF(E29=0,,($E$9-E29)*$E$7*100/$E$9)</f>
        <v>70.588235294117652</v>
      </c>
      <c r="G29" s="6">
        <v>16</v>
      </c>
      <c r="H29" s="7">
        <f t="shared" si="2"/>
        <v>40</v>
      </c>
      <c r="I29" s="6">
        <v>22</v>
      </c>
      <c r="J29" s="7">
        <f t="shared" si="3"/>
        <v>46.153846153846153</v>
      </c>
      <c r="K29" s="21">
        <v>115</v>
      </c>
      <c r="L29" s="7">
        <f t="shared" si="12"/>
        <v>48.854961832061072</v>
      </c>
      <c r="M29" s="6"/>
      <c r="N29" s="7">
        <f t="shared" si="5"/>
        <v>0</v>
      </c>
      <c r="O29" s="14"/>
      <c r="P29" s="7">
        <f t="shared" si="13"/>
        <v>0</v>
      </c>
      <c r="Q29" s="14"/>
      <c r="R29" s="7">
        <f t="shared" si="7"/>
        <v>0</v>
      </c>
      <c r="S29" s="8">
        <f t="shared" si="8"/>
        <v>205.59704328002488</v>
      </c>
      <c r="T29" s="6">
        <f t="shared" si="9"/>
        <v>4</v>
      </c>
      <c r="U29" s="6">
        <f t="shared" si="10"/>
        <v>19</v>
      </c>
      <c r="V29" s="13">
        <f t="shared" si="11"/>
        <v>1</v>
      </c>
    </row>
    <row r="30" spans="1:22" x14ac:dyDescent="0.3">
      <c r="A30" s="5">
        <f t="shared" si="0"/>
        <v>20</v>
      </c>
      <c r="B30" s="21" t="s">
        <v>450</v>
      </c>
      <c r="C30" s="21" t="s">
        <v>451</v>
      </c>
      <c r="D30" s="21" t="s">
        <v>56</v>
      </c>
      <c r="E30" s="21"/>
      <c r="F30" s="7">
        <v>0</v>
      </c>
      <c r="G30" s="6">
        <v>15</v>
      </c>
      <c r="H30" s="7">
        <f t="shared" si="2"/>
        <v>50</v>
      </c>
      <c r="I30" s="6">
        <v>15</v>
      </c>
      <c r="J30" s="7">
        <f t="shared" si="3"/>
        <v>126.92307692307692</v>
      </c>
      <c r="K30" s="21">
        <v>122</v>
      </c>
      <c r="L30" s="7">
        <f t="shared" si="12"/>
        <v>27.480916030534353</v>
      </c>
      <c r="M30" s="6"/>
      <c r="N30" s="7">
        <f t="shared" si="5"/>
        <v>0</v>
      </c>
      <c r="O30" s="14"/>
      <c r="P30" s="7">
        <f t="shared" si="13"/>
        <v>0</v>
      </c>
      <c r="Q30" s="14"/>
      <c r="R30" s="7">
        <f t="shared" si="7"/>
        <v>0</v>
      </c>
      <c r="S30" s="8">
        <f t="shared" si="8"/>
        <v>204.40399295361127</v>
      </c>
      <c r="T30" s="6">
        <f t="shared" si="9"/>
        <v>3</v>
      </c>
      <c r="U30" s="6">
        <f t="shared" si="10"/>
        <v>20</v>
      </c>
      <c r="V30" s="13">
        <f t="shared" si="11"/>
        <v>0.75</v>
      </c>
    </row>
    <row r="31" spans="1:22" x14ac:dyDescent="0.3">
      <c r="A31" s="5">
        <f t="shared" si="0"/>
        <v>21</v>
      </c>
      <c r="B31" s="21" t="s">
        <v>447</v>
      </c>
      <c r="C31" s="21" t="s">
        <v>448</v>
      </c>
      <c r="D31" s="21" t="s">
        <v>449</v>
      </c>
      <c r="E31" s="21"/>
      <c r="F31" s="7">
        <f t="shared" ref="F31:F43" si="14">IF(E31=0,,($E$9-E31)*$E$7*100/$E$9)</f>
        <v>0</v>
      </c>
      <c r="G31" s="6">
        <v>14</v>
      </c>
      <c r="H31" s="7">
        <f t="shared" si="2"/>
        <v>60</v>
      </c>
      <c r="I31" s="6">
        <v>20</v>
      </c>
      <c r="J31" s="7">
        <f t="shared" si="3"/>
        <v>69.230769230769226</v>
      </c>
      <c r="K31" s="21">
        <v>123</v>
      </c>
      <c r="L31" s="7">
        <f t="shared" si="12"/>
        <v>24.427480916030536</v>
      </c>
      <c r="M31" s="6"/>
      <c r="N31" s="7">
        <f t="shared" si="5"/>
        <v>0</v>
      </c>
      <c r="O31" s="6"/>
      <c r="P31" s="7">
        <f t="shared" si="13"/>
        <v>0</v>
      </c>
      <c r="Q31" s="6"/>
      <c r="R31" s="7">
        <f t="shared" si="7"/>
        <v>0</v>
      </c>
      <c r="S31" s="8">
        <f t="shared" si="8"/>
        <v>153.65825014679976</v>
      </c>
      <c r="T31" s="6">
        <f t="shared" si="9"/>
        <v>3</v>
      </c>
      <c r="U31" s="6">
        <f t="shared" si="10"/>
        <v>21</v>
      </c>
      <c r="V31" s="13">
        <f t="shared" si="11"/>
        <v>0.75</v>
      </c>
    </row>
    <row r="32" spans="1:22" x14ac:dyDescent="0.3">
      <c r="A32" s="5">
        <f t="shared" si="0"/>
        <v>22</v>
      </c>
      <c r="B32" s="21" t="s">
        <v>174</v>
      </c>
      <c r="C32" s="21" t="s">
        <v>172</v>
      </c>
      <c r="D32" s="17" t="s">
        <v>56</v>
      </c>
      <c r="E32" s="21">
        <v>14</v>
      </c>
      <c r="F32" s="7">
        <f t="shared" si="14"/>
        <v>35.294117647058826</v>
      </c>
      <c r="G32" s="6">
        <v>17</v>
      </c>
      <c r="H32" s="7">
        <f t="shared" si="2"/>
        <v>30</v>
      </c>
      <c r="I32" s="6">
        <v>23</v>
      </c>
      <c r="J32" s="7">
        <f t="shared" si="3"/>
        <v>34.615384615384613</v>
      </c>
      <c r="K32" s="21">
        <v>125</v>
      </c>
      <c r="L32" s="7">
        <f t="shared" si="12"/>
        <v>18.320610687022899</v>
      </c>
      <c r="M32" s="6"/>
      <c r="N32" s="7">
        <f t="shared" si="5"/>
        <v>0</v>
      </c>
      <c r="O32" s="6"/>
      <c r="P32" s="7">
        <f t="shared" si="13"/>
        <v>0</v>
      </c>
      <c r="Q32" s="6"/>
      <c r="R32" s="7">
        <f t="shared" si="7"/>
        <v>0</v>
      </c>
      <c r="S32" s="8">
        <f t="shared" si="8"/>
        <v>118.23011294946635</v>
      </c>
      <c r="T32" s="6">
        <f t="shared" si="9"/>
        <v>4</v>
      </c>
      <c r="U32" s="6">
        <f t="shared" si="10"/>
        <v>22</v>
      </c>
      <c r="V32" s="13">
        <f t="shared" si="11"/>
        <v>1</v>
      </c>
    </row>
    <row r="33" spans="1:22" x14ac:dyDescent="0.3">
      <c r="A33" s="5">
        <f t="shared" si="0"/>
        <v>23</v>
      </c>
      <c r="B33" s="17" t="s">
        <v>171</v>
      </c>
      <c r="C33" s="17" t="s">
        <v>103</v>
      </c>
      <c r="D33" s="17" t="s">
        <v>51</v>
      </c>
      <c r="E33" s="21">
        <v>9</v>
      </c>
      <c r="F33" s="7">
        <f t="shared" si="14"/>
        <v>94.117647058823536</v>
      </c>
      <c r="G33" s="6"/>
      <c r="H33" s="7">
        <f t="shared" si="2"/>
        <v>0</v>
      </c>
      <c r="I33" s="6"/>
      <c r="J33" s="7">
        <f t="shared" si="3"/>
        <v>0</v>
      </c>
      <c r="K33" s="21"/>
      <c r="L33" s="7">
        <f t="shared" si="12"/>
        <v>0</v>
      </c>
      <c r="M33" s="6"/>
      <c r="N33" s="7">
        <f t="shared" si="5"/>
        <v>0</v>
      </c>
      <c r="O33" s="14"/>
      <c r="P33" s="7">
        <f t="shared" si="13"/>
        <v>0</v>
      </c>
      <c r="Q33" s="14"/>
      <c r="R33" s="7">
        <f t="shared" si="7"/>
        <v>0</v>
      </c>
      <c r="S33" s="8">
        <f t="shared" si="8"/>
        <v>94.117647058823536</v>
      </c>
      <c r="T33" s="6">
        <f t="shared" si="9"/>
        <v>1</v>
      </c>
      <c r="U33" s="6">
        <f t="shared" si="10"/>
        <v>23</v>
      </c>
      <c r="V33" s="13">
        <f t="shared" si="11"/>
        <v>0.25</v>
      </c>
    </row>
    <row r="34" spans="1:22" x14ac:dyDescent="0.3">
      <c r="A34" s="5">
        <f t="shared" si="0"/>
        <v>24</v>
      </c>
      <c r="B34" s="21" t="s">
        <v>540</v>
      </c>
      <c r="C34" s="21" t="s">
        <v>541</v>
      </c>
      <c r="D34" s="21" t="s">
        <v>146</v>
      </c>
      <c r="E34" s="6"/>
      <c r="F34" s="7">
        <f t="shared" si="14"/>
        <v>0</v>
      </c>
      <c r="G34" s="6"/>
      <c r="H34" s="7">
        <f t="shared" si="2"/>
        <v>0</v>
      </c>
      <c r="I34" s="6">
        <v>21</v>
      </c>
      <c r="J34" s="7">
        <f t="shared" si="3"/>
        <v>57.692307692307693</v>
      </c>
      <c r="K34" s="21">
        <v>129</v>
      </c>
      <c r="L34" s="7">
        <f t="shared" si="12"/>
        <v>6.106870229007634</v>
      </c>
      <c r="M34" s="6"/>
      <c r="N34" s="7">
        <f t="shared" si="5"/>
        <v>0</v>
      </c>
      <c r="O34" s="6"/>
      <c r="P34" s="7">
        <f t="shared" si="13"/>
        <v>0</v>
      </c>
      <c r="Q34" s="6"/>
      <c r="R34" s="7">
        <f t="shared" si="7"/>
        <v>0</v>
      </c>
      <c r="S34" s="8">
        <f t="shared" si="8"/>
        <v>63.799177921315327</v>
      </c>
      <c r="T34" s="6">
        <f t="shared" si="9"/>
        <v>2</v>
      </c>
      <c r="U34" s="6">
        <f t="shared" si="10"/>
        <v>24</v>
      </c>
      <c r="V34" s="13">
        <f t="shared" si="11"/>
        <v>0.5</v>
      </c>
    </row>
    <row r="35" spans="1:22" x14ac:dyDescent="0.3">
      <c r="A35" s="5">
        <f t="shared" si="0"/>
        <v>25</v>
      </c>
      <c r="B35" s="21" t="s">
        <v>542</v>
      </c>
      <c r="C35" s="21" t="s">
        <v>543</v>
      </c>
      <c r="D35" s="21" t="s">
        <v>46</v>
      </c>
      <c r="E35" s="6"/>
      <c r="F35" s="7">
        <f t="shared" si="14"/>
        <v>0</v>
      </c>
      <c r="G35" s="6"/>
      <c r="H35" s="7">
        <f t="shared" si="2"/>
        <v>0</v>
      </c>
      <c r="I35" s="6">
        <v>24</v>
      </c>
      <c r="J35" s="7">
        <f t="shared" si="3"/>
        <v>23.076923076923077</v>
      </c>
      <c r="K35" s="21">
        <v>127</v>
      </c>
      <c r="L35" s="7">
        <f t="shared" si="12"/>
        <v>12.213740458015268</v>
      </c>
      <c r="M35" s="6"/>
      <c r="N35" s="7">
        <f t="shared" si="5"/>
        <v>0</v>
      </c>
      <c r="O35" s="6"/>
      <c r="P35" s="7">
        <f t="shared" si="13"/>
        <v>0</v>
      </c>
      <c r="Q35" s="6"/>
      <c r="R35" s="7">
        <f t="shared" si="7"/>
        <v>0</v>
      </c>
      <c r="S35" s="8">
        <f t="shared" si="8"/>
        <v>35.290663534938346</v>
      </c>
      <c r="T35" s="6">
        <f t="shared" si="9"/>
        <v>2</v>
      </c>
      <c r="U35" s="6">
        <f t="shared" si="10"/>
        <v>25</v>
      </c>
      <c r="V35" s="13">
        <f t="shared" si="11"/>
        <v>0.5</v>
      </c>
    </row>
    <row r="36" spans="1:22" x14ac:dyDescent="0.3">
      <c r="A36" s="5">
        <f t="shared" si="0"/>
        <v>26</v>
      </c>
      <c r="B36" s="21" t="s">
        <v>269</v>
      </c>
      <c r="C36" s="21" t="s">
        <v>270</v>
      </c>
      <c r="D36" s="17" t="s">
        <v>51</v>
      </c>
      <c r="E36" s="21">
        <v>15</v>
      </c>
      <c r="F36" s="7">
        <f t="shared" si="14"/>
        <v>23.529411764705884</v>
      </c>
      <c r="G36" s="6"/>
      <c r="H36" s="7">
        <f t="shared" si="2"/>
        <v>0</v>
      </c>
      <c r="I36" s="6"/>
      <c r="J36" s="7">
        <f t="shared" si="3"/>
        <v>0</v>
      </c>
      <c r="K36" s="21"/>
      <c r="L36" s="7">
        <f t="shared" si="12"/>
        <v>0</v>
      </c>
      <c r="M36" s="6"/>
      <c r="N36" s="7">
        <f t="shared" si="5"/>
        <v>0</v>
      </c>
      <c r="O36" s="6"/>
      <c r="P36" s="7">
        <f t="shared" si="13"/>
        <v>0</v>
      </c>
      <c r="Q36" s="6"/>
      <c r="R36" s="7">
        <f t="shared" si="7"/>
        <v>0</v>
      </c>
      <c r="S36" s="8">
        <f t="shared" si="8"/>
        <v>23.529411764705884</v>
      </c>
      <c r="T36" s="6">
        <f t="shared" si="9"/>
        <v>1</v>
      </c>
      <c r="U36" s="6">
        <f t="shared" si="10"/>
        <v>26</v>
      </c>
      <c r="V36" s="13">
        <f t="shared" si="11"/>
        <v>0.25</v>
      </c>
    </row>
    <row r="37" spans="1:22" x14ac:dyDescent="0.3">
      <c r="A37" s="5">
        <f t="shared" ref="A37:A54" si="15">U37</f>
        <v>27</v>
      </c>
      <c r="B37" s="21" t="s">
        <v>94</v>
      </c>
      <c r="C37" s="21" t="s">
        <v>452</v>
      </c>
      <c r="D37" s="21" t="s">
        <v>146</v>
      </c>
      <c r="E37" s="21"/>
      <c r="F37" s="7">
        <f t="shared" si="14"/>
        <v>0</v>
      </c>
      <c r="G37" s="6">
        <v>18</v>
      </c>
      <c r="H37" s="7">
        <f t="shared" si="2"/>
        <v>20</v>
      </c>
      <c r="I37" s="6"/>
      <c r="J37" s="7">
        <f t="shared" si="3"/>
        <v>0</v>
      </c>
      <c r="K37" s="21"/>
      <c r="L37" s="7">
        <f t="shared" si="12"/>
        <v>0</v>
      </c>
      <c r="M37" s="6"/>
      <c r="N37" s="7">
        <v>0</v>
      </c>
      <c r="O37" s="6"/>
      <c r="P37" s="7">
        <f t="shared" si="13"/>
        <v>0</v>
      </c>
      <c r="Q37" s="6"/>
      <c r="R37" s="7">
        <f t="shared" si="7"/>
        <v>0</v>
      </c>
      <c r="S37" s="8">
        <f t="shared" si="8"/>
        <v>20</v>
      </c>
      <c r="T37" s="6">
        <f t="shared" ref="T37:T54" si="16">COUNTA(G37,I37,K37,M37,Q37,O37,E37)</f>
        <v>1</v>
      </c>
      <c r="U37" s="6">
        <f t="shared" ref="U37:U54" si="17">ROW(B37)-10</f>
        <v>27</v>
      </c>
      <c r="V37" s="13">
        <f t="shared" si="11"/>
        <v>0.25</v>
      </c>
    </row>
    <row r="38" spans="1:22" x14ac:dyDescent="0.3">
      <c r="A38" s="5">
        <f t="shared" si="15"/>
        <v>28</v>
      </c>
      <c r="B38" s="21" t="s">
        <v>105</v>
      </c>
      <c r="C38" s="21" t="s">
        <v>102</v>
      </c>
      <c r="D38" s="21" t="s">
        <v>56</v>
      </c>
      <c r="E38" s="6"/>
      <c r="F38" s="7">
        <f t="shared" si="14"/>
        <v>0</v>
      </c>
      <c r="G38" s="6"/>
      <c r="H38" s="7">
        <f t="shared" si="2"/>
        <v>0</v>
      </c>
      <c r="I38" s="6">
        <v>25</v>
      </c>
      <c r="J38" s="7">
        <f t="shared" si="3"/>
        <v>11.538461538461538</v>
      </c>
      <c r="K38" s="21">
        <v>131</v>
      </c>
      <c r="L38" s="7">
        <f t="shared" si="12"/>
        <v>0</v>
      </c>
      <c r="M38" s="6"/>
      <c r="N38" s="7">
        <f t="shared" ref="N38:N43" si="18">IF(M38=0,,($M$9-M38)*$M$7*100/$M$9)</f>
        <v>0</v>
      </c>
      <c r="O38" s="6"/>
      <c r="P38" s="7">
        <f t="shared" si="13"/>
        <v>0</v>
      </c>
      <c r="Q38" s="6"/>
      <c r="R38" s="7">
        <f t="shared" si="7"/>
        <v>0</v>
      </c>
      <c r="S38" s="8">
        <f t="shared" si="8"/>
        <v>11.538461538461538</v>
      </c>
      <c r="T38" s="6">
        <f t="shared" si="16"/>
        <v>2</v>
      </c>
      <c r="U38" s="6">
        <f t="shared" si="17"/>
        <v>28</v>
      </c>
      <c r="V38" s="13">
        <f t="shared" si="11"/>
        <v>0.5</v>
      </c>
    </row>
    <row r="39" spans="1:22" x14ac:dyDescent="0.3">
      <c r="A39" s="5">
        <f t="shared" si="15"/>
        <v>29</v>
      </c>
      <c r="B39" s="21" t="s">
        <v>453</v>
      </c>
      <c r="C39" s="21" t="s">
        <v>454</v>
      </c>
      <c r="D39" s="21" t="s">
        <v>335</v>
      </c>
      <c r="E39" s="21"/>
      <c r="F39" s="7">
        <f t="shared" si="14"/>
        <v>0</v>
      </c>
      <c r="G39" s="6">
        <v>19</v>
      </c>
      <c r="H39" s="7">
        <f t="shared" si="2"/>
        <v>10</v>
      </c>
      <c r="I39" s="6"/>
      <c r="J39" s="7">
        <f>J38/2</f>
        <v>5.7692307692307692</v>
      </c>
      <c r="K39" s="21"/>
      <c r="L39" s="7">
        <f t="shared" si="12"/>
        <v>0</v>
      </c>
      <c r="M39" s="6"/>
      <c r="N39" s="7">
        <f t="shared" si="18"/>
        <v>0</v>
      </c>
      <c r="O39" s="14"/>
      <c r="P39" s="7">
        <f t="shared" si="13"/>
        <v>0</v>
      </c>
      <c r="Q39" s="14"/>
      <c r="R39" s="7">
        <f t="shared" si="7"/>
        <v>0</v>
      </c>
      <c r="S39" s="8">
        <f t="shared" si="8"/>
        <v>15.76923076923077</v>
      </c>
      <c r="T39" s="6">
        <f t="shared" si="16"/>
        <v>1</v>
      </c>
      <c r="U39" s="6">
        <f t="shared" si="17"/>
        <v>29</v>
      </c>
      <c r="V39" s="13">
        <f t="shared" si="11"/>
        <v>0.25</v>
      </c>
    </row>
    <row r="40" spans="1:22" x14ac:dyDescent="0.3">
      <c r="A40" s="5">
        <f t="shared" si="15"/>
        <v>30</v>
      </c>
      <c r="B40" s="21" t="s">
        <v>544</v>
      </c>
      <c r="C40" s="21" t="s">
        <v>545</v>
      </c>
      <c r="D40" s="21" t="s">
        <v>146</v>
      </c>
      <c r="E40" s="6"/>
      <c r="F40" s="7">
        <f t="shared" si="14"/>
        <v>0</v>
      </c>
      <c r="G40" s="6"/>
      <c r="H40" s="7">
        <f t="shared" si="2"/>
        <v>0</v>
      </c>
      <c r="I40" s="6">
        <v>26</v>
      </c>
      <c r="J40" s="7">
        <v>6</v>
      </c>
      <c r="K40" s="21"/>
      <c r="L40" s="7">
        <f t="shared" si="12"/>
        <v>0</v>
      </c>
      <c r="M40" s="6"/>
      <c r="N40" s="7">
        <f t="shared" si="18"/>
        <v>0</v>
      </c>
      <c r="O40" s="6"/>
      <c r="P40" s="7">
        <f t="shared" si="13"/>
        <v>0</v>
      </c>
      <c r="Q40" s="6"/>
      <c r="R40" s="7">
        <f t="shared" si="7"/>
        <v>0</v>
      </c>
      <c r="S40" s="8">
        <f t="shared" si="8"/>
        <v>6</v>
      </c>
      <c r="T40" s="6">
        <f t="shared" si="16"/>
        <v>1</v>
      </c>
      <c r="U40" s="6">
        <f t="shared" si="17"/>
        <v>30</v>
      </c>
      <c r="V40" s="13">
        <f t="shared" si="11"/>
        <v>0.25</v>
      </c>
    </row>
    <row r="41" spans="1:22" x14ac:dyDescent="0.3">
      <c r="A41" s="5">
        <f t="shared" si="15"/>
        <v>31</v>
      </c>
      <c r="B41" s="21" t="s">
        <v>455</v>
      </c>
      <c r="C41" s="21" t="s">
        <v>456</v>
      </c>
      <c r="D41" s="21" t="s">
        <v>438</v>
      </c>
      <c r="E41" s="21"/>
      <c r="F41" s="7">
        <f t="shared" si="14"/>
        <v>0</v>
      </c>
      <c r="G41" s="6">
        <v>20</v>
      </c>
      <c r="H41" s="7">
        <f>10/2</f>
        <v>5</v>
      </c>
      <c r="I41" s="6"/>
      <c r="J41" s="7">
        <f>IF(I41=0,,($I$9-I41)*$I$7*100/$I$9)</f>
        <v>0</v>
      </c>
      <c r="K41" s="21"/>
      <c r="L41" s="7">
        <f t="shared" si="12"/>
        <v>0</v>
      </c>
      <c r="M41" s="6"/>
      <c r="N41" s="7">
        <f t="shared" si="18"/>
        <v>0</v>
      </c>
      <c r="O41" s="14"/>
      <c r="P41" s="7">
        <f t="shared" si="13"/>
        <v>0</v>
      </c>
      <c r="Q41" s="14"/>
      <c r="R41" s="7">
        <f t="shared" si="7"/>
        <v>0</v>
      </c>
      <c r="S41" s="8">
        <f t="shared" si="8"/>
        <v>5</v>
      </c>
      <c r="T41" s="6">
        <f t="shared" si="16"/>
        <v>1</v>
      </c>
      <c r="U41" s="6">
        <f t="shared" si="17"/>
        <v>31</v>
      </c>
      <c r="V41" s="13">
        <f t="shared" si="11"/>
        <v>0.25</v>
      </c>
    </row>
    <row r="42" spans="1:22" x14ac:dyDescent="0.3">
      <c r="A42" s="5">
        <f t="shared" si="15"/>
        <v>32</v>
      </c>
      <c r="B42" s="6"/>
      <c r="C42" s="6"/>
      <c r="D42" s="6"/>
      <c r="E42" s="6"/>
      <c r="F42" s="7">
        <f t="shared" si="14"/>
        <v>0</v>
      </c>
      <c r="G42" s="6"/>
      <c r="H42" s="7">
        <f>IF(G42=0,,($G$9-G42)*$G$7*100/$G$9)</f>
        <v>0</v>
      </c>
      <c r="I42" s="6"/>
      <c r="J42" s="7">
        <f>IF(I42=0,,($I$9-I42)*$I$7*100/$I$9)</f>
        <v>0</v>
      </c>
      <c r="K42" s="21"/>
      <c r="L42" s="7">
        <f t="shared" si="12"/>
        <v>0</v>
      </c>
      <c r="M42" s="6"/>
      <c r="N42" s="7">
        <f t="shared" si="18"/>
        <v>0</v>
      </c>
      <c r="O42" s="6"/>
      <c r="P42" s="7">
        <f t="shared" si="13"/>
        <v>0</v>
      </c>
      <c r="Q42" s="6"/>
      <c r="R42" s="7">
        <f t="shared" si="7"/>
        <v>0</v>
      </c>
      <c r="S42" s="8">
        <f t="shared" si="8"/>
        <v>0</v>
      </c>
      <c r="T42" s="6">
        <f t="shared" si="16"/>
        <v>0</v>
      </c>
      <c r="U42" s="6">
        <f t="shared" si="17"/>
        <v>32</v>
      </c>
      <c r="V42" s="13">
        <f t="shared" si="11"/>
        <v>0</v>
      </c>
    </row>
    <row r="43" spans="1:22" x14ac:dyDescent="0.3">
      <c r="A43" s="5">
        <f t="shared" si="15"/>
        <v>33</v>
      </c>
      <c r="B43" s="6"/>
      <c r="C43" s="6"/>
      <c r="D43" s="6"/>
      <c r="E43" s="6"/>
      <c r="F43" s="7">
        <f t="shared" si="14"/>
        <v>0</v>
      </c>
      <c r="G43" s="6"/>
      <c r="H43" s="7">
        <f>IF(G43=0,,($G$9-G43)*$G$7*100/$G$9)</f>
        <v>0</v>
      </c>
      <c r="I43" s="6"/>
      <c r="J43" s="7">
        <f>IF(I43=0,,($I$9-I43)*$I$7*100/$I$9)</f>
        <v>0</v>
      </c>
      <c r="K43" s="21"/>
      <c r="L43" s="7">
        <f t="shared" si="12"/>
        <v>0</v>
      </c>
      <c r="M43" s="6"/>
      <c r="N43" s="7">
        <f t="shared" si="18"/>
        <v>0</v>
      </c>
      <c r="O43" s="6"/>
      <c r="P43" s="7">
        <f t="shared" si="13"/>
        <v>0</v>
      </c>
      <c r="Q43" s="6"/>
      <c r="R43" s="7">
        <f t="shared" si="7"/>
        <v>0</v>
      </c>
      <c r="S43" s="8">
        <f t="shared" si="8"/>
        <v>0</v>
      </c>
      <c r="T43" s="6">
        <f t="shared" si="16"/>
        <v>0</v>
      </c>
      <c r="U43" s="6">
        <f t="shared" si="17"/>
        <v>33</v>
      </c>
      <c r="V43" s="13">
        <f t="shared" si="11"/>
        <v>0</v>
      </c>
    </row>
    <row r="44" spans="1:22" x14ac:dyDescent="0.3">
      <c r="A44" s="5">
        <f t="shared" si="15"/>
        <v>34</v>
      </c>
      <c r="B44" s="6"/>
      <c r="C44" s="6"/>
      <c r="D44" s="6"/>
      <c r="E44" s="6"/>
      <c r="F44" s="7">
        <f t="shared" ref="F44:F46" si="19">IF(E44=0,,($E$9-E44)*$E$7*100/$E$9)</f>
        <v>0</v>
      </c>
      <c r="G44" s="6"/>
      <c r="H44" s="7">
        <f>IF(G44=0,,($G$9-G44)*$G$7*100/$G$9)</f>
        <v>0</v>
      </c>
      <c r="I44" s="6"/>
      <c r="J44" s="7">
        <f t="shared" ref="J44:J46" si="20">IF(I44=0,,($I$9-I44)*$I$7*100/$I$9)</f>
        <v>0</v>
      </c>
      <c r="K44" s="21"/>
      <c r="L44" s="7">
        <f t="shared" ref="L44:L46" si="21">IF(K44=0,,($K$9-K44)*$K$7*100/$K$9)</f>
        <v>0</v>
      </c>
      <c r="M44" s="6"/>
      <c r="N44" s="7">
        <f t="shared" ref="N44:N46" si="22">IF(M44=0,,($M$9-M44)*$M$7*100/$M$9)</f>
        <v>0</v>
      </c>
      <c r="O44" s="6"/>
      <c r="P44" s="7">
        <f t="shared" ref="P44:P46" si="23">IF(O44=0,,($O$9-O44)*$O$7*100/$O$9)</f>
        <v>0</v>
      </c>
      <c r="Q44" s="6"/>
      <c r="R44" s="7">
        <f t="shared" ref="R44:R46" si="24">IF(Q44=0,,($Q$9-Q44)*$Q$7*100/$Q$9)</f>
        <v>0</v>
      </c>
      <c r="S44" s="8">
        <f t="shared" ref="S44:S46" si="25">P44+R44+L44+N44+J44+H44+F44</f>
        <v>0</v>
      </c>
      <c r="T44" s="6">
        <f t="shared" si="16"/>
        <v>0</v>
      </c>
      <c r="U44" s="6">
        <f t="shared" si="17"/>
        <v>34</v>
      </c>
      <c r="V44" s="13">
        <f t="shared" si="11"/>
        <v>0</v>
      </c>
    </row>
    <row r="45" spans="1:22" x14ac:dyDescent="0.3">
      <c r="A45" s="5">
        <f t="shared" si="15"/>
        <v>35</v>
      </c>
      <c r="B45" s="6"/>
      <c r="C45" s="6"/>
      <c r="D45" s="6"/>
      <c r="E45" s="6"/>
      <c r="F45" s="7">
        <f t="shared" si="19"/>
        <v>0</v>
      </c>
      <c r="G45" s="6"/>
      <c r="H45" s="7">
        <f>IF(G45=0,,($G$9-G45)*$G$7*100/$G$9)</f>
        <v>0</v>
      </c>
      <c r="I45" s="6"/>
      <c r="J45" s="7">
        <f t="shared" si="20"/>
        <v>0</v>
      </c>
      <c r="K45" s="21"/>
      <c r="L45" s="7">
        <f t="shared" si="21"/>
        <v>0</v>
      </c>
      <c r="M45" s="6"/>
      <c r="N45" s="7">
        <f t="shared" si="22"/>
        <v>0</v>
      </c>
      <c r="O45" s="6"/>
      <c r="P45" s="7">
        <f t="shared" si="23"/>
        <v>0</v>
      </c>
      <c r="Q45" s="6"/>
      <c r="R45" s="7">
        <f t="shared" si="24"/>
        <v>0</v>
      </c>
      <c r="S45" s="8">
        <f t="shared" si="25"/>
        <v>0</v>
      </c>
      <c r="T45" s="6">
        <f t="shared" si="16"/>
        <v>0</v>
      </c>
      <c r="U45" s="6">
        <f t="shared" si="17"/>
        <v>35</v>
      </c>
      <c r="V45" s="13">
        <f t="shared" si="11"/>
        <v>0</v>
      </c>
    </row>
    <row r="46" spans="1:22" x14ac:dyDescent="0.3">
      <c r="A46" s="5">
        <f t="shared" si="15"/>
        <v>36</v>
      </c>
      <c r="B46" s="6"/>
      <c r="C46" s="6"/>
      <c r="D46" s="6"/>
      <c r="E46" s="6"/>
      <c r="F46" s="7">
        <f t="shared" si="19"/>
        <v>0</v>
      </c>
      <c r="G46" s="6"/>
      <c r="H46" s="7">
        <f>IF(G46=0,,($G$9-G46)*$G$7*100/$G$9)</f>
        <v>0</v>
      </c>
      <c r="I46" s="6"/>
      <c r="J46" s="7">
        <f t="shared" si="20"/>
        <v>0</v>
      </c>
      <c r="K46" s="21"/>
      <c r="L46" s="7">
        <f t="shared" si="21"/>
        <v>0</v>
      </c>
      <c r="M46" s="6"/>
      <c r="N46" s="7">
        <f t="shared" si="22"/>
        <v>0</v>
      </c>
      <c r="O46" s="6"/>
      <c r="P46" s="7">
        <f t="shared" si="23"/>
        <v>0</v>
      </c>
      <c r="Q46" s="6"/>
      <c r="R46" s="7">
        <f t="shared" si="24"/>
        <v>0</v>
      </c>
      <c r="S46" s="8">
        <f t="shared" si="25"/>
        <v>0</v>
      </c>
      <c r="T46" s="6">
        <f t="shared" si="16"/>
        <v>0</v>
      </c>
      <c r="U46" s="6">
        <f t="shared" si="17"/>
        <v>36</v>
      </c>
      <c r="V46" s="13">
        <f t="shared" si="11"/>
        <v>0</v>
      </c>
    </row>
    <row r="47" spans="1:22" x14ac:dyDescent="0.3">
      <c r="A47" s="5">
        <f t="shared" si="15"/>
        <v>37</v>
      </c>
      <c r="B47" s="6"/>
      <c r="C47" s="6"/>
      <c r="D47" s="6"/>
      <c r="E47" s="6"/>
      <c r="F47" s="7">
        <f t="shared" ref="F47" si="26">IF(E47=0,,($E$9-E47)*$E$7*100/$E$9)</f>
        <v>0</v>
      </c>
      <c r="G47" s="6"/>
      <c r="H47" s="7">
        <f t="shared" ref="H47" si="27">IF(G47=0,,($G$9-G47)*$G$7*100/$G$9)</f>
        <v>0</v>
      </c>
      <c r="I47" s="6"/>
      <c r="J47" s="7">
        <f t="shared" ref="J47" si="28">IF(I47=0,,($I$9-I47)*$I$7*100/$I$9)</f>
        <v>0</v>
      </c>
      <c r="K47" s="21"/>
      <c r="L47" s="7">
        <f t="shared" ref="L47" si="29">IF(K47=0,,($K$9-K47)*$K$7*100/$K$9)</f>
        <v>0</v>
      </c>
      <c r="M47" s="6"/>
      <c r="N47" s="7">
        <f t="shared" ref="N47" si="30">IF(M47=0,,($M$9-M47)*$M$7*100/$M$9)</f>
        <v>0</v>
      </c>
      <c r="O47" s="6"/>
      <c r="P47" s="7">
        <f t="shared" ref="P47" si="31">IF(O47=0,,($O$9-O47)*$O$7*100/$O$9)</f>
        <v>0</v>
      </c>
      <c r="Q47" s="6"/>
      <c r="R47" s="7">
        <f t="shared" ref="R47" si="32">IF(Q47=0,,($Q$9-Q47)*$Q$7*100/$Q$9)</f>
        <v>0</v>
      </c>
      <c r="S47" s="8">
        <f t="shared" ref="S47" si="33">P47+R47+L47+N47+J47+H47+F47</f>
        <v>0</v>
      </c>
      <c r="T47" s="6">
        <f t="shared" si="16"/>
        <v>0</v>
      </c>
      <c r="U47" s="6">
        <f t="shared" si="17"/>
        <v>37</v>
      </c>
      <c r="V47" s="13">
        <f t="shared" si="11"/>
        <v>0</v>
      </c>
    </row>
    <row r="48" spans="1:22" x14ac:dyDescent="0.3">
      <c r="A48" s="5">
        <f t="shared" si="15"/>
        <v>38</v>
      </c>
      <c r="B48" s="6"/>
      <c r="C48" s="6"/>
      <c r="D48" s="6"/>
      <c r="E48" s="6"/>
      <c r="F48" s="7">
        <f t="shared" ref="F48:F54" si="34">IF(E48=0,,($E$9-E48)*$E$7*100/$E$9)</f>
        <v>0</v>
      </c>
      <c r="G48" s="6"/>
      <c r="H48" s="7">
        <f t="shared" ref="H48:H50" si="35">IF(G48=0,,($G$9-G48)*$G$7*100/$G$9)</f>
        <v>0</v>
      </c>
      <c r="I48" s="6"/>
      <c r="J48" s="7">
        <f t="shared" ref="J48:J54" si="36">IF(I48=0,,($I$9-I48)*$I$7*100/$I$9)</f>
        <v>0</v>
      </c>
      <c r="K48" s="21"/>
      <c r="L48" s="7">
        <f t="shared" ref="L48:L54" si="37">IF(K48=0,,($K$9-K48)*$K$7*100/$K$9)</f>
        <v>0</v>
      </c>
      <c r="M48" s="6"/>
      <c r="N48" s="7">
        <f t="shared" ref="N48:N54" si="38">IF(M48=0,,($M$9-M48)*$M$7*100/$M$9)</f>
        <v>0</v>
      </c>
      <c r="O48" s="6"/>
      <c r="P48" s="7">
        <f t="shared" ref="P48:P54" si="39">IF(O48=0,,($O$9-O48)*$O$7*100/$O$9)</f>
        <v>0</v>
      </c>
      <c r="Q48" s="6"/>
      <c r="R48" s="7">
        <f t="shared" ref="R48:R54" si="40">IF(Q48=0,,($Q$9-Q48)*$Q$7*100/$Q$9)</f>
        <v>0</v>
      </c>
      <c r="S48" s="8">
        <f t="shared" ref="S48:S54" si="41">P48+R48+L48+N48+J48+H48+F48</f>
        <v>0</v>
      </c>
      <c r="T48" s="6">
        <f t="shared" si="16"/>
        <v>0</v>
      </c>
      <c r="U48" s="6">
        <f t="shared" si="17"/>
        <v>38</v>
      </c>
      <c r="V48" s="13">
        <f t="shared" si="11"/>
        <v>0</v>
      </c>
    </row>
    <row r="49" spans="1:22" x14ac:dyDescent="0.3">
      <c r="A49" s="5">
        <f t="shared" si="15"/>
        <v>39</v>
      </c>
      <c r="B49" s="6"/>
      <c r="C49" s="6"/>
      <c r="D49" s="6"/>
      <c r="E49" s="6"/>
      <c r="F49" s="7">
        <f t="shared" si="34"/>
        <v>0</v>
      </c>
      <c r="G49" s="6"/>
      <c r="H49" s="7">
        <f t="shared" si="35"/>
        <v>0</v>
      </c>
      <c r="I49" s="6"/>
      <c r="J49" s="7">
        <f t="shared" si="36"/>
        <v>0</v>
      </c>
      <c r="K49" s="21"/>
      <c r="L49" s="7">
        <f t="shared" si="37"/>
        <v>0</v>
      </c>
      <c r="M49" s="6"/>
      <c r="N49" s="7">
        <f t="shared" si="38"/>
        <v>0</v>
      </c>
      <c r="O49" s="6"/>
      <c r="P49" s="7">
        <f t="shared" si="39"/>
        <v>0</v>
      </c>
      <c r="Q49" s="6"/>
      <c r="R49" s="7">
        <f t="shared" si="40"/>
        <v>0</v>
      </c>
      <c r="S49" s="8">
        <f t="shared" si="41"/>
        <v>0</v>
      </c>
      <c r="T49" s="6">
        <f t="shared" si="16"/>
        <v>0</v>
      </c>
      <c r="U49" s="6">
        <f t="shared" si="17"/>
        <v>39</v>
      </c>
      <c r="V49" s="13">
        <f t="shared" si="11"/>
        <v>0</v>
      </c>
    </row>
    <row r="50" spans="1:22" x14ac:dyDescent="0.3">
      <c r="A50" s="5">
        <f t="shared" si="15"/>
        <v>40</v>
      </c>
      <c r="B50" s="6"/>
      <c r="C50" s="6"/>
      <c r="D50" s="6"/>
      <c r="E50" s="6"/>
      <c r="F50" s="7">
        <f t="shared" si="34"/>
        <v>0</v>
      </c>
      <c r="G50" s="6"/>
      <c r="H50" s="7">
        <f t="shared" si="35"/>
        <v>0</v>
      </c>
      <c r="I50" s="6"/>
      <c r="J50" s="7">
        <f t="shared" si="36"/>
        <v>0</v>
      </c>
      <c r="K50" s="21"/>
      <c r="L50" s="7">
        <f t="shared" si="37"/>
        <v>0</v>
      </c>
      <c r="M50" s="6"/>
      <c r="N50" s="7">
        <f t="shared" si="38"/>
        <v>0</v>
      </c>
      <c r="O50" s="6"/>
      <c r="P50" s="7">
        <f t="shared" si="39"/>
        <v>0</v>
      </c>
      <c r="Q50" s="6"/>
      <c r="R50" s="7">
        <f t="shared" si="40"/>
        <v>0</v>
      </c>
      <c r="S50" s="8">
        <f t="shared" si="41"/>
        <v>0</v>
      </c>
      <c r="T50" s="6">
        <f t="shared" si="16"/>
        <v>0</v>
      </c>
      <c r="U50" s="6">
        <f t="shared" si="17"/>
        <v>40</v>
      </c>
      <c r="V50" s="13">
        <f t="shared" si="11"/>
        <v>0</v>
      </c>
    </row>
    <row r="51" spans="1:22" x14ac:dyDescent="0.3">
      <c r="A51" s="5">
        <f t="shared" si="15"/>
        <v>41</v>
      </c>
      <c r="B51" s="6"/>
      <c r="C51" s="6"/>
      <c r="D51" s="6"/>
      <c r="E51" s="6"/>
      <c r="F51" s="7">
        <f t="shared" si="34"/>
        <v>0</v>
      </c>
      <c r="G51" s="6"/>
      <c r="H51" s="7">
        <f>5/2</f>
        <v>2.5</v>
      </c>
      <c r="I51" s="6"/>
      <c r="J51" s="7">
        <f t="shared" si="36"/>
        <v>0</v>
      </c>
      <c r="K51" s="21"/>
      <c r="L51" s="7">
        <f t="shared" si="37"/>
        <v>0</v>
      </c>
      <c r="M51" s="6"/>
      <c r="N51" s="7">
        <f t="shared" si="38"/>
        <v>0</v>
      </c>
      <c r="O51" s="6"/>
      <c r="P51" s="7">
        <f t="shared" si="39"/>
        <v>0</v>
      </c>
      <c r="Q51" s="6"/>
      <c r="R51" s="7">
        <f t="shared" si="40"/>
        <v>0</v>
      </c>
      <c r="S51" s="8">
        <f t="shared" si="41"/>
        <v>2.5</v>
      </c>
      <c r="T51" s="6">
        <f t="shared" si="16"/>
        <v>0</v>
      </c>
      <c r="U51" s="6">
        <f t="shared" si="17"/>
        <v>41</v>
      </c>
      <c r="V51" s="13">
        <f t="shared" si="11"/>
        <v>0</v>
      </c>
    </row>
    <row r="52" spans="1:22" x14ac:dyDescent="0.3">
      <c r="A52" s="5">
        <f t="shared" si="15"/>
        <v>42</v>
      </c>
      <c r="B52" s="6"/>
      <c r="C52" s="6"/>
      <c r="D52" s="6"/>
      <c r="E52" s="6"/>
      <c r="F52" s="7">
        <f t="shared" si="34"/>
        <v>0</v>
      </c>
      <c r="G52" s="6"/>
      <c r="H52" s="7">
        <f t="shared" ref="H52:H54" si="42">IF(G52=0,,($G$9-G52)*$G$7*100/$G$9)</f>
        <v>0</v>
      </c>
      <c r="I52" s="6"/>
      <c r="J52" s="7">
        <f t="shared" si="36"/>
        <v>0</v>
      </c>
      <c r="K52" s="21"/>
      <c r="L52" s="7">
        <f t="shared" si="37"/>
        <v>0</v>
      </c>
      <c r="M52" s="6"/>
      <c r="N52" s="7">
        <f t="shared" si="38"/>
        <v>0</v>
      </c>
      <c r="O52" s="6"/>
      <c r="P52" s="7">
        <f t="shared" si="39"/>
        <v>0</v>
      </c>
      <c r="Q52" s="6"/>
      <c r="R52" s="7">
        <f t="shared" si="40"/>
        <v>0</v>
      </c>
      <c r="S52" s="8">
        <f t="shared" si="41"/>
        <v>0</v>
      </c>
      <c r="T52" s="6">
        <f t="shared" si="16"/>
        <v>0</v>
      </c>
      <c r="U52" s="6">
        <f t="shared" si="17"/>
        <v>42</v>
      </c>
      <c r="V52" s="13">
        <f t="shared" si="11"/>
        <v>0</v>
      </c>
    </row>
    <row r="53" spans="1:22" x14ac:dyDescent="0.3">
      <c r="A53" s="5">
        <f t="shared" si="15"/>
        <v>43</v>
      </c>
      <c r="B53" s="6"/>
      <c r="C53" s="6"/>
      <c r="D53" s="6"/>
      <c r="E53" s="6"/>
      <c r="F53" s="7">
        <f t="shared" si="34"/>
        <v>0</v>
      </c>
      <c r="G53" s="6"/>
      <c r="H53" s="7">
        <f t="shared" si="42"/>
        <v>0</v>
      </c>
      <c r="I53" s="6"/>
      <c r="J53" s="7">
        <f t="shared" si="36"/>
        <v>0</v>
      </c>
      <c r="K53" s="21"/>
      <c r="L53" s="7">
        <f t="shared" si="37"/>
        <v>0</v>
      </c>
      <c r="M53" s="6"/>
      <c r="N53" s="7">
        <f t="shared" si="38"/>
        <v>0</v>
      </c>
      <c r="O53" s="6"/>
      <c r="P53" s="7">
        <f t="shared" si="39"/>
        <v>0</v>
      </c>
      <c r="Q53" s="6"/>
      <c r="R53" s="7">
        <f t="shared" si="40"/>
        <v>0</v>
      </c>
      <c r="S53" s="8">
        <f t="shared" si="41"/>
        <v>0</v>
      </c>
      <c r="T53" s="6">
        <f t="shared" si="16"/>
        <v>0</v>
      </c>
      <c r="U53" s="6">
        <f t="shared" si="17"/>
        <v>43</v>
      </c>
      <c r="V53" s="13">
        <f t="shared" si="11"/>
        <v>0</v>
      </c>
    </row>
    <row r="54" spans="1:22" x14ac:dyDescent="0.3">
      <c r="A54" s="5">
        <f t="shared" si="15"/>
        <v>44</v>
      </c>
      <c r="B54" s="6"/>
      <c r="C54" s="6"/>
      <c r="D54" s="6"/>
      <c r="E54" s="6"/>
      <c r="F54" s="7">
        <f t="shared" si="34"/>
        <v>0</v>
      </c>
      <c r="G54" s="6"/>
      <c r="H54" s="7">
        <f t="shared" si="42"/>
        <v>0</v>
      </c>
      <c r="I54" s="6"/>
      <c r="J54" s="7">
        <f t="shared" si="36"/>
        <v>0</v>
      </c>
      <c r="K54" s="21"/>
      <c r="L54" s="7">
        <f t="shared" si="37"/>
        <v>0</v>
      </c>
      <c r="M54" s="6"/>
      <c r="N54" s="7">
        <f t="shared" si="38"/>
        <v>0</v>
      </c>
      <c r="O54" s="6"/>
      <c r="P54" s="7">
        <f t="shared" si="39"/>
        <v>0</v>
      </c>
      <c r="Q54" s="6"/>
      <c r="R54" s="7">
        <f t="shared" si="40"/>
        <v>0</v>
      </c>
      <c r="S54" s="8">
        <f t="shared" si="41"/>
        <v>0</v>
      </c>
      <c r="T54" s="6">
        <f t="shared" si="16"/>
        <v>0</v>
      </c>
      <c r="U54" s="6">
        <f t="shared" si="17"/>
        <v>44</v>
      </c>
      <c r="V54" s="13">
        <f t="shared" si="11"/>
        <v>0</v>
      </c>
    </row>
    <row r="55" spans="1:22" x14ac:dyDescent="0.3">
      <c r="A55" s="30" t="s">
        <v>153</v>
      </c>
      <c r="B55" s="30"/>
      <c r="C55" s="31"/>
      <c r="E55">
        <f>COUNTA(E11:E54)</f>
        <v>17</v>
      </c>
      <c r="G55">
        <f>COUNTA(G11:G54)</f>
        <v>20</v>
      </c>
      <c r="I55">
        <f>COUNTA(I11:I54)</f>
        <v>26</v>
      </c>
      <c r="K55">
        <f>COUNTA(K11:K54)</f>
        <v>24</v>
      </c>
      <c r="M55">
        <f>COUNTA(M11:M54)</f>
        <v>0</v>
      </c>
      <c r="O55">
        <f>COUNTA(O11:O54)</f>
        <v>0</v>
      </c>
      <c r="Q55">
        <f>COUNTA(Q11:Q54)</f>
        <v>0</v>
      </c>
    </row>
    <row r="56" spans="1:22" x14ac:dyDescent="0.3">
      <c r="A56" s="33" t="s">
        <v>30</v>
      </c>
      <c r="B56" s="33"/>
      <c r="C56" s="33"/>
      <c r="E56" s="12">
        <f>E55/$G$2</f>
        <v>0.54838709677419351</v>
      </c>
      <c r="G56" s="12">
        <f>G55/$G$2</f>
        <v>0.64516129032258063</v>
      </c>
      <c r="I56" s="12">
        <f>I55/$G$2</f>
        <v>0.83870967741935487</v>
      </c>
      <c r="K56" s="12">
        <f>K55/$G$2</f>
        <v>0.77419354838709675</v>
      </c>
      <c r="M56" s="12">
        <f>M55/$G$2</f>
        <v>0</v>
      </c>
      <c r="O56" s="12">
        <f>O55/$G$2</f>
        <v>0</v>
      </c>
      <c r="Q56" s="12">
        <f>Q55/$G$2</f>
        <v>0</v>
      </c>
    </row>
    <row r="58" spans="1:22" x14ac:dyDescent="0.3">
      <c r="L58" t="s">
        <v>20</v>
      </c>
    </row>
    <row r="59" spans="1:22" x14ac:dyDescent="0.3">
      <c r="L59" t="s">
        <v>20</v>
      </c>
    </row>
    <row r="60" spans="1:22" x14ac:dyDescent="0.3">
      <c r="L60" t="s">
        <v>20</v>
      </c>
    </row>
    <row r="61" spans="1:22" x14ac:dyDescent="0.3">
      <c r="L61" t="s">
        <v>20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</sheetData>
  <sortState xmlns:xlrd2="http://schemas.microsoft.com/office/spreadsheetml/2017/richdata2" ref="B11:S43">
    <sortCondition descending="1" ref="S11:S43"/>
  </sortState>
  <mergeCells count="33">
    <mergeCell ref="A55:C55"/>
    <mergeCell ref="A56:C56"/>
    <mergeCell ref="G9:H9"/>
    <mergeCell ref="I9:J9"/>
    <mergeCell ref="K9:L9"/>
    <mergeCell ref="O9:P9"/>
    <mergeCell ref="Q9:R9"/>
    <mergeCell ref="G8:H8"/>
    <mergeCell ref="I8:J8"/>
    <mergeCell ref="K8:L8"/>
    <mergeCell ref="M8:N8"/>
    <mergeCell ref="O8:P8"/>
    <mergeCell ref="Q8:R8"/>
    <mergeCell ref="O6:P6"/>
    <mergeCell ref="E6:F6"/>
    <mergeCell ref="Q6:R6"/>
    <mergeCell ref="G7:H7"/>
    <mergeCell ref="I7:J7"/>
    <mergeCell ref="K7:L7"/>
    <mergeCell ref="M7:N7"/>
    <mergeCell ref="O7:P7"/>
    <mergeCell ref="Q7:R7"/>
    <mergeCell ref="E7:F7"/>
    <mergeCell ref="E8:F8"/>
    <mergeCell ref="E9:F9"/>
    <mergeCell ref="A1:N1"/>
    <mergeCell ref="E2:F2"/>
    <mergeCell ref="E3:F3"/>
    <mergeCell ref="G6:H6"/>
    <mergeCell ref="I6:J6"/>
    <mergeCell ref="K6:L6"/>
    <mergeCell ref="M6:N6"/>
    <mergeCell ref="M9:N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X61"/>
  <sheetViews>
    <sheetView zoomScale="129" zoomScaleNormal="129" workbookViewId="0">
      <pane xSplit="3" ySplit="10" topLeftCell="G11" activePane="bottomRight" state="frozenSplit"/>
      <selection activeCell="D26" sqref="D26"/>
      <selection pane="topRight" activeCell="D26" sqref="D26"/>
      <selection pane="bottomLeft" activeCell="D26" sqref="D26"/>
      <selection pane="bottomRight" activeCell="V5" sqref="V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40" t="s">
        <v>25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3">
      <c r="E2" s="32" t="s">
        <v>27</v>
      </c>
      <c r="F2" s="32"/>
      <c r="G2" s="11">
        <f>COUNTA(B11:B59)</f>
        <v>40</v>
      </c>
    </row>
    <row r="3" spans="1:24" x14ac:dyDescent="0.3">
      <c r="B3" s="2"/>
      <c r="E3" s="32" t="s">
        <v>28</v>
      </c>
      <c r="F3" s="32"/>
      <c r="G3" s="11">
        <f>COUNTA(E8:T8)</f>
        <v>5</v>
      </c>
    </row>
    <row r="4" spans="1:24" x14ac:dyDescent="0.3">
      <c r="B4" s="2"/>
      <c r="C4" s="3"/>
    </row>
    <row r="6" spans="1:24" x14ac:dyDescent="0.3">
      <c r="D6" s="1" t="s">
        <v>0</v>
      </c>
      <c r="E6" s="34" t="s">
        <v>255</v>
      </c>
      <c r="F6" s="34"/>
      <c r="G6" s="34" t="s">
        <v>295</v>
      </c>
      <c r="H6" s="34"/>
      <c r="I6" s="34" t="s">
        <v>457</v>
      </c>
      <c r="J6" s="34"/>
      <c r="K6" s="34" t="s">
        <v>561</v>
      </c>
      <c r="L6" s="34"/>
      <c r="M6" s="34" t="s">
        <v>589</v>
      </c>
      <c r="N6" s="34"/>
      <c r="O6" s="34"/>
      <c r="P6" s="34"/>
      <c r="Q6" s="34"/>
      <c r="R6" s="34"/>
      <c r="S6" s="34"/>
      <c r="T6" s="34"/>
    </row>
    <row r="7" spans="1:24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41">
        <v>2</v>
      </c>
      <c r="L7" s="42"/>
      <c r="M7" s="36">
        <v>2</v>
      </c>
      <c r="N7" s="37"/>
      <c r="O7" s="36"/>
      <c r="P7" s="37"/>
      <c r="Q7" s="36"/>
      <c r="R7" s="37"/>
      <c r="S7" s="36"/>
      <c r="T7" s="37"/>
    </row>
    <row r="8" spans="1:24" x14ac:dyDescent="0.3">
      <c r="D8" s="1" t="s">
        <v>1</v>
      </c>
      <c r="E8" s="35">
        <v>45934</v>
      </c>
      <c r="F8" s="35"/>
      <c r="G8" s="38">
        <v>45942</v>
      </c>
      <c r="H8" s="39"/>
      <c r="I8" s="38">
        <v>45984</v>
      </c>
      <c r="J8" s="39"/>
      <c r="K8" s="38">
        <v>46054</v>
      </c>
      <c r="L8" s="39"/>
      <c r="M8" s="35">
        <v>46089</v>
      </c>
      <c r="N8" s="35"/>
      <c r="O8" s="35"/>
      <c r="P8" s="35"/>
      <c r="Q8" s="35"/>
      <c r="R8" s="35"/>
      <c r="S8" s="35"/>
      <c r="T8" s="35"/>
    </row>
    <row r="9" spans="1:24" x14ac:dyDescent="0.3">
      <c r="D9" s="1" t="s">
        <v>2</v>
      </c>
      <c r="E9" s="34">
        <v>20</v>
      </c>
      <c r="F9" s="34"/>
      <c r="G9" s="36">
        <v>21</v>
      </c>
      <c r="H9" s="37"/>
      <c r="I9" s="36">
        <v>29</v>
      </c>
      <c r="J9" s="37"/>
      <c r="K9" s="36">
        <v>24</v>
      </c>
      <c r="L9" s="37"/>
      <c r="M9" s="34">
        <v>28</v>
      </c>
      <c r="N9" s="34"/>
      <c r="O9" s="34"/>
      <c r="P9" s="34"/>
      <c r="Q9" s="34"/>
      <c r="R9" s="34"/>
      <c r="S9" s="34"/>
      <c r="T9" s="34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6">
        <f t="shared" ref="A11:A42" si="0">W11</f>
        <v>1</v>
      </c>
      <c r="B11" s="6" t="s">
        <v>87</v>
      </c>
      <c r="C11" s="6" t="s">
        <v>88</v>
      </c>
      <c r="D11" s="6" t="s">
        <v>51</v>
      </c>
      <c r="E11" s="6">
        <v>1</v>
      </c>
      <c r="F11" s="19">
        <f t="shared" ref="F11:F47" si="1">IF(E11=0,,($E$9-E11)*$E$7*100/$E$9)</f>
        <v>190</v>
      </c>
      <c r="G11" s="20">
        <v>1</v>
      </c>
      <c r="H11" s="19">
        <f t="shared" ref="H11:H48" si="2">IF(G11=0,,($G$9-G11)*$G$7*100/$G$9)</f>
        <v>190.47619047619048</v>
      </c>
      <c r="I11" s="20">
        <v>1</v>
      </c>
      <c r="J11" s="19">
        <f t="shared" ref="J11:J52" si="3">IF(I11=0,,($I$9-I11)*$I$7*100/$I$9)</f>
        <v>193.10344827586206</v>
      </c>
      <c r="K11" s="20">
        <v>5</v>
      </c>
      <c r="L11" s="19">
        <f t="shared" ref="L11:L36" si="4">IF(K11=0,,($K$9-K11)*$K$7*100/$K$9)</f>
        <v>158.33333333333334</v>
      </c>
      <c r="M11" s="20">
        <v>1</v>
      </c>
      <c r="N11" s="19">
        <f t="shared" ref="N11:N49" si="5">IF(M11=0,,($M$9-M11)*$M$7*100/$M$9)</f>
        <v>192.85714285714286</v>
      </c>
      <c r="O11" s="20"/>
      <c r="P11" s="19">
        <f t="shared" ref="P11:P52" si="6">IF(O11=0,,($O$9-O11)*$O$7*100/$O$9)</f>
        <v>0</v>
      </c>
      <c r="Q11" s="20"/>
      <c r="R11" s="19">
        <f t="shared" ref="R11:R52" si="7">IF(Q11=0,,($Q$9-Q11)*$Q$7*100/$Q$9)</f>
        <v>0</v>
      </c>
      <c r="S11" s="20"/>
      <c r="T11" s="19">
        <f t="shared" ref="T11:T52" si="8">IF(S11=0,,($S$9-S11)*$S$7*100/$S$9)</f>
        <v>0</v>
      </c>
      <c r="U11" s="8">
        <f t="shared" ref="U11:U52" si="9">R11+P11+T11+F11+H11+J11+L11+N11</f>
        <v>924.77011494252883</v>
      </c>
      <c r="V11" s="6">
        <f t="shared" ref="V11:V42" si="10">COUNTA(E11,I11,K11,M11,O11,S11,Q11,G11)</f>
        <v>5</v>
      </c>
      <c r="W11" s="6">
        <f t="shared" ref="W11:W42" si="11">ROW(B11)-10</f>
        <v>1</v>
      </c>
      <c r="X11" s="13">
        <f t="shared" ref="X11:X42" si="12">V11/$G$3</f>
        <v>1</v>
      </c>
    </row>
    <row r="12" spans="1:24" x14ac:dyDescent="0.3">
      <c r="A12" s="5">
        <f t="shared" si="0"/>
        <v>2</v>
      </c>
      <c r="B12" s="6" t="s">
        <v>111</v>
      </c>
      <c r="C12" s="6" t="s">
        <v>112</v>
      </c>
      <c r="D12" s="6" t="s">
        <v>40</v>
      </c>
      <c r="E12" s="6">
        <v>6</v>
      </c>
      <c r="F12" s="19">
        <f t="shared" si="1"/>
        <v>140</v>
      </c>
      <c r="G12" s="20">
        <v>2</v>
      </c>
      <c r="H12" s="19">
        <f t="shared" si="2"/>
        <v>180.95238095238096</v>
      </c>
      <c r="I12" s="20">
        <v>5</v>
      </c>
      <c r="J12" s="19">
        <f t="shared" si="3"/>
        <v>165.51724137931035</v>
      </c>
      <c r="K12" s="20">
        <v>6</v>
      </c>
      <c r="L12" s="19">
        <f t="shared" si="4"/>
        <v>150</v>
      </c>
      <c r="M12" s="20">
        <v>3</v>
      </c>
      <c r="N12" s="19">
        <f t="shared" si="5"/>
        <v>178.57142857142858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815.04105090311987</v>
      </c>
      <c r="V12" s="6">
        <f t="shared" si="10"/>
        <v>5</v>
      </c>
      <c r="W12" s="6">
        <f t="shared" si="11"/>
        <v>2</v>
      </c>
      <c r="X12" s="13">
        <f t="shared" si="12"/>
        <v>1</v>
      </c>
    </row>
    <row r="13" spans="1:24" x14ac:dyDescent="0.3">
      <c r="A13" s="5">
        <f t="shared" si="0"/>
        <v>3</v>
      </c>
      <c r="B13" s="6" t="s">
        <v>131</v>
      </c>
      <c r="C13" s="6" t="s">
        <v>97</v>
      </c>
      <c r="D13" s="6" t="s">
        <v>132</v>
      </c>
      <c r="E13" s="6">
        <v>3</v>
      </c>
      <c r="F13" s="19">
        <f t="shared" si="1"/>
        <v>170</v>
      </c>
      <c r="G13" s="20">
        <v>5</v>
      </c>
      <c r="H13" s="19">
        <f t="shared" si="2"/>
        <v>152.38095238095238</v>
      </c>
      <c r="I13" s="20">
        <v>3</v>
      </c>
      <c r="J13" s="19">
        <f t="shared" si="3"/>
        <v>179.31034482758622</v>
      </c>
      <c r="K13" s="20">
        <v>7</v>
      </c>
      <c r="L13" s="19">
        <f t="shared" si="4"/>
        <v>141.66666666666666</v>
      </c>
      <c r="M13" s="20">
        <v>5</v>
      </c>
      <c r="N13" s="19">
        <f t="shared" si="5"/>
        <v>164.28571428571428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807.64367816091954</v>
      </c>
      <c r="V13" s="6">
        <f t="shared" si="10"/>
        <v>5</v>
      </c>
      <c r="W13" s="6">
        <f t="shared" si="11"/>
        <v>3</v>
      </c>
      <c r="X13" s="13">
        <f t="shared" si="12"/>
        <v>1</v>
      </c>
    </row>
    <row r="14" spans="1:24" x14ac:dyDescent="0.3">
      <c r="A14" s="5">
        <f t="shared" si="0"/>
        <v>4</v>
      </c>
      <c r="B14" s="6" t="s">
        <v>92</v>
      </c>
      <c r="C14" s="6" t="s">
        <v>93</v>
      </c>
      <c r="D14" s="6" t="s">
        <v>56</v>
      </c>
      <c r="E14" s="6">
        <v>2</v>
      </c>
      <c r="F14" s="19">
        <f t="shared" si="1"/>
        <v>180</v>
      </c>
      <c r="G14" s="20">
        <v>7</v>
      </c>
      <c r="H14" s="19">
        <f t="shared" si="2"/>
        <v>133.33333333333334</v>
      </c>
      <c r="I14" s="20">
        <v>2</v>
      </c>
      <c r="J14" s="19">
        <f t="shared" si="3"/>
        <v>186.20689655172413</v>
      </c>
      <c r="K14" s="20">
        <v>12</v>
      </c>
      <c r="L14" s="19">
        <f t="shared" si="4"/>
        <v>100</v>
      </c>
      <c r="M14" s="20">
        <v>3</v>
      </c>
      <c r="N14" s="19">
        <f t="shared" si="5"/>
        <v>178.57142857142858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778.111658456486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3">
      <c r="A15" s="5">
        <f t="shared" si="0"/>
        <v>5</v>
      </c>
      <c r="B15" s="6" t="s">
        <v>110</v>
      </c>
      <c r="C15" s="6" t="s">
        <v>62</v>
      </c>
      <c r="D15" s="6" t="s">
        <v>56</v>
      </c>
      <c r="E15" s="6">
        <v>9</v>
      </c>
      <c r="F15" s="19">
        <f t="shared" si="1"/>
        <v>110</v>
      </c>
      <c r="G15" s="20">
        <v>3</v>
      </c>
      <c r="H15" s="19">
        <f t="shared" si="2"/>
        <v>171.42857142857142</v>
      </c>
      <c r="I15" s="20">
        <v>6</v>
      </c>
      <c r="J15" s="19">
        <f t="shared" si="3"/>
        <v>158.62068965517241</v>
      </c>
      <c r="K15" s="20">
        <v>10</v>
      </c>
      <c r="L15" s="19">
        <f t="shared" si="4"/>
        <v>116.66666666666667</v>
      </c>
      <c r="M15" s="20">
        <v>6</v>
      </c>
      <c r="N15" s="19">
        <f t="shared" si="5"/>
        <v>157.14285714285714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713.85878489326763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3">
      <c r="A16" s="5">
        <f t="shared" si="0"/>
        <v>6</v>
      </c>
      <c r="B16" s="6" t="s">
        <v>108</v>
      </c>
      <c r="C16" s="6" t="s">
        <v>109</v>
      </c>
      <c r="D16" s="6" t="s">
        <v>185</v>
      </c>
      <c r="E16" s="6"/>
      <c r="F16" s="19">
        <f t="shared" si="1"/>
        <v>0</v>
      </c>
      <c r="G16" s="20">
        <v>3</v>
      </c>
      <c r="H16" s="19">
        <f t="shared" si="2"/>
        <v>171.42857142857142</v>
      </c>
      <c r="I16" s="20">
        <v>8</v>
      </c>
      <c r="J16" s="19">
        <f t="shared" si="3"/>
        <v>144.82758620689654</v>
      </c>
      <c r="K16" s="20">
        <v>1</v>
      </c>
      <c r="L16" s="19">
        <f t="shared" si="4"/>
        <v>191.66666666666666</v>
      </c>
      <c r="M16" s="20">
        <v>2</v>
      </c>
      <c r="N16" s="19">
        <f t="shared" si="5"/>
        <v>185.71428571428572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693.63711001642037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3">
      <c r="A17" s="5">
        <f t="shared" si="0"/>
        <v>7</v>
      </c>
      <c r="B17" s="6" t="s">
        <v>133</v>
      </c>
      <c r="C17" s="6" t="s">
        <v>134</v>
      </c>
      <c r="D17" s="6" t="s">
        <v>132</v>
      </c>
      <c r="E17" s="6">
        <v>7</v>
      </c>
      <c r="F17" s="19">
        <f t="shared" si="1"/>
        <v>130</v>
      </c>
      <c r="G17" s="20">
        <v>11</v>
      </c>
      <c r="H17" s="19">
        <f t="shared" si="2"/>
        <v>95.238095238095241</v>
      </c>
      <c r="I17" s="20">
        <v>13</v>
      </c>
      <c r="J17" s="19">
        <f t="shared" si="3"/>
        <v>110.34482758620689</v>
      </c>
      <c r="K17" s="20">
        <v>3</v>
      </c>
      <c r="L17" s="19">
        <f t="shared" si="4"/>
        <v>175</v>
      </c>
      <c r="M17" s="20">
        <v>9</v>
      </c>
      <c r="N17" s="19">
        <f t="shared" si="5"/>
        <v>135.71428571428572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8">
        <f t="shared" si="9"/>
        <v>646.29720853858794</v>
      </c>
      <c r="V17" s="6">
        <f t="shared" si="10"/>
        <v>5</v>
      </c>
      <c r="W17" s="6">
        <f t="shared" si="11"/>
        <v>7</v>
      </c>
      <c r="X17" s="13">
        <f t="shared" si="12"/>
        <v>1</v>
      </c>
    </row>
    <row r="18" spans="1:24" x14ac:dyDescent="0.3">
      <c r="A18" s="5">
        <f t="shared" si="0"/>
        <v>8</v>
      </c>
      <c r="B18" s="6" t="s">
        <v>81</v>
      </c>
      <c r="C18" s="6" t="s">
        <v>82</v>
      </c>
      <c r="D18" s="6" t="s">
        <v>40</v>
      </c>
      <c r="E18" s="6">
        <v>5</v>
      </c>
      <c r="F18" s="19">
        <f t="shared" si="1"/>
        <v>150</v>
      </c>
      <c r="G18" s="20">
        <v>8</v>
      </c>
      <c r="H18" s="19">
        <f t="shared" si="2"/>
        <v>123.80952380952381</v>
      </c>
      <c r="I18" s="20">
        <v>3</v>
      </c>
      <c r="J18" s="19">
        <f t="shared" si="3"/>
        <v>179.31034482758622</v>
      </c>
      <c r="K18" s="20">
        <v>3</v>
      </c>
      <c r="L18" s="19">
        <f t="shared" si="4"/>
        <v>175</v>
      </c>
      <c r="M18" s="20"/>
      <c r="N18" s="19">
        <f t="shared" si="5"/>
        <v>0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628.11986863711002</v>
      </c>
      <c r="V18" s="6">
        <f t="shared" si="10"/>
        <v>4</v>
      </c>
      <c r="W18" s="6">
        <f t="shared" si="11"/>
        <v>8</v>
      </c>
      <c r="X18" s="13">
        <f t="shared" si="12"/>
        <v>0.8</v>
      </c>
    </row>
    <row r="19" spans="1:24" x14ac:dyDescent="0.3">
      <c r="A19" s="5">
        <f t="shared" si="0"/>
        <v>9</v>
      </c>
      <c r="B19" s="6" t="s">
        <v>387</v>
      </c>
      <c r="C19" s="6" t="s">
        <v>388</v>
      </c>
      <c r="D19" s="6" t="s">
        <v>185</v>
      </c>
      <c r="E19" s="6"/>
      <c r="F19" s="19">
        <f t="shared" si="1"/>
        <v>0</v>
      </c>
      <c r="G19" s="20">
        <v>10</v>
      </c>
      <c r="H19" s="19">
        <f t="shared" si="2"/>
        <v>104.76190476190476</v>
      </c>
      <c r="I19" s="20">
        <v>10</v>
      </c>
      <c r="J19" s="19">
        <f t="shared" si="3"/>
        <v>131.0344827586207</v>
      </c>
      <c r="K19" s="20">
        <v>2</v>
      </c>
      <c r="L19" s="19">
        <f t="shared" si="4"/>
        <v>183.33333333333334</v>
      </c>
      <c r="M19" s="20">
        <v>7</v>
      </c>
      <c r="N19" s="19">
        <f t="shared" si="5"/>
        <v>150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569.12972085385877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3">
      <c r="A20" s="5">
        <f t="shared" si="0"/>
        <v>10</v>
      </c>
      <c r="B20" s="6" t="s">
        <v>385</v>
      </c>
      <c r="C20" s="6" t="s">
        <v>386</v>
      </c>
      <c r="D20" s="6" t="s">
        <v>56</v>
      </c>
      <c r="E20" s="6"/>
      <c r="F20" s="19">
        <f t="shared" si="1"/>
        <v>0</v>
      </c>
      <c r="G20" s="20">
        <v>6</v>
      </c>
      <c r="H20" s="19">
        <f t="shared" si="2"/>
        <v>142.85714285714286</v>
      </c>
      <c r="I20" s="20">
        <v>7</v>
      </c>
      <c r="J20" s="19">
        <f t="shared" si="3"/>
        <v>151.72413793103448</v>
      </c>
      <c r="K20" s="20">
        <v>11</v>
      </c>
      <c r="L20" s="19">
        <f t="shared" si="4"/>
        <v>108.33333333333333</v>
      </c>
      <c r="M20" s="20">
        <v>11</v>
      </c>
      <c r="N20" s="19">
        <f t="shared" si="5"/>
        <v>121.42857142857143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8"/>
        <v>0</v>
      </c>
      <c r="U20" s="8">
        <f t="shared" si="9"/>
        <v>524.34318555008201</v>
      </c>
      <c r="V20" s="6">
        <f t="shared" si="10"/>
        <v>4</v>
      </c>
      <c r="W20" s="6">
        <f t="shared" si="11"/>
        <v>10</v>
      </c>
      <c r="X20" s="13">
        <f t="shared" si="12"/>
        <v>0.8</v>
      </c>
    </row>
    <row r="21" spans="1:24" x14ac:dyDescent="0.3">
      <c r="A21" s="5">
        <f t="shared" si="0"/>
        <v>11</v>
      </c>
      <c r="B21" s="6" t="s">
        <v>89</v>
      </c>
      <c r="C21" s="6" t="s">
        <v>90</v>
      </c>
      <c r="D21" s="6" t="s">
        <v>56</v>
      </c>
      <c r="E21" s="6">
        <v>15</v>
      </c>
      <c r="F21" s="19">
        <f t="shared" si="1"/>
        <v>50</v>
      </c>
      <c r="G21" s="20">
        <v>15</v>
      </c>
      <c r="H21" s="19">
        <f t="shared" si="2"/>
        <v>57.142857142857146</v>
      </c>
      <c r="I21" s="20">
        <v>15</v>
      </c>
      <c r="J21" s="19">
        <f t="shared" si="3"/>
        <v>96.551724137931032</v>
      </c>
      <c r="K21" s="20">
        <v>9</v>
      </c>
      <c r="L21" s="19">
        <f t="shared" si="4"/>
        <v>125</v>
      </c>
      <c r="M21" s="20">
        <v>8</v>
      </c>
      <c r="N21" s="19">
        <f t="shared" si="5"/>
        <v>142.85714285714286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471.55172413793105</v>
      </c>
      <c r="V21" s="6">
        <f t="shared" si="10"/>
        <v>5</v>
      </c>
      <c r="W21" s="6">
        <f t="shared" si="11"/>
        <v>11</v>
      </c>
      <c r="X21" s="13">
        <f t="shared" si="12"/>
        <v>1</v>
      </c>
    </row>
    <row r="22" spans="1:24" x14ac:dyDescent="0.3">
      <c r="A22" s="5">
        <f t="shared" si="0"/>
        <v>12</v>
      </c>
      <c r="B22" s="6" t="s">
        <v>94</v>
      </c>
      <c r="C22" s="6" t="s">
        <v>95</v>
      </c>
      <c r="D22" s="6" t="s">
        <v>56</v>
      </c>
      <c r="E22" s="6">
        <v>8</v>
      </c>
      <c r="F22" s="19">
        <f t="shared" si="1"/>
        <v>120</v>
      </c>
      <c r="G22" s="20">
        <v>18</v>
      </c>
      <c r="H22" s="19">
        <f t="shared" si="2"/>
        <v>28.571428571428573</v>
      </c>
      <c r="I22" s="20">
        <v>12</v>
      </c>
      <c r="J22" s="19">
        <f t="shared" si="3"/>
        <v>117.24137931034483</v>
      </c>
      <c r="K22" s="20">
        <v>21</v>
      </c>
      <c r="L22" s="19">
        <f t="shared" si="4"/>
        <v>25</v>
      </c>
      <c r="M22" s="20">
        <v>17</v>
      </c>
      <c r="N22" s="19">
        <f t="shared" si="5"/>
        <v>78.571428571428569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>
        <f t="shared" si="8"/>
        <v>0</v>
      </c>
      <c r="U22" s="8">
        <f t="shared" si="9"/>
        <v>369.38423645320199</v>
      </c>
      <c r="V22" s="6">
        <f t="shared" si="10"/>
        <v>5</v>
      </c>
      <c r="W22" s="6">
        <f t="shared" si="11"/>
        <v>12</v>
      </c>
      <c r="X22" s="13">
        <f t="shared" si="12"/>
        <v>1</v>
      </c>
    </row>
    <row r="23" spans="1:24" x14ac:dyDescent="0.3">
      <c r="A23" s="5">
        <f t="shared" si="0"/>
        <v>13</v>
      </c>
      <c r="B23" s="6" t="s">
        <v>375</v>
      </c>
      <c r="C23" s="6" t="s">
        <v>458</v>
      </c>
      <c r="D23" s="6" t="s">
        <v>40</v>
      </c>
      <c r="E23" s="6"/>
      <c r="F23" s="7">
        <f t="shared" si="1"/>
        <v>0</v>
      </c>
      <c r="G23" s="6"/>
      <c r="H23" s="7">
        <f t="shared" si="2"/>
        <v>0</v>
      </c>
      <c r="I23" s="6">
        <v>11</v>
      </c>
      <c r="J23" s="19">
        <f t="shared" si="3"/>
        <v>124.13793103448276</v>
      </c>
      <c r="K23" s="6">
        <v>14</v>
      </c>
      <c r="L23" s="7">
        <f t="shared" si="4"/>
        <v>83.333333333333329</v>
      </c>
      <c r="M23" s="6">
        <v>12</v>
      </c>
      <c r="N23" s="7">
        <f t="shared" si="5"/>
        <v>114.28571428571429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8"/>
        <v>0</v>
      </c>
      <c r="U23" s="8">
        <f t="shared" si="9"/>
        <v>321.75697865353038</v>
      </c>
      <c r="V23" s="6">
        <f t="shared" si="10"/>
        <v>3</v>
      </c>
      <c r="W23" s="6">
        <f t="shared" si="11"/>
        <v>13</v>
      </c>
      <c r="X23" s="13">
        <f t="shared" si="12"/>
        <v>0.6</v>
      </c>
    </row>
    <row r="24" spans="1:24" x14ac:dyDescent="0.3">
      <c r="A24" s="5">
        <f t="shared" si="0"/>
        <v>14</v>
      </c>
      <c r="B24" s="6" t="s">
        <v>389</v>
      </c>
      <c r="C24" s="6" t="s">
        <v>113</v>
      </c>
      <c r="D24" s="6" t="s">
        <v>344</v>
      </c>
      <c r="E24" s="6"/>
      <c r="F24" s="7">
        <f t="shared" si="1"/>
        <v>0</v>
      </c>
      <c r="G24" s="6">
        <v>12</v>
      </c>
      <c r="H24" s="7">
        <f t="shared" si="2"/>
        <v>85.714285714285708</v>
      </c>
      <c r="I24" s="6">
        <v>19</v>
      </c>
      <c r="J24" s="19">
        <f t="shared" si="3"/>
        <v>68.965517241379317</v>
      </c>
      <c r="K24" s="6">
        <v>13</v>
      </c>
      <c r="L24" s="7">
        <f t="shared" si="4"/>
        <v>91.666666666666671</v>
      </c>
      <c r="M24" s="6">
        <v>21</v>
      </c>
      <c r="N24" s="7">
        <f t="shared" si="5"/>
        <v>50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296.34646962233171</v>
      </c>
      <c r="V24" s="6">
        <f t="shared" si="10"/>
        <v>4</v>
      </c>
      <c r="W24" s="6">
        <f t="shared" si="11"/>
        <v>14</v>
      </c>
      <c r="X24" s="13">
        <f t="shared" si="12"/>
        <v>0.8</v>
      </c>
    </row>
    <row r="25" spans="1:24" x14ac:dyDescent="0.3">
      <c r="A25" s="5">
        <f t="shared" si="0"/>
        <v>15</v>
      </c>
      <c r="B25" s="6" t="s">
        <v>85</v>
      </c>
      <c r="C25" s="6" t="s">
        <v>86</v>
      </c>
      <c r="D25" s="6" t="s">
        <v>51</v>
      </c>
      <c r="E25" s="6">
        <v>3</v>
      </c>
      <c r="F25" s="19">
        <f t="shared" si="1"/>
        <v>170</v>
      </c>
      <c r="G25" s="20">
        <v>9</v>
      </c>
      <c r="H25" s="19">
        <f t="shared" si="2"/>
        <v>114.28571428571429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284.28571428571428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3">
      <c r="A26" s="5">
        <f t="shared" si="0"/>
        <v>16</v>
      </c>
      <c r="B26" s="6" t="s">
        <v>463</v>
      </c>
      <c r="C26" s="6" t="s">
        <v>253</v>
      </c>
      <c r="D26" s="6" t="s">
        <v>344</v>
      </c>
      <c r="E26" s="6"/>
      <c r="F26" s="7">
        <f t="shared" si="1"/>
        <v>0</v>
      </c>
      <c r="G26" s="6"/>
      <c r="H26" s="7">
        <f t="shared" si="2"/>
        <v>0</v>
      </c>
      <c r="I26" s="6">
        <v>23</v>
      </c>
      <c r="J26" s="19">
        <f t="shared" si="3"/>
        <v>41.379310344827587</v>
      </c>
      <c r="K26" s="6">
        <v>8</v>
      </c>
      <c r="L26" s="7">
        <f t="shared" si="4"/>
        <v>133.33333333333334</v>
      </c>
      <c r="M26" s="6">
        <v>14</v>
      </c>
      <c r="N26" s="7">
        <f t="shared" si="5"/>
        <v>100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274.71264367816093</v>
      </c>
      <c r="V26" s="6">
        <f t="shared" si="10"/>
        <v>3</v>
      </c>
      <c r="W26" s="6">
        <f t="shared" si="11"/>
        <v>16</v>
      </c>
      <c r="X26" s="13">
        <f t="shared" si="12"/>
        <v>0.6</v>
      </c>
    </row>
    <row r="27" spans="1:24" x14ac:dyDescent="0.3">
      <c r="A27" s="5">
        <f t="shared" si="0"/>
        <v>17</v>
      </c>
      <c r="B27" s="6" t="s">
        <v>186</v>
      </c>
      <c r="C27" s="15" t="s">
        <v>187</v>
      </c>
      <c r="D27" s="6" t="s">
        <v>56</v>
      </c>
      <c r="E27" s="6">
        <v>16</v>
      </c>
      <c r="F27" s="19">
        <f t="shared" si="1"/>
        <v>40</v>
      </c>
      <c r="G27" s="20">
        <v>17</v>
      </c>
      <c r="H27" s="19">
        <f t="shared" si="2"/>
        <v>38.095238095238095</v>
      </c>
      <c r="I27" s="20">
        <v>22</v>
      </c>
      <c r="J27" s="19">
        <f t="shared" si="3"/>
        <v>48.275862068965516</v>
      </c>
      <c r="K27" s="20">
        <v>15</v>
      </c>
      <c r="L27" s="19">
        <f t="shared" si="4"/>
        <v>75</v>
      </c>
      <c r="M27" s="20">
        <v>19</v>
      </c>
      <c r="N27" s="19">
        <f t="shared" si="5"/>
        <v>64.285714285714292</v>
      </c>
      <c r="O27" s="20"/>
      <c r="P27" s="19">
        <f t="shared" si="6"/>
        <v>0</v>
      </c>
      <c r="Q27" s="20"/>
      <c r="R27" s="19">
        <f t="shared" si="7"/>
        <v>0</v>
      </c>
      <c r="S27" s="20"/>
      <c r="T27" s="19">
        <f t="shared" si="8"/>
        <v>0</v>
      </c>
      <c r="U27" s="8">
        <f t="shared" si="9"/>
        <v>265.65681444991793</v>
      </c>
      <c r="V27" s="6">
        <f t="shared" si="10"/>
        <v>5</v>
      </c>
      <c r="W27" s="6">
        <f t="shared" si="11"/>
        <v>17</v>
      </c>
      <c r="X27" s="13">
        <f t="shared" si="12"/>
        <v>1</v>
      </c>
    </row>
    <row r="28" spans="1:24" x14ac:dyDescent="0.3">
      <c r="A28" s="5">
        <f t="shared" si="0"/>
        <v>18</v>
      </c>
      <c r="B28" s="6" t="s">
        <v>394</v>
      </c>
      <c r="C28" s="6" t="s">
        <v>395</v>
      </c>
      <c r="D28" s="6" t="s">
        <v>344</v>
      </c>
      <c r="E28" s="6"/>
      <c r="F28" s="7">
        <f t="shared" si="1"/>
        <v>0</v>
      </c>
      <c r="G28" s="6">
        <v>19</v>
      </c>
      <c r="H28" s="7">
        <f t="shared" si="2"/>
        <v>19.047619047619047</v>
      </c>
      <c r="I28" s="6">
        <v>14</v>
      </c>
      <c r="J28" s="19">
        <f t="shared" si="3"/>
        <v>103.44827586206897</v>
      </c>
      <c r="K28" s="6"/>
      <c r="L28" s="7">
        <f t="shared" si="4"/>
        <v>0</v>
      </c>
      <c r="M28" s="6">
        <v>18</v>
      </c>
      <c r="N28" s="7">
        <f t="shared" si="5"/>
        <v>71.428571428571431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193.92446633825944</v>
      </c>
      <c r="V28" s="6">
        <f t="shared" si="10"/>
        <v>3</v>
      </c>
      <c r="W28" s="6">
        <f t="shared" si="11"/>
        <v>18</v>
      </c>
      <c r="X28" s="13">
        <f t="shared" si="12"/>
        <v>0.6</v>
      </c>
    </row>
    <row r="29" spans="1:24" x14ac:dyDescent="0.3">
      <c r="A29" s="5">
        <f t="shared" si="0"/>
        <v>19</v>
      </c>
      <c r="B29" s="6" t="s">
        <v>83</v>
      </c>
      <c r="C29" s="6" t="s">
        <v>84</v>
      </c>
      <c r="D29" s="6" t="s">
        <v>56</v>
      </c>
      <c r="E29" s="6">
        <v>11</v>
      </c>
      <c r="F29" s="19">
        <f t="shared" si="1"/>
        <v>90</v>
      </c>
      <c r="G29" s="20"/>
      <c r="H29" s="19">
        <f t="shared" si="2"/>
        <v>0</v>
      </c>
      <c r="I29" s="20"/>
      <c r="J29" s="19">
        <f t="shared" si="3"/>
        <v>0</v>
      </c>
      <c r="K29" s="20">
        <v>17</v>
      </c>
      <c r="L29" s="19">
        <f t="shared" si="4"/>
        <v>58.333333333333336</v>
      </c>
      <c r="M29" s="20">
        <v>23</v>
      </c>
      <c r="N29" s="19">
        <f t="shared" si="5"/>
        <v>35.714285714285715</v>
      </c>
      <c r="O29" s="20"/>
      <c r="P29" s="19">
        <f t="shared" si="6"/>
        <v>0</v>
      </c>
      <c r="Q29" s="20"/>
      <c r="R29" s="19">
        <f t="shared" si="7"/>
        <v>0</v>
      </c>
      <c r="S29" s="20"/>
      <c r="T29" s="19">
        <f t="shared" si="8"/>
        <v>0</v>
      </c>
      <c r="U29" s="8">
        <f t="shared" si="9"/>
        <v>184.04761904761907</v>
      </c>
      <c r="V29" s="6">
        <f t="shared" si="10"/>
        <v>3</v>
      </c>
      <c r="W29" s="6">
        <f t="shared" si="11"/>
        <v>19</v>
      </c>
      <c r="X29" s="13">
        <f t="shared" si="12"/>
        <v>0.6</v>
      </c>
    </row>
    <row r="30" spans="1:24" x14ac:dyDescent="0.3">
      <c r="A30" s="5">
        <f t="shared" si="0"/>
        <v>20</v>
      </c>
      <c r="B30" s="6" t="s">
        <v>91</v>
      </c>
      <c r="C30" s="6" t="s">
        <v>271</v>
      </c>
      <c r="D30" s="6" t="s">
        <v>40</v>
      </c>
      <c r="E30" s="6">
        <v>14</v>
      </c>
      <c r="F30" s="19">
        <f t="shared" si="1"/>
        <v>60</v>
      </c>
      <c r="G30" s="20"/>
      <c r="H30" s="19">
        <f t="shared" si="2"/>
        <v>0</v>
      </c>
      <c r="I30" s="20"/>
      <c r="J30" s="19">
        <f t="shared" si="3"/>
        <v>0</v>
      </c>
      <c r="K30" s="20">
        <v>16</v>
      </c>
      <c r="L30" s="19">
        <f t="shared" si="4"/>
        <v>66.666666666666671</v>
      </c>
      <c r="M30" s="20">
        <v>22</v>
      </c>
      <c r="N30" s="19">
        <f t="shared" si="5"/>
        <v>42.857142857142854</v>
      </c>
      <c r="O30" s="20"/>
      <c r="P30" s="19">
        <f t="shared" si="6"/>
        <v>0</v>
      </c>
      <c r="Q30" s="20"/>
      <c r="R30" s="19">
        <f t="shared" si="7"/>
        <v>0</v>
      </c>
      <c r="S30" s="20"/>
      <c r="T30" s="19">
        <f t="shared" si="8"/>
        <v>0</v>
      </c>
      <c r="U30" s="8">
        <f t="shared" si="9"/>
        <v>169.52380952380952</v>
      </c>
      <c r="V30" s="6">
        <f t="shared" si="10"/>
        <v>3</v>
      </c>
      <c r="W30" s="6">
        <f t="shared" si="11"/>
        <v>20</v>
      </c>
      <c r="X30" s="13">
        <f t="shared" si="12"/>
        <v>0.6</v>
      </c>
    </row>
    <row r="31" spans="1:24" x14ac:dyDescent="0.3">
      <c r="A31" s="5">
        <f t="shared" si="0"/>
        <v>21</v>
      </c>
      <c r="B31" s="6" t="s">
        <v>188</v>
      </c>
      <c r="C31" s="6" t="s">
        <v>189</v>
      </c>
      <c r="D31" s="6" t="s">
        <v>41</v>
      </c>
      <c r="E31" s="6">
        <v>18</v>
      </c>
      <c r="F31" s="19">
        <f t="shared" si="1"/>
        <v>20</v>
      </c>
      <c r="G31" s="20"/>
      <c r="H31" s="19">
        <f t="shared" si="2"/>
        <v>0</v>
      </c>
      <c r="I31" s="20"/>
      <c r="J31" s="19">
        <f t="shared" si="3"/>
        <v>0</v>
      </c>
      <c r="K31" s="20">
        <v>20</v>
      </c>
      <c r="L31" s="19">
        <f t="shared" si="4"/>
        <v>33.333333333333336</v>
      </c>
      <c r="M31" s="20">
        <v>13</v>
      </c>
      <c r="N31" s="19">
        <f t="shared" si="5"/>
        <v>107.14285714285714</v>
      </c>
      <c r="O31" s="20"/>
      <c r="P31" s="19">
        <f t="shared" si="6"/>
        <v>0</v>
      </c>
      <c r="Q31" s="20"/>
      <c r="R31" s="19">
        <f t="shared" si="7"/>
        <v>0</v>
      </c>
      <c r="S31" s="20"/>
      <c r="T31" s="19">
        <f t="shared" si="8"/>
        <v>0</v>
      </c>
      <c r="U31" s="8">
        <f t="shared" si="9"/>
        <v>160.47619047619048</v>
      </c>
      <c r="V31" s="6">
        <f t="shared" si="10"/>
        <v>3</v>
      </c>
      <c r="W31" s="6">
        <f t="shared" si="11"/>
        <v>21</v>
      </c>
      <c r="X31" s="13">
        <f t="shared" si="12"/>
        <v>0.6</v>
      </c>
    </row>
    <row r="32" spans="1:24" x14ac:dyDescent="0.3">
      <c r="A32" s="5">
        <f t="shared" si="0"/>
        <v>22</v>
      </c>
      <c r="B32" s="6" t="s">
        <v>213</v>
      </c>
      <c r="C32" s="6" t="s">
        <v>231</v>
      </c>
      <c r="D32" s="6" t="s">
        <v>46</v>
      </c>
      <c r="E32" s="6">
        <v>17</v>
      </c>
      <c r="F32" s="19">
        <f t="shared" si="1"/>
        <v>30</v>
      </c>
      <c r="G32" s="20"/>
      <c r="H32" s="19">
        <f t="shared" si="2"/>
        <v>0</v>
      </c>
      <c r="I32" s="20"/>
      <c r="J32" s="19">
        <f t="shared" si="3"/>
        <v>0</v>
      </c>
      <c r="K32" s="20">
        <v>19</v>
      </c>
      <c r="L32" s="19">
        <f t="shared" si="4"/>
        <v>41.666666666666664</v>
      </c>
      <c r="M32" s="20">
        <v>16</v>
      </c>
      <c r="N32" s="19">
        <f t="shared" si="5"/>
        <v>85.714285714285708</v>
      </c>
      <c r="O32" s="20"/>
      <c r="P32" s="19">
        <f t="shared" si="6"/>
        <v>0</v>
      </c>
      <c r="Q32" s="20"/>
      <c r="R32" s="19">
        <f t="shared" si="7"/>
        <v>0</v>
      </c>
      <c r="S32" s="20"/>
      <c r="T32" s="19">
        <f t="shared" si="8"/>
        <v>0</v>
      </c>
      <c r="U32" s="8">
        <f t="shared" si="9"/>
        <v>157.38095238095235</v>
      </c>
      <c r="V32" s="6">
        <f t="shared" si="10"/>
        <v>3</v>
      </c>
      <c r="W32" s="6">
        <f t="shared" si="11"/>
        <v>22</v>
      </c>
      <c r="X32" s="13">
        <f t="shared" si="12"/>
        <v>0.6</v>
      </c>
    </row>
    <row r="33" spans="1:24" x14ac:dyDescent="0.3">
      <c r="A33" s="5">
        <f t="shared" si="0"/>
        <v>23</v>
      </c>
      <c r="B33" s="6" t="s">
        <v>254</v>
      </c>
      <c r="C33" s="6" t="s">
        <v>139</v>
      </c>
      <c r="D33" s="6" t="s">
        <v>41</v>
      </c>
      <c r="E33" s="6">
        <v>12</v>
      </c>
      <c r="F33" s="19">
        <f t="shared" si="1"/>
        <v>80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>
        <v>20</v>
      </c>
      <c r="N33" s="19">
        <f t="shared" si="5"/>
        <v>57.142857142857146</v>
      </c>
      <c r="O33" s="20"/>
      <c r="P33" s="19">
        <f t="shared" si="6"/>
        <v>0</v>
      </c>
      <c r="Q33" s="20"/>
      <c r="R33" s="19">
        <f t="shared" si="7"/>
        <v>0</v>
      </c>
      <c r="S33" s="20"/>
      <c r="T33" s="19">
        <f t="shared" si="8"/>
        <v>0</v>
      </c>
      <c r="U33" s="8">
        <f t="shared" si="9"/>
        <v>137.14285714285714</v>
      </c>
      <c r="V33" s="6">
        <f t="shared" si="10"/>
        <v>2</v>
      </c>
      <c r="W33" s="6">
        <f t="shared" si="11"/>
        <v>23</v>
      </c>
      <c r="X33" s="13">
        <f t="shared" si="12"/>
        <v>0.4</v>
      </c>
    </row>
    <row r="34" spans="1:24" x14ac:dyDescent="0.3">
      <c r="A34" s="5">
        <f t="shared" si="0"/>
        <v>24</v>
      </c>
      <c r="B34" s="6" t="s">
        <v>389</v>
      </c>
      <c r="C34" s="6" t="s">
        <v>356</v>
      </c>
      <c r="D34" s="6" t="s">
        <v>344</v>
      </c>
      <c r="E34" s="6"/>
      <c r="F34" s="7">
        <f t="shared" si="1"/>
        <v>0</v>
      </c>
      <c r="G34" s="6"/>
      <c r="H34" s="7">
        <f t="shared" si="2"/>
        <v>0</v>
      </c>
      <c r="I34" s="6">
        <v>21</v>
      </c>
      <c r="J34" s="19">
        <f t="shared" si="3"/>
        <v>55.172413793103445</v>
      </c>
      <c r="K34" s="6">
        <v>18</v>
      </c>
      <c r="L34" s="7">
        <f t="shared" si="4"/>
        <v>50</v>
      </c>
      <c r="M34" s="6">
        <v>24</v>
      </c>
      <c r="N34" s="7">
        <f t="shared" si="5"/>
        <v>28.571428571428573</v>
      </c>
      <c r="O34" s="6"/>
      <c r="P34" s="7">
        <f t="shared" si="6"/>
        <v>0</v>
      </c>
      <c r="Q34" s="6"/>
      <c r="R34" s="7">
        <f t="shared" si="7"/>
        <v>0</v>
      </c>
      <c r="S34" s="6"/>
      <c r="T34" s="7">
        <f t="shared" si="8"/>
        <v>0</v>
      </c>
      <c r="U34" s="8">
        <f t="shared" si="9"/>
        <v>133.74384236453201</v>
      </c>
      <c r="V34" s="6">
        <f t="shared" si="10"/>
        <v>3</v>
      </c>
      <c r="W34" s="6">
        <f t="shared" si="11"/>
        <v>24</v>
      </c>
      <c r="X34" s="13">
        <f t="shared" si="12"/>
        <v>0.6</v>
      </c>
    </row>
    <row r="35" spans="1:24" x14ac:dyDescent="0.3">
      <c r="A35" s="5">
        <f t="shared" si="0"/>
        <v>25</v>
      </c>
      <c r="B35" s="6" t="s">
        <v>591</v>
      </c>
      <c r="C35" s="6" t="s">
        <v>592</v>
      </c>
      <c r="D35" s="6" t="s">
        <v>132</v>
      </c>
      <c r="E35" s="6"/>
      <c r="F35" s="19">
        <f t="shared" si="1"/>
        <v>0</v>
      </c>
      <c r="G35" s="20"/>
      <c r="H35" s="19">
        <f t="shared" si="2"/>
        <v>0</v>
      </c>
      <c r="I35" s="20"/>
      <c r="J35" s="19">
        <f t="shared" si="3"/>
        <v>0</v>
      </c>
      <c r="K35" s="20"/>
      <c r="L35" s="19">
        <f t="shared" si="4"/>
        <v>0</v>
      </c>
      <c r="M35" s="20">
        <v>10</v>
      </c>
      <c r="N35" s="19">
        <f t="shared" si="5"/>
        <v>128.57142857142858</v>
      </c>
      <c r="O35" s="20"/>
      <c r="P35" s="19">
        <f t="shared" si="6"/>
        <v>0</v>
      </c>
      <c r="Q35" s="20"/>
      <c r="R35" s="19">
        <f t="shared" si="7"/>
        <v>0</v>
      </c>
      <c r="S35" s="20"/>
      <c r="T35" s="19">
        <f t="shared" si="8"/>
        <v>0</v>
      </c>
      <c r="U35" s="8">
        <f t="shared" si="9"/>
        <v>128.57142857142858</v>
      </c>
      <c r="V35" s="6">
        <f t="shared" si="10"/>
        <v>1</v>
      </c>
      <c r="W35" s="6">
        <f t="shared" si="11"/>
        <v>25</v>
      </c>
      <c r="X35" s="13">
        <f t="shared" si="12"/>
        <v>0.2</v>
      </c>
    </row>
    <row r="36" spans="1:24" x14ac:dyDescent="0.3">
      <c r="A36" s="5">
        <f t="shared" si="0"/>
        <v>26</v>
      </c>
      <c r="B36" s="6" t="s">
        <v>144</v>
      </c>
      <c r="C36" s="6" t="s">
        <v>145</v>
      </c>
      <c r="D36" s="6" t="s">
        <v>56</v>
      </c>
      <c r="E36" s="6">
        <v>10</v>
      </c>
      <c r="F36" s="19">
        <f t="shared" si="1"/>
        <v>100</v>
      </c>
      <c r="G36" s="20"/>
      <c r="H36" s="19">
        <f t="shared" si="2"/>
        <v>0</v>
      </c>
      <c r="I36" s="20"/>
      <c r="J36" s="19">
        <f t="shared" si="3"/>
        <v>0</v>
      </c>
      <c r="K36" s="20"/>
      <c r="L36" s="19">
        <f t="shared" si="4"/>
        <v>0</v>
      </c>
      <c r="M36" s="20">
        <v>25</v>
      </c>
      <c r="N36" s="19">
        <f t="shared" si="5"/>
        <v>21.428571428571427</v>
      </c>
      <c r="O36" s="20"/>
      <c r="P36" s="19">
        <f t="shared" si="6"/>
        <v>0</v>
      </c>
      <c r="Q36" s="20"/>
      <c r="R36" s="19">
        <f t="shared" si="7"/>
        <v>0</v>
      </c>
      <c r="S36" s="20"/>
      <c r="T36" s="19">
        <f t="shared" si="8"/>
        <v>0</v>
      </c>
      <c r="U36" s="8">
        <f t="shared" si="9"/>
        <v>121.42857142857143</v>
      </c>
      <c r="V36" s="6">
        <f t="shared" si="10"/>
        <v>2</v>
      </c>
      <c r="W36" s="6">
        <f t="shared" si="11"/>
        <v>26</v>
      </c>
      <c r="X36" s="13">
        <f t="shared" si="12"/>
        <v>0.4</v>
      </c>
    </row>
    <row r="37" spans="1:24" x14ac:dyDescent="0.3">
      <c r="A37" s="5">
        <f t="shared" si="0"/>
        <v>27</v>
      </c>
      <c r="B37" s="6" t="s">
        <v>390</v>
      </c>
      <c r="C37" s="6" t="s">
        <v>391</v>
      </c>
      <c r="D37" s="6" t="s">
        <v>344</v>
      </c>
      <c r="E37" s="6"/>
      <c r="F37" s="7">
        <f t="shared" si="1"/>
        <v>0</v>
      </c>
      <c r="G37" s="6">
        <v>13</v>
      </c>
      <c r="H37" s="7">
        <f t="shared" si="2"/>
        <v>76.19047619047619</v>
      </c>
      <c r="I37" s="6">
        <v>25</v>
      </c>
      <c r="J37" s="19">
        <f t="shared" si="3"/>
        <v>27.586206896551722</v>
      </c>
      <c r="K37" s="6">
        <v>24</v>
      </c>
      <c r="L37" s="7">
        <v>4</v>
      </c>
      <c r="M37" s="6">
        <v>27</v>
      </c>
      <c r="N37" s="7">
        <f t="shared" si="5"/>
        <v>7.1428571428571432</v>
      </c>
      <c r="O37" s="6"/>
      <c r="P37" s="7">
        <f t="shared" si="6"/>
        <v>0</v>
      </c>
      <c r="Q37" s="6"/>
      <c r="R37" s="7">
        <f t="shared" si="7"/>
        <v>0</v>
      </c>
      <c r="S37" s="6"/>
      <c r="T37" s="7">
        <f t="shared" si="8"/>
        <v>0</v>
      </c>
      <c r="U37" s="8">
        <f t="shared" si="9"/>
        <v>114.91954022988506</v>
      </c>
      <c r="V37" s="6">
        <f t="shared" si="10"/>
        <v>4</v>
      </c>
      <c r="W37" s="6">
        <f t="shared" si="11"/>
        <v>27</v>
      </c>
      <c r="X37" s="13">
        <f t="shared" si="12"/>
        <v>0.8</v>
      </c>
    </row>
    <row r="38" spans="1:24" x14ac:dyDescent="0.3">
      <c r="A38" s="5">
        <f t="shared" si="0"/>
        <v>28</v>
      </c>
      <c r="B38" s="6" t="s">
        <v>593</v>
      </c>
      <c r="C38" s="6" t="s">
        <v>125</v>
      </c>
      <c r="D38" s="6" t="s">
        <v>438</v>
      </c>
      <c r="E38" s="6"/>
      <c r="F38" s="7">
        <f t="shared" si="1"/>
        <v>0</v>
      </c>
      <c r="G38" s="6"/>
      <c r="H38" s="7">
        <f t="shared" si="2"/>
        <v>0</v>
      </c>
      <c r="I38" s="6"/>
      <c r="J38" s="19">
        <f t="shared" si="3"/>
        <v>0</v>
      </c>
      <c r="K38" s="6"/>
      <c r="L38" s="7">
        <f t="shared" ref="L38:L48" si="13">IF(K38=0,,($K$9-K38)*$K$7*100/$K$9)</f>
        <v>0</v>
      </c>
      <c r="M38" s="6">
        <v>15</v>
      </c>
      <c r="N38" s="7">
        <f t="shared" si="5"/>
        <v>92.857142857142861</v>
      </c>
      <c r="O38" s="6"/>
      <c r="P38" s="7">
        <f t="shared" si="6"/>
        <v>0</v>
      </c>
      <c r="Q38" s="6"/>
      <c r="R38" s="7">
        <f t="shared" si="7"/>
        <v>0</v>
      </c>
      <c r="S38" s="6"/>
      <c r="T38" s="7">
        <f t="shared" si="8"/>
        <v>0</v>
      </c>
      <c r="U38" s="8">
        <f t="shared" si="9"/>
        <v>92.857142857142861</v>
      </c>
      <c r="V38" s="6">
        <f t="shared" si="10"/>
        <v>1</v>
      </c>
      <c r="W38" s="6">
        <f t="shared" si="11"/>
        <v>28</v>
      </c>
      <c r="X38" s="13">
        <f t="shared" si="12"/>
        <v>0.2</v>
      </c>
    </row>
    <row r="39" spans="1:24" x14ac:dyDescent="0.3">
      <c r="A39" s="5">
        <f t="shared" si="0"/>
        <v>29</v>
      </c>
      <c r="B39" s="6" t="s">
        <v>459</v>
      </c>
      <c r="C39" s="6" t="s">
        <v>460</v>
      </c>
      <c r="D39" s="6" t="s">
        <v>438</v>
      </c>
      <c r="E39" s="6"/>
      <c r="F39" s="7">
        <f t="shared" si="1"/>
        <v>0</v>
      </c>
      <c r="G39" s="6"/>
      <c r="H39" s="7">
        <f t="shared" si="2"/>
        <v>0</v>
      </c>
      <c r="I39" s="6">
        <v>17</v>
      </c>
      <c r="J39" s="19">
        <f t="shared" si="3"/>
        <v>82.758620689655174</v>
      </c>
      <c r="K39" s="6"/>
      <c r="L39" s="7">
        <f t="shared" si="13"/>
        <v>0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6"/>
      <c r="T39" s="7">
        <f t="shared" si="8"/>
        <v>0</v>
      </c>
      <c r="U39" s="8">
        <f t="shared" si="9"/>
        <v>82.758620689655174</v>
      </c>
      <c r="V39" s="6">
        <f t="shared" si="10"/>
        <v>1</v>
      </c>
      <c r="W39" s="6">
        <f t="shared" si="11"/>
        <v>29</v>
      </c>
      <c r="X39" s="13">
        <f t="shared" si="12"/>
        <v>0.2</v>
      </c>
    </row>
    <row r="40" spans="1:24" x14ac:dyDescent="0.3">
      <c r="A40" s="5">
        <f t="shared" si="0"/>
        <v>30</v>
      </c>
      <c r="B40" s="6" t="s">
        <v>461</v>
      </c>
      <c r="C40" s="6" t="s">
        <v>462</v>
      </c>
      <c r="D40" s="6" t="s">
        <v>335</v>
      </c>
      <c r="E40" s="6"/>
      <c r="F40" s="7">
        <f t="shared" si="1"/>
        <v>0</v>
      </c>
      <c r="G40" s="6"/>
      <c r="H40" s="7">
        <f t="shared" si="2"/>
        <v>0</v>
      </c>
      <c r="I40" s="6">
        <v>18</v>
      </c>
      <c r="J40" s="19">
        <f t="shared" si="3"/>
        <v>75.862068965517238</v>
      </c>
      <c r="K40" s="6"/>
      <c r="L40" s="7">
        <f t="shared" si="13"/>
        <v>0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6"/>
      <c r="T40" s="7">
        <f t="shared" si="8"/>
        <v>0</v>
      </c>
      <c r="U40" s="8">
        <f t="shared" si="9"/>
        <v>75.862068965517238</v>
      </c>
      <c r="V40" s="6">
        <f t="shared" si="10"/>
        <v>1</v>
      </c>
      <c r="W40" s="6">
        <f t="shared" si="11"/>
        <v>30</v>
      </c>
      <c r="X40" s="13">
        <f t="shared" si="12"/>
        <v>0.2</v>
      </c>
    </row>
    <row r="41" spans="1:24" x14ac:dyDescent="0.3">
      <c r="A41" s="5">
        <f t="shared" si="0"/>
        <v>31</v>
      </c>
      <c r="B41" s="6" t="s">
        <v>169</v>
      </c>
      <c r="C41" s="6" t="s">
        <v>176</v>
      </c>
      <c r="D41" s="6" t="s">
        <v>51</v>
      </c>
      <c r="E41" s="6">
        <v>13</v>
      </c>
      <c r="F41" s="19">
        <f t="shared" si="1"/>
        <v>70</v>
      </c>
      <c r="G41" s="20"/>
      <c r="H41" s="19">
        <f t="shared" si="2"/>
        <v>0</v>
      </c>
      <c r="I41" s="20"/>
      <c r="J41" s="19">
        <f t="shared" si="3"/>
        <v>0</v>
      </c>
      <c r="K41" s="20"/>
      <c r="L41" s="19">
        <f t="shared" si="13"/>
        <v>0</v>
      </c>
      <c r="M41" s="20"/>
      <c r="N41" s="19">
        <f t="shared" si="5"/>
        <v>0</v>
      </c>
      <c r="O41" s="20"/>
      <c r="P41" s="19">
        <f t="shared" si="6"/>
        <v>0</v>
      </c>
      <c r="Q41" s="20"/>
      <c r="R41" s="19">
        <f t="shared" si="7"/>
        <v>0</v>
      </c>
      <c r="S41" s="20"/>
      <c r="T41" s="19">
        <f t="shared" si="8"/>
        <v>0</v>
      </c>
      <c r="U41" s="8">
        <f t="shared" si="9"/>
        <v>70</v>
      </c>
      <c r="V41" s="6">
        <f t="shared" si="10"/>
        <v>1</v>
      </c>
      <c r="W41" s="6">
        <f t="shared" si="11"/>
        <v>31</v>
      </c>
      <c r="X41" s="13">
        <f t="shared" si="12"/>
        <v>0.2</v>
      </c>
    </row>
    <row r="42" spans="1:24" x14ac:dyDescent="0.3">
      <c r="A42" s="5">
        <f t="shared" si="0"/>
        <v>32</v>
      </c>
      <c r="B42" s="6" t="s">
        <v>392</v>
      </c>
      <c r="C42" s="6" t="s">
        <v>393</v>
      </c>
      <c r="D42" s="6" t="s">
        <v>155</v>
      </c>
      <c r="E42" s="6"/>
      <c r="F42" s="7">
        <f t="shared" si="1"/>
        <v>0</v>
      </c>
      <c r="G42" s="6">
        <v>16</v>
      </c>
      <c r="H42" s="7">
        <f t="shared" si="2"/>
        <v>47.61904761904762</v>
      </c>
      <c r="I42" s="6">
        <v>28</v>
      </c>
      <c r="J42" s="19">
        <f t="shared" si="3"/>
        <v>6.8965517241379306</v>
      </c>
      <c r="K42" s="6"/>
      <c r="L42" s="7">
        <f t="shared" si="13"/>
        <v>0</v>
      </c>
      <c r="M42" s="6">
        <v>26</v>
      </c>
      <c r="N42" s="7">
        <f t="shared" si="5"/>
        <v>14.285714285714286</v>
      </c>
      <c r="O42" s="6"/>
      <c r="P42" s="7">
        <f t="shared" si="6"/>
        <v>0</v>
      </c>
      <c r="Q42" s="6"/>
      <c r="R42" s="7">
        <f t="shared" si="7"/>
        <v>0</v>
      </c>
      <c r="S42" s="6"/>
      <c r="T42" s="7">
        <f t="shared" si="8"/>
        <v>0</v>
      </c>
      <c r="U42" s="8">
        <f t="shared" si="9"/>
        <v>68.801313628899834</v>
      </c>
      <c r="V42" s="6">
        <f t="shared" si="10"/>
        <v>3</v>
      </c>
      <c r="W42" s="6">
        <f t="shared" si="11"/>
        <v>32</v>
      </c>
      <c r="X42" s="13">
        <f t="shared" si="12"/>
        <v>0.6</v>
      </c>
    </row>
    <row r="43" spans="1:24" x14ac:dyDescent="0.3">
      <c r="A43" s="5">
        <f t="shared" ref="A43:A59" si="14">W43</f>
        <v>33</v>
      </c>
      <c r="B43" s="6" t="s">
        <v>396</v>
      </c>
      <c r="C43" s="6" t="s">
        <v>397</v>
      </c>
      <c r="D43" s="6" t="s">
        <v>40</v>
      </c>
      <c r="E43" s="6"/>
      <c r="F43" s="7">
        <f t="shared" si="1"/>
        <v>0</v>
      </c>
      <c r="G43" s="6">
        <v>20</v>
      </c>
      <c r="H43" s="7">
        <f t="shared" si="2"/>
        <v>9.5238095238095237</v>
      </c>
      <c r="I43" s="6">
        <v>24</v>
      </c>
      <c r="J43" s="19">
        <f t="shared" si="3"/>
        <v>34.482758620689658</v>
      </c>
      <c r="K43" s="6"/>
      <c r="L43" s="7">
        <f t="shared" si="13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6"/>
      <c r="T43" s="7">
        <f t="shared" si="8"/>
        <v>0</v>
      </c>
      <c r="U43" s="8">
        <f t="shared" si="9"/>
        <v>44.006568144499184</v>
      </c>
      <c r="V43" s="6">
        <f t="shared" ref="V43:V59" si="15">COUNTA(E43,I43,K43,M43,O43,S43,Q43,G43)</f>
        <v>2</v>
      </c>
      <c r="W43" s="6">
        <f t="shared" ref="W43:W59" si="16">ROW(B43)-10</f>
        <v>33</v>
      </c>
      <c r="X43" s="13">
        <f t="shared" ref="X43:X59" si="17">V43/$G$3</f>
        <v>0.4</v>
      </c>
    </row>
    <row r="44" spans="1:24" x14ac:dyDescent="0.3">
      <c r="A44" s="5">
        <f t="shared" si="14"/>
        <v>34</v>
      </c>
      <c r="B44" s="6" t="s">
        <v>562</v>
      </c>
      <c r="C44" s="6" t="s">
        <v>563</v>
      </c>
      <c r="D44" s="6" t="s">
        <v>46</v>
      </c>
      <c r="E44" s="6"/>
      <c r="F44" s="7">
        <f t="shared" si="1"/>
        <v>0</v>
      </c>
      <c r="G44" s="6"/>
      <c r="H44" s="7">
        <f t="shared" si="2"/>
        <v>0</v>
      </c>
      <c r="I44" s="6"/>
      <c r="J44" s="19">
        <f t="shared" si="3"/>
        <v>0</v>
      </c>
      <c r="K44" s="6">
        <v>22</v>
      </c>
      <c r="L44" s="7">
        <f t="shared" si="13"/>
        <v>16.666666666666668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6"/>
      <c r="T44" s="7">
        <f t="shared" si="8"/>
        <v>0</v>
      </c>
      <c r="U44" s="8">
        <f t="shared" si="9"/>
        <v>16.666666666666668</v>
      </c>
      <c r="V44" s="6">
        <f t="shared" si="15"/>
        <v>1</v>
      </c>
      <c r="W44" s="6">
        <f t="shared" si="16"/>
        <v>34</v>
      </c>
      <c r="X44" s="13">
        <f t="shared" si="17"/>
        <v>0.2</v>
      </c>
    </row>
    <row r="45" spans="1:24" x14ac:dyDescent="0.3">
      <c r="A45" s="6">
        <f t="shared" si="14"/>
        <v>35</v>
      </c>
      <c r="B45" s="6" t="s">
        <v>464</v>
      </c>
      <c r="C45" s="6" t="s">
        <v>180</v>
      </c>
      <c r="D45" s="6" t="s">
        <v>40</v>
      </c>
      <c r="E45" s="6"/>
      <c r="F45" s="7">
        <f t="shared" si="1"/>
        <v>0</v>
      </c>
      <c r="G45" s="6"/>
      <c r="H45" s="7">
        <f t="shared" si="2"/>
        <v>0</v>
      </c>
      <c r="I45" s="6">
        <v>27</v>
      </c>
      <c r="J45" s="19">
        <f t="shared" si="3"/>
        <v>13.793103448275861</v>
      </c>
      <c r="K45" s="6"/>
      <c r="L45" s="7">
        <f t="shared" si="13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6"/>
      <c r="T45" s="7">
        <f t="shared" si="8"/>
        <v>0</v>
      </c>
      <c r="U45" s="8">
        <f t="shared" si="9"/>
        <v>13.793103448275861</v>
      </c>
      <c r="V45" s="6">
        <f t="shared" si="15"/>
        <v>1</v>
      </c>
      <c r="W45" s="6">
        <f t="shared" si="16"/>
        <v>35</v>
      </c>
      <c r="X45" s="13">
        <f t="shared" si="17"/>
        <v>0.2</v>
      </c>
    </row>
    <row r="46" spans="1:24" x14ac:dyDescent="0.3">
      <c r="A46" s="5">
        <f t="shared" si="14"/>
        <v>36</v>
      </c>
      <c r="B46" s="6" t="s">
        <v>272</v>
      </c>
      <c r="C46" s="6" t="s">
        <v>253</v>
      </c>
      <c r="D46" s="6" t="s">
        <v>51</v>
      </c>
      <c r="E46" s="6">
        <v>19</v>
      </c>
      <c r="F46" s="19">
        <f t="shared" si="1"/>
        <v>10</v>
      </c>
      <c r="G46" s="20"/>
      <c r="H46" s="19">
        <f t="shared" si="2"/>
        <v>0</v>
      </c>
      <c r="I46" s="20"/>
      <c r="J46" s="19">
        <f t="shared" si="3"/>
        <v>0</v>
      </c>
      <c r="K46" s="20"/>
      <c r="L46" s="19">
        <f t="shared" si="13"/>
        <v>0</v>
      </c>
      <c r="M46" s="20"/>
      <c r="N46" s="19">
        <f t="shared" si="5"/>
        <v>0</v>
      </c>
      <c r="O46" s="20"/>
      <c r="P46" s="19">
        <f t="shared" si="6"/>
        <v>0</v>
      </c>
      <c r="Q46" s="20"/>
      <c r="R46" s="19">
        <f t="shared" si="7"/>
        <v>0</v>
      </c>
      <c r="S46" s="20"/>
      <c r="T46" s="19">
        <f t="shared" si="8"/>
        <v>0</v>
      </c>
      <c r="U46" s="8">
        <f t="shared" si="9"/>
        <v>10</v>
      </c>
      <c r="V46" s="6">
        <f t="shared" si="15"/>
        <v>1</v>
      </c>
      <c r="W46" s="6">
        <f t="shared" si="16"/>
        <v>36</v>
      </c>
      <c r="X46" s="13">
        <f t="shared" si="17"/>
        <v>0.2</v>
      </c>
    </row>
    <row r="47" spans="1:24" x14ac:dyDescent="0.3">
      <c r="A47" s="5">
        <f t="shared" si="14"/>
        <v>37</v>
      </c>
      <c r="B47" s="6" t="s">
        <v>564</v>
      </c>
      <c r="C47" s="6" t="s">
        <v>58</v>
      </c>
      <c r="D47" s="6" t="s">
        <v>155</v>
      </c>
      <c r="E47" s="6"/>
      <c r="F47" s="7">
        <f t="shared" si="1"/>
        <v>0</v>
      </c>
      <c r="G47" s="6"/>
      <c r="H47" s="7">
        <f t="shared" si="2"/>
        <v>0</v>
      </c>
      <c r="I47" s="6"/>
      <c r="J47" s="19">
        <f t="shared" si="3"/>
        <v>0</v>
      </c>
      <c r="K47" s="6">
        <v>23</v>
      </c>
      <c r="L47" s="7">
        <f t="shared" si="13"/>
        <v>8.3333333333333339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6"/>
      <c r="T47" s="7">
        <f t="shared" si="8"/>
        <v>0</v>
      </c>
      <c r="U47" s="8">
        <f t="shared" si="9"/>
        <v>8.3333333333333339</v>
      </c>
      <c r="V47" s="6">
        <f t="shared" si="15"/>
        <v>1</v>
      </c>
      <c r="W47" s="6">
        <f t="shared" si="16"/>
        <v>37</v>
      </c>
      <c r="X47" s="13">
        <f t="shared" si="17"/>
        <v>0.2</v>
      </c>
    </row>
    <row r="48" spans="1:24" x14ac:dyDescent="0.3">
      <c r="A48" s="5">
        <f t="shared" si="14"/>
        <v>38</v>
      </c>
      <c r="B48" s="6" t="s">
        <v>178</v>
      </c>
      <c r="C48" s="6" t="s">
        <v>177</v>
      </c>
      <c r="D48" s="6" t="s">
        <v>51</v>
      </c>
      <c r="E48" s="6">
        <v>20</v>
      </c>
      <c r="F48" s="19">
        <f>10/2</f>
        <v>5</v>
      </c>
      <c r="G48" s="20"/>
      <c r="H48" s="19">
        <f t="shared" si="2"/>
        <v>0</v>
      </c>
      <c r="I48" s="20">
        <v>29</v>
      </c>
      <c r="J48" s="19">
        <f t="shared" si="3"/>
        <v>0</v>
      </c>
      <c r="K48" s="20"/>
      <c r="L48" s="19">
        <f t="shared" si="13"/>
        <v>0</v>
      </c>
      <c r="M48" s="20"/>
      <c r="N48" s="19">
        <f t="shared" si="5"/>
        <v>0</v>
      </c>
      <c r="O48" s="20"/>
      <c r="P48" s="19">
        <f t="shared" si="6"/>
        <v>0</v>
      </c>
      <c r="Q48" s="20"/>
      <c r="R48" s="19">
        <f t="shared" si="7"/>
        <v>0</v>
      </c>
      <c r="S48" s="20"/>
      <c r="T48" s="19">
        <f t="shared" si="8"/>
        <v>0</v>
      </c>
      <c r="U48" s="8">
        <f t="shared" si="9"/>
        <v>5</v>
      </c>
      <c r="V48" s="6">
        <f t="shared" si="15"/>
        <v>2</v>
      </c>
      <c r="W48" s="6">
        <f t="shared" si="16"/>
        <v>38</v>
      </c>
      <c r="X48" s="13">
        <f t="shared" si="17"/>
        <v>0.4</v>
      </c>
    </row>
    <row r="49" spans="1:24" x14ac:dyDescent="0.3">
      <c r="A49" s="5">
        <f t="shared" si="14"/>
        <v>39</v>
      </c>
      <c r="B49" s="6" t="s">
        <v>398</v>
      </c>
      <c r="C49" s="6" t="s">
        <v>55</v>
      </c>
      <c r="D49" s="6" t="s">
        <v>313</v>
      </c>
      <c r="E49" s="6"/>
      <c r="F49" s="7">
        <v>0</v>
      </c>
      <c r="G49" s="6">
        <v>21</v>
      </c>
      <c r="H49" s="7">
        <f>10/2</f>
        <v>5</v>
      </c>
      <c r="I49" s="6"/>
      <c r="J49" s="19">
        <f t="shared" si="3"/>
        <v>0</v>
      </c>
      <c r="K49" s="6"/>
      <c r="L49" s="7"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6"/>
      <c r="T49" s="7">
        <f t="shared" si="8"/>
        <v>0</v>
      </c>
      <c r="U49" s="8">
        <f t="shared" si="9"/>
        <v>5</v>
      </c>
      <c r="V49" s="6">
        <f t="shared" si="15"/>
        <v>1</v>
      </c>
      <c r="W49" s="6">
        <f t="shared" si="16"/>
        <v>39</v>
      </c>
      <c r="X49" s="13">
        <f t="shared" si="17"/>
        <v>0.2</v>
      </c>
    </row>
    <row r="50" spans="1:24" x14ac:dyDescent="0.3">
      <c r="A50" s="5">
        <f t="shared" si="14"/>
        <v>40</v>
      </c>
      <c r="B50" s="6" t="s">
        <v>594</v>
      </c>
      <c r="C50" s="6" t="s">
        <v>140</v>
      </c>
      <c r="D50" s="6" t="s">
        <v>46</v>
      </c>
      <c r="E50" s="6"/>
      <c r="F50" s="7">
        <f>IF(E50=0,,($E$9-E50)*$E$7*100/$E$9)</f>
        <v>0</v>
      </c>
      <c r="G50" s="6"/>
      <c r="H50" s="7">
        <f>IF(G50=0,,($G$9-G50)*$G$7*100/$G$9)</f>
        <v>0</v>
      </c>
      <c r="I50" s="6"/>
      <c r="J50" s="19">
        <f t="shared" si="3"/>
        <v>0</v>
      </c>
      <c r="K50" s="6"/>
      <c r="L50" s="7">
        <f>IF(K50=0,,($K$9-K50)*$K$7*100/$K$9)</f>
        <v>0</v>
      </c>
      <c r="M50" s="6">
        <v>28</v>
      </c>
      <c r="N50" s="7">
        <v>4</v>
      </c>
      <c r="O50" s="6"/>
      <c r="P50" s="7">
        <f t="shared" si="6"/>
        <v>0</v>
      </c>
      <c r="Q50" s="6"/>
      <c r="R50" s="7">
        <f t="shared" si="7"/>
        <v>0</v>
      </c>
      <c r="S50" s="6"/>
      <c r="T50" s="7">
        <f t="shared" si="8"/>
        <v>0</v>
      </c>
      <c r="U50" s="8">
        <f t="shared" si="9"/>
        <v>4</v>
      </c>
      <c r="V50" s="6">
        <f t="shared" si="15"/>
        <v>1</v>
      </c>
      <c r="W50" s="6">
        <f t="shared" si="16"/>
        <v>40</v>
      </c>
      <c r="X50" s="13">
        <f t="shared" si="17"/>
        <v>0.2</v>
      </c>
    </row>
    <row r="51" spans="1:24" x14ac:dyDescent="0.3">
      <c r="A51" s="5">
        <f t="shared" si="14"/>
        <v>41</v>
      </c>
      <c r="B51" s="6"/>
      <c r="C51" s="6"/>
      <c r="D51" s="6"/>
      <c r="E51" s="6"/>
      <c r="F51" s="7">
        <f>IF(E51=0,,($E$9-E51)*$E$7*100/$E$9)</f>
        <v>0</v>
      </c>
      <c r="G51" s="6"/>
      <c r="H51" s="7">
        <f>IF(G51=0,,($G$9-G51)*$G$7*100/$G$9)</f>
        <v>0</v>
      </c>
      <c r="I51" s="6"/>
      <c r="J51" s="19">
        <f t="shared" si="3"/>
        <v>0</v>
      </c>
      <c r="K51" s="6"/>
      <c r="L51" s="7">
        <f>IF(K51=0,,($K$9-K51)*$K$7*100/$K$9)</f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6"/>
      <c r="T51" s="7">
        <f t="shared" si="8"/>
        <v>0</v>
      </c>
      <c r="U51" s="8">
        <f t="shared" si="9"/>
        <v>0</v>
      </c>
      <c r="V51" s="6">
        <f t="shared" si="15"/>
        <v>0</v>
      </c>
      <c r="W51" s="6">
        <f t="shared" si="16"/>
        <v>41</v>
      </c>
      <c r="X51" s="13">
        <f t="shared" si="17"/>
        <v>0</v>
      </c>
    </row>
    <row r="52" spans="1:24" x14ac:dyDescent="0.3">
      <c r="A52" s="5">
        <f t="shared" si="14"/>
        <v>42</v>
      </c>
      <c r="B52" s="6"/>
      <c r="C52" s="6"/>
      <c r="D52" s="6"/>
      <c r="E52" s="6"/>
      <c r="F52" s="7">
        <f>IF(E52=0,,($E$9-E52)*$E$7*100/$E$9)</f>
        <v>0</v>
      </c>
      <c r="G52" s="6"/>
      <c r="H52" s="7">
        <f>IF(G52=0,,($G$9-G52)*$G$7*100/$G$9)</f>
        <v>0</v>
      </c>
      <c r="I52" s="6"/>
      <c r="J52" s="19">
        <f t="shared" si="3"/>
        <v>0</v>
      </c>
      <c r="K52" s="6"/>
      <c r="L52" s="7">
        <f>IF(K52=0,,($K$9-K52)*$K$7*100/$K$9)</f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6"/>
      <c r="T52" s="7">
        <f t="shared" si="8"/>
        <v>0</v>
      </c>
      <c r="U52" s="8">
        <f t="shared" si="9"/>
        <v>0</v>
      </c>
      <c r="V52" s="6">
        <f t="shared" si="15"/>
        <v>0</v>
      </c>
      <c r="W52" s="6">
        <f t="shared" si="16"/>
        <v>42</v>
      </c>
      <c r="X52" s="13">
        <f t="shared" si="17"/>
        <v>0</v>
      </c>
    </row>
    <row r="53" spans="1:24" x14ac:dyDescent="0.3">
      <c r="A53" s="5">
        <f t="shared" si="14"/>
        <v>43</v>
      </c>
      <c r="B53" s="6"/>
      <c r="C53" s="6"/>
      <c r="D53" s="6"/>
      <c r="E53" s="6"/>
      <c r="F53" s="7">
        <f t="shared" ref="F53:F58" si="18">IF(E53=0,,($E$9-E53)*$E$7*100/$E$9)</f>
        <v>0</v>
      </c>
      <c r="G53" s="6"/>
      <c r="H53" s="7">
        <f t="shared" ref="H53:H57" si="19">IF(G53=0,,($G$9-G53)*$G$7*100/$G$9)</f>
        <v>0</v>
      </c>
      <c r="I53" s="6"/>
      <c r="J53" s="19">
        <f t="shared" ref="J53:J59" si="20">IF(I53=0,,($I$9-I53)*$I$7*100/$I$9)</f>
        <v>0</v>
      </c>
      <c r="K53" s="6"/>
      <c r="L53" s="7">
        <f t="shared" ref="L53:L59" si="21">IF(K53=0,,($K$9-K53)*$K$7*100/$K$9)</f>
        <v>0</v>
      </c>
      <c r="M53" s="6"/>
      <c r="N53" s="7">
        <f t="shared" ref="N53:N56" si="22">IF(M53=0,,($M$9-M53)*$M$7*100/$M$9)</f>
        <v>0</v>
      </c>
      <c r="O53" s="6"/>
      <c r="P53" s="7">
        <f t="shared" ref="P53:P56" si="23">IF(O53=0,,($O$9-O53)*$O$7*100/$O$9)</f>
        <v>0</v>
      </c>
      <c r="Q53" s="6"/>
      <c r="R53" s="7">
        <f t="shared" ref="R53:R55" si="24">IF(Q53=0,,($Q$9-Q53)*$Q$7*100/$Q$9)</f>
        <v>0</v>
      </c>
      <c r="S53" s="6"/>
      <c r="T53" s="7">
        <f t="shared" ref="T53:T59" si="25">IF(S53=0,,($S$9-S53)*$S$7*100/$S$9)</f>
        <v>0</v>
      </c>
      <c r="U53" s="8">
        <f t="shared" ref="U53:U59" si="26">R53+P53+T53+F53+H53+J53+L53+N53</f>
        <v>0</v>
      </c>
      <c r="V53" s="6">
        <f t="shared" si="15"/>
        <v>0</v>
      </c>
      <c r="W53" s="6">
        <f t="shared" si="16"/>
        <v>43</v>
      </c>
      <c r="X53" s="13">
        <f t="shared" si="17"/>
        <v>0</v>
      </c>
    </row>
    <row r="54" spans="1:24" x14ac:dyDescent="0.3">
      <c r="A54" s="5">
        <f t="shared" si="14"/>
        <v>44</v>
      </c>
      <c r="B54" s="6"/>
      <c r="C54" s="6"/>
      <c r="D54" s="6"/>
      <c r="E54" s="6"/>
      <c r="F54" s="7">
        <f t="shared" si="18"/>
        <v>0</v>
      </c>
      <c r="G54" s="6"/>
      <c r="H54" s="7">
        <f t="shared" si="19"/>
        <v>0</v>
      </c>
      <c r="I54" s="6"/>
      <c r="J54" s="19">
        <f t="shared" si="20"/>
        <v>0</v>
      </c>
      <c r="K54" s="6"/>
      <c r="L54" s="7">
        <f t="shared" si="21"/>
        <v>0</v>
      </c>
      <c r="M54" s="6"/>
      <c r="N54" s="7">
        <f t="shared" si="22"/>
        <v>0</v>
      </c>
      <c r="O54" s="6"/>
      <c r="P54" s="7">
        <f t="shared" si="23"/>
        <v>0</v>
      </c>
      <c r="Q54" s="6"/>
      <c r="R54" s="7">
        <f t="shared" si="24"/>
        <v>0</v>
      </c>
      <c r="S54" s="6"/>
      <c r="T54" s="7">
        <f t="shared" si="25"/>
        <v>0</v>
      </c>
      <c r="U54" s="8">
        <f t="shared" si="26"/>
        <v>0</v>
      </c>
      <c r="V54" s="6">
        <f t="shared" si="15"/>
        <v>0</v>
      </c>
      <c r="W54" s="6">
        <f t="shared" si="16"/>
        <v>44</v>
      </c>
      <c r="X54" s="13">
        <f t="shared" si="17"/>
        <v>0</v>
      </c>
    </row>
    <row r="55" spans="1:24" x14ac:dyDescent="0.3">
      <c r="A55" s="5">
        <f t="shared" si="14"/>
        <v>45</v>
      </c>
      <c r="B55" s="6"/>
      <c r="C55" s="6"/>
      <c r="D55" s="6"/>
      <c r="E55" s="6"/>
      <c r="F55" s="7">
        <f t="shared" si="18"/>
        <v>0</v>
      </c>
      <c r="G55" s="6"/>
      <c r="H55" s="7">
        <f t="shared" si="19"/>
        <v>0</v>
      </c>
      <c r="I55" s="6"/>
      <c r="J55" s="19">
        <f t="shared" si="20"/>
        <v>0</v>
      </c>
      <c r="K55" s="6"/>
      <c r="L55" s="7">
        <f t="shared" si="21"/>
        <v>0</v>
      </c>
      <c r="M55" s="6"/>
      <c r="N55" s="7">
        <f t="shared" si="22"/>
        <v>0</v>
      </c>
      <c r="O55" s="6"/>
      <c r="P55" s="7">
        <f t="shared" si="23"/>
        <v>0</v>
      </c>
      <c r="Q55" s="6"/>
      <c r="R55" s="7">
        <f t="shared" si="24"/>
        <v>0</v>
      </c>
      <c r="S55" s="6"/>
      <c r="T55" s="7">
        <f t="shared" si="25"/>
        <v>0</v>
      </c>
      <c r="U55" s="8">
        <f t="shared" si="26"/>
        <v>0</v>
      </c>
      <c r="V55" s="6">
        <f t="shared" si="15"/>
        <v>0</v>
      </c>
      <c r="W55" s="6">
        <f t="shared" si="16"/>
        <v>45</v>
      </c>
      <c r="X55" s="13">
        <f t="shared" si="17"/>
        <v>0</v>
      </c>
    </row>
    <row r="56" spans="1:24" x14ac:dyDescent="0.3">
      <c r="A56" s="5">
        <f t="shared" si="14"/>
        <v>46</v>
      </c>
      <c r="B56" s="6"/>
      <c r="C56" s="6"/>
      <c r="D56" s="6"/>
      <c r="E56" s="6"/>
      <c r="F56" s="7">
        <f t="shared" si="18"/>
        <v>0</v>
      </c>
      <c r="G56" s="6"/>
      <c r="H56" s="7">
        <f t="shared" si="19"/>
        <v>0</v>
      </c>
      <c r="I56" s="6"/>
      <c r="J56" s="19">
        <f t="shared" si="20"/>
        <v>0</v>
      </c>
      <c r="K56" s="6"/>
      <c r="L56" s="7">
        <f t="shared" si="21"/>
        <v>0</v>
      </c>
      <c r="M56" s="6"/>
      <c r="N56" s="7">
        <f t="shared" si="22"/>
        <v>0</v>
      </c>
      <c r="O56" s="6"/>
      <c r="P56" s="7">
        <f t="shared" si="23"/>
        <v>0</v>
      </c>
      <c r="Q56" s="6"/>
      <c r="R56" s="7">
        <v>0</v>
      </c>
      <c r="S56" s="6"/>
      <c r="T56" s="7">
        <f t="shared" si="25"/>
        <v>0</v>
      </c>
      <c r="U56" s="8">
        <f t="shared" si="26"/>
        <v>0</v>
      </c>
      <c r="V56" s="6">
        <f t="shared" si="15"/>
        <v>0</v>
      </c>
      <c r="W56" s="6">
        <f t="shared" si="16"/>
        <v>46</v>
      </c>
      <c r="X56" s="13">
        <f t="shared" si="17"/>
        <v>0</v>
      </c>
    </row>
    <row r="57" spans="1:24" x14ac:dyDescent="0.3">
      <c r="A57" s="5">
        <f t="shared" si="14"/>
        <v>47</v>
      </c>
      <c r="B57" s="6"/>
      <c r="C57" s="6"/>
      <c r="D57" s="6"/>
      <c r="E57" s="6"/>
      <c r="F57" s="7">
        <f t="shared" si="18"/>
        <v>0</v>
      </c>
      <c r="G57" s="6"/>
      <c r="H57" s="7">
        <f t="shared" si="19"/>
        <v>0</v>
      </c>
      <c r="I57" s="6"/>
      <c r="J57" s="19">
        <f t="shared" si="20"/>
        <v>0</v>
      </c>
      <c r="K57" s="6"/>
      <c r="L57" s="7">
        <f t="shared" si="21"/>
        <v>0</v>
      </c>
      <c r="M57" s="6"/>
      <c r="N57" s="7">
        <v>0</v>
      </c>
      <c r="O57" s="6"/>
      <c r="P57" s="7">
        <v>0</v>
      </c>
      <c r="Q57" s="6"/>
      <c r="R57" s="7">
        <f>IF(Q57=0,,($Q$9-Q57)*$Q$7*100/$Q$9)</f>
        <v>0</v>
      </c>
      <c r="S57" s="6"/>
      <c r="T57" s="7">
        <f t="shared" si="25"/>
        <v>0</v>
      </c>
      <c r="U57" s="8">
        <f t="shared" si="26"/>
        <v>0</v>
      </c>
      <c r="V57" s="6">
        <f t="shared" si="15"/>
        <v>0</v>
      </c>
      <c r="W57" s="6">
        <f t="shared" si="16"/>
        <v>47</v>
      </c>
      <c r="X57" s="13">
        <f t="shared" si="17"/>
        <v>0</v>
      </c>
    </row>
    <row r="58" spans="1:24" x14ac:dyDescent="0.3">
      <c r="A58" s="5">
        <f t="shared" si="14"/>
        <v>48</v>
      </c>
      <c r="B58" s="6"/>
      <c r="C58" s="6"/>
      <c r="D58" s="6"/>
      <c r="E58" s="6"/>
      <c r="F58" s="7">
        <f t="shared" si="18"/>
        <v>0</v>
      </c>
      <c r="G58" s="6"/>
      <c r="H58" s="7">
        <v>0</v>
      </c>
      <c r="I58" s="6"/>
      <c r="J58" s="19">
        <f t="shared" si="20"/>
        <v>0</v>
      </c>
      <c r="K58" s="6"/>
      <c r="L58" s="7">
        <f t="shared" si="21"/>
        <v>0</v>
      </c>
      <c r="M58" s="6"/>
      <c r="N58" s="7">
        <f>IF(M58=0,,($M$9-M58)*$M$7*100/$M$9)</f>
        <v>0</v>
      </c>
      <c r="O58" s="6"/>
      <c r="P58" s="7">
        <f>IF(O58=0,,($O$9-O58)*$O$7*100/$O$9)</f>
        <v>0</v>
      </c>
      <c r="Q58" s="6"/>
      <c r="R58" s="7">
        <f>IF(Q58=0,,($Q$9-Q58)*$Q$7*100/$Q$9)</f>
        <v>0</v>
      </c>
      <c r="S58" s="6"/>
      <c r="T58" s="7">
        <f t="shared" si="25"/>
        <v>0</v>
      </c>
      <c r="U58" s="8">
        <f t="shared" si="26"/>
        <v>0</v>
      </c>
      <c r="V58" s="6">
        <f t="shared" si="15"/>
        <v>0</v>
      </c>
      <c r="W58" s="6">
        <f t="shared" si="16"/>
        <v>48</v>
      </c>
      <c r="X58" s="13">
        <f t="shared" si="17"/>
        <v>0</v>
      </c>
    </row>
    <row r="59" spans="1:24" x14ac:dyDescent="0.3">
      <c r="A59" s="5">
        <f t="shared" si="14"/>
        <v>49</v>
      </c>
      <c r="B59" s="6"/>
      <c r="C59" s="6"/>
      <c r="D59" s="6"/>
      <c r="E59" s="6"/>
      <c r="F59" s="7">
        <v>0</v>
      </c>
      <c r="G59" s="6"/>
      <c r="H59" s="7">
        <f>IF(G59=0,,($G$9-G59)*$G$7*100/$G$9)</f>
        <v>0</v>
      </c>
      <c r="I59" s="6"/>
      <c r="J59" s="19">
        <f t="shared" si="20"/>
        <v>0</v>
      </c>
      <c r="K59" s="6"/>
      <c r="L59" s="7">
        <f t="shared" si="21"/>
        <v>0</v>
      </c>
      <c r="M59" s="6"/>
      <c r="N59" s="7">
        <f>IF(M59=0,,($M$9-M59)*$M$7*100/$M$9)</f>
        <v>0</v>
      </c>
      <c r="O59" s="6"/>
      <c r="P59" s="7">
        <f>IF(O59=0,,($O$9-O59)*$O$7*100/$O$9)</f>
        <v>0</v>
      </c>
      <c r="Q59" s="6"/>
      <c r="R59" s="7">
        <f>IF(Q59=0,,($Q$9-Q59)*$Q$7*100/$Q$9)</f>
        <v>0</v>
      </c>
      <c r="S59" s="6"/>
      <c r="T59" s="7">
        <f t="shared" si="25"/>
        <v>0</v>
      </c>
      <c r="U59" s="8">
        <f t="shared" si="26"/>
        <v>0</v>
      </c>
      <c r="V59" s="6">
        <f t="shared" si="15"/>
        <v>0</v>
      </c>
      <c r="W59" s="6">
        <f t="shared" si="16"/>
        <v>49</v>
      </c>
      <c r="X59" s="13">
        <f t="shared" si="17"/>
        <v>0</v>
      </c>
    </row>
    <row r="60" spans="1:24" x14ac:dyDescent="0.3">
      <c r="A60" s="30" t="s">
        <v>17</v>
      </c>
      <c r="B60" s="30"/>
      <c r="C60" s="31"/>
      <c r="E60">
        <f>COUNTA(E11:E59)</f>
        <v>20</v>
      </c>
      <c r="G60">
        <f>COUNTA(G11:G59)</f>
        <v>20</v>
      </c>
      <c r="I60">
        <f>COUNTA(I11:I59)</f>
        <v>25</v>
      </c>
      <c r="K60">
        <f>COUNTA(K11:K59)</f>
        <v>24</v>
      </c>
      <c r="M60">
        <f>COUNTA(M11:M59)</f>
        <v>28</v>
      </c>
      <c r="O60">
        <f>COUNTA(O11:O59)</f>
        <v>0</v>
      </c>
      <c r="Q60">
        <f>COUNTA(Q11:Q59)</f>
        <v>0</v>
      </c>
      <c r="S60">
        <f>COUNTA(S11:S59)</f>
        <v>0</v>
      </c>
    </row>
    <row r="61" spans="1:24" x14ac:dyDescent="0.3">
      <c r="A61" s="33" t="s">
        <v>30</v>
      </c>
      <c r="B61" s="33"/>
      <c r="C61" s="33"/>
      <c r="E61" s="12">
        <f>E60/$G$2</f>
        <v>0.5</v>
      </c>
      <c r="G61" s="12">
        <f>G60/$G$2</f>
        <v>0.5</v>
      </c>
      <c r="I61" s="12">
        <f>I60/$G$2</f>
        <v>0.625</v>
      </c>
      <c r="K61" s="12">
        <f>K60/$G$2</f>
        <v>0.6</v>
      </c>
      <c r="M61" s="12">
        <f>M60/$G$2</f>
        <v>0.7</v>
      </c>
      <c r="O61" s="12">
        <f>O60/$G$2</f>
        <v>0</v>
      </c>
      <c r="Q61" s="12">
        <f>Q60/$G$2</f>
        <v>0</v>
      </c>
      <c r="S61" s="12">
        <f>S60/$G$2</f>
        <v>0</v>
      </c>
    </row>
  </sheetData>
  <sortState xmlns:xlrd2="http://schemas.microsoft.com/office/spreadsheetml/2017/richdata2" ref="B11:U52">
    <sortCondition descending="1" ref="U11:U52"/>
  </sortState>
  <mergeCells count="37">
    <mergeCell ref="G7:H7"/>
    <mergeCell ref="G8:H8"/>
    <mergeCell ref="G9:H9"/>
    <mergeCell ref="A1:S1"/>
    <mergeCell ref="E6:F6"/>
    <mergeCell ref="I6:J6"/>
    <mergeCell ref="K6:L6"/>
    <mergeCell ref="M6:N6"/>
    <mergeCell ref="O6:P6"/>
    <mergeCell ref="S6:T6"/>
    <mergeCell ref="Q6:R6"/>
    <mergeCell ref="G6:H6"/>
    <mergeCell ref="I7:J7"/>
    <mergeCell ref="K7:L7"/>
    <mergeCell ref="M7:N7"/>
    <mergeCell ref="O7:P7"/>
    <mergeCell ref="S7:T7"/>
    <mergeCell ref="Q7:R7"/>
    <mergeCell ref="I8:J8"/>
    <mergeCell ref="K8:L8"/>
    <mergeCell ref="M8:N8"/>
    <mergeCell ref="O8:P8"/>
    <mergeCell ref="S8:T8"/>
    <mergeCell ref="Q8:R8"/>
    <mergeCell ref="I9:J9"/>
    <mergeCell ref="K9:L9"/>
    <mergeCell ref="M9:N9"/>
    <mergeCell ref="O9:P9"/>
    <mergeCell ref="S9:T9"/>
    <mergeCell ref="Q9:R9"/>
    <mergeCell ref="A60:C60"/>
    <mergeCell ref="E2:F2"/>
    <mergeCell ref="E3:F3"/>
    <mergeCell ref="A61:C61"/>
    <mergeCell ref="E9:F9"/>
    <mergeCell ref="E8:F8"/>
    <mergeCell ref="E7:F7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54"/>
  <sheetViews>
    <sheetView zoomScale="117" zoomScaleNormal="117" workbookViewId="0">
      <pane xSplit="3" ySplit="10" topLeftCell="H11" activePane="bottomRight" state="frozenSplit"/>
      <selection activeCell="D26" sqref="D26"/>
      <selection pane="topRight" activeCell="D26" sqref="D26"/>
      <selection pane="bottomLeft" activeCell="D26" sqref="D26"/>
      <selection pane="bottomRight" activeCell="F14" sqref="F14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4" width="11.44140625" customWidth="1"/>
    <col min="15" max="15" width="16.77734375" customWidth="1"/>
    <col min="16" max="16" width="17.44140625" customWidth="1"/>
    <col min="17" max="17" width="16.77734375" customWidth="1"/>
    <col min="18" max="18" width="17.44140625" customWidth="1"/>
    <col min="20" max="20" width="15.109375" customWidth="1"/>
    <col min="21" max="21" width="18.33203125" bestFit="1" customWidth="1"/>
    <col min="22" max="22" width="19.6640625" bestFit="1" customWidth="1"/>
  </cols>
  <sheetData>
    <row r="1" spans="1:24" ht="31.2" x14ac:dyDescent="0.6">
      <c r="A1" s="40" t="s">
        <v>14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24" x14ac:dyDescent="0.3">
      <c r="E2" s="32" t="s">
        <v>26</v>
      </c>
      <c r="F2" s="32"/>
      <c r="G2" s="11">
        <f>COUNTA(B11:B52)</f>
        <v>24</v>
      </c>
    </row>
    <row r="3" spans="1:24" x14ac:dyDescent="0.3">
      <c r="B3" s="2"/>
      <c r="E3" s="32" t="s">
        <v>28</v>
      </c>
      <c r="F3" s="32"/>
      <c r="G3" s="11">
        <f>COUNTA(E8:T8)</f>
        <v>5</v>
      </c>
    </row>
    <row r="4" spans="1:24" x14ac:dyDescent="0.3">
      <c r="B4" s="2"/>
      <c r="C4" s="3"/>
    </row>
    <row r="6" spans="1:24" x14ac:dyDescent="0.3">
      <c r="D6" s="1" t="s">
        <v>0</v>
      </c>
      <c r="E6" s="36" t="s">
        <v>255</v>
      </c>
      <c r="F6" s="37"/>
      <c r="G6" s="36" t="s">
        <v>295</v>
      </c>
      <c r="H6" s="37"/>
      <c r="I6" s="36" t="s">
        <v>418</v>
      </c>
      <c r="J6" s="37"/>
      <c r="K6" s="36" t="s">
        <v>561</v>
      </c>
      <c r="L6" s="37"/>
      <c r="M6" s="36" t="s">
        <v>589</v>
      </c>
      <c r="N6" s="37"/>
      <c r="O6" s="36"/>
      <c r="P6" s="37"/>
      <c r="Q6" s="36"/>
      <c r="R6" s="37"/>
      <c r="S6" s="36"/>
      <c r="T6" s="37"/>
    </row>
    <row r="7" spans="1:24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  <c r="O7" s="36"/>
      <c r="P7" s="37"/>
      <c r="Q7" s="36"/>
      <c r="R7" s="37"/>
      <c r="S7" s="36"/>
      <c r="T7" s="37"/>
    </row>
    <row r="8" spans="1:24" x14ac:dyDescent="0.3">
      <c r="D8" s="1" t="s">
        <v>1</v>
      </c>
      <c r="E8" s="38">
        <v>45934</v>
      </c>
      <c r="F8" s="39"/>
      <c r="G8" s="38">
        <v>45942</v>
      </c>
      <c r="H8" s="39"/>
      <c r="I8" s="38">
        <v>45984</v>
      </c>
      <c r="J8" s="39"/>
      <c r="K8" s="38">
        <v>46054</v>
      </c>
      <c r="L8" s="39"/>
      <c r="M8" s="38">
        <v>46089</v>
      </c>
      <c r="N8" s="39"/>
      <c r="O8" s="38"/>
      <c r="P8" s="39"/>
      <c r="Q8" s="38"/>
      <c r="R8" s="39"/>
      <c r="S8" s="38"/>
      <c r="T8" s="39"/>
    </row>
    <row r="9" spans="1:24" x14ac:dyDescent="0.3">
      <c r="D9" s="1" t="s">
        <v>2</v>
      </c>
      <c r="E9" s="36">
        <v>8</v>
      </c>
      <c r="F9" s="37"/>
      <c r="G9" s="36">
        <v>12</v>
      </c>
      <c r="H9" s="37"/>
      <c r="I9" s="36">
        <v>13</v>
      </c>
      <c r="J9" s="37"/>
      <c r="K9" s="36">
        <v>13</v>
      </c>
      <c r="L9" s="37"/>
      <c r="M9" s="36">
        <v>11</v>
      </c>
      <c r="N9" s="37"/>
      <c r="O9" s="36"/>
      <c r="P9" s="37"/>
      <c r="Q9" s="36"/>
      <c r="R9" s="37"/>
      <c r="S9" s="36"/>
      <c r="T9" s="37"/>
    </row>
    <row r="10" spans="1:2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/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29</v>
      </c>
      <c r="W10" s="1" t="s">
        <v>9</v>
      </c>
      <c r="X10" s="1" t="s">
        <v>31</v>
      </c>
    </row>
    <row r="11" spans="1:24" x14ac:dyDescent="0.3">
      <c r="A11" s="5">
        <f t="shared" ref="A11:A33" si="0">W11</f>
        <v>1</v>
      </c>
      <c r="B11" s="21" t="s">
        <v>183</v>
      </c>
      <c r="C11" s="21" t="s">
        <v>184</v>
      </c>
      <c r="D11" s="21" t="s">
        <v>185</v>
      </c>
      <c r="E11" s="21">
        <v>1</v>
      </c>
      <c r="F11" s="19">
        <f t="shared" ref="F11:F19" si="1">IF(E11=0,,($E$9-E11)*$E$7*100/$E$9)</f>
        <v>175</v>
      </c>
      <c r="G11" s="24">
        <v>3</v>
      </c>
      <c r="H11" s="19">
        <f t="shared" ref="H11:H25" si="2">IF(G11=0,,($G$9-G11)*$G$7*100/$G$9)</f>
        <v>150</v>
      </c>
      <c r="I11" s="24">
        <v>2</v>
      </c>
      <c r="J11" s="19">
        <f t="shared" ref="J11:J32" si="3">IF(I11=0,,($I$9-I11)*$I$7*100/$I$9)</f>
        <v>169.23076923076923</v>
      </c>
      <c r="K11" s="24">
        <v>3</v>
      </c>
      <c r="L11" s="19">
        <f t="shared" ref="L11:L33" si="4">IF(K11=0,,($K$9-K11)*$K$7*100/$K$9)</f>
        <v>153.84615384615384</v>
      </c>
      <c r="M11" s="20">
        <v>5</v>
      </c>
      <c r="N11" s="19">
        <f t="shared" ref="N11:N31" si="5">IF(M11=0,,($M$9-M11)*$M$7*100/$M$9)</f>
        <v>109.09090909090909</v>
      </c>
      <c r="O11" s="20"/>
      <c r="P11" s="19">
        <f t="shared" ref="P11:P45" si="6">IF(O11=0,,($O$9-O11)*$O$7*100/$O$9)</f>
        <v>0</v>
      </c>
      <c r="Q11" s="20"/>
      <c r="R11" s="19">
        <f t="shared" ref="R11:R28" si="7">IF(Q11=0,,($Q$9-Q11)*$Q$7*100/$Q$9)</f>
        <v>0</v>
      </c>
      <c r="S11" s="20"/>
      <c r="T11" s="19">
        <f t="shared" ref="T11:T45" si="8">IF(S11=0,,($S$9-S11)*$S$7*100/$S$9)</f>
        <v>0</v>
      </c>
      <c r="U11" s="8">
        <f t="shared" ref="U11:U45" si="9">T11+R11+L11+F11+H11+J11+N11+P11</f>
        <v>757.16783216783222</v>
      </c>
      <c r="V11" s="6">
        <f t="shared" ref="V11:V33" si="10">COUNTA(E11,I11,K11,M11,O11,S11,Q11,G11)</f>
        <v>5</v>
      </c>
      <c r="W11" s="6">
        <f t="shared" ref="W11:W33" si="11">ROW(B11)-10</f>
        <v>1</v>
      </c>
      <c r="X11" s="13">
        <f t="shared" ref="X11:X33" si="12">V11/$G$3</f>
        <v>1</v>
      </c>
    </row>
    <row r="12" spans="1:24" x14ac:dyDescent="0.3">
      <c r="A12" s="5">
        <f t="shared" si="0"/>
        <v>2</v>
      </c>
      <c r="B12" s="21" t="s">
        <v>370</v>
      </c>
      <c r="C12" s="21" t="s">
        <v>371</v>
      </c>
      <c r="D12" s="21" t="s">
        <v>159</v>
      </c>
      <c r="E12" s="21"/>
      <c r="F12" s="19">
        <f t="shared" si="1"/>
        <v>0</v>
      </c>
      <c r="G12" s="24">
        <v>1</v>
      </c>
      <c r="H12" s="19">
        <f t="shared" si="2"/>
        <v>183.33333333333334</v>
      </c>
      <c r="I12" s="24">
        <v>1</v>
      </c>
      <c r="J12" s="19">
        <f t="shared" si="3"/>
        <v>184.61538461538461</v>
      </c>
      <c r="K12" s="24">
        <v>1</v>
      </c>
      <c r="L12" s="19">
        <f t="shared" si="4"/>
        <v>184.61538461538461</v>
      </c>
      <c r="M12" s="20">
        <v>1</v>
      </c>
      <c r="N12" s="19">
        <f t="shared" si="5"/>
        <v>181.81818181818181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8">
        <f t="shared" si="9"/>
        <v>734.3822843822843</v>
      </c>
      <c r="V12" s="6">
        <f t="shared" si="10"/>
        <v>4</v>
      </c>
      <c r="W12" s="6">
        <f t="shared" si="11"/>
        <v>2</v>
      </c>
      <c r="X12" s="13">
        <f t="shared" si="12"/>
        <v>0.8</v>
      </c>
    </row>
    <row r="13" spans="1:24" x14ac:dyDescent="0.3">
      <c r="A13" s="5">
        <f t="shared" si="0"/>
        <v>3</v>
      </c>
      <c r="B13" s="21" t="s">
        <v>373</v>
      </c>
      <c r="C13" s="21" t="s">
        <v>374</v>
      </c>
      <c r="D13" s="21" t="s">
        <v>185</v>
      </c>
      <c r="E13" s="21"/>
      <c r="F13" s="19">
        <f t="shared" si="1"/>
        <v>0</v>
      </c>
      <c r="G13" s="24">
        <v>3</v>
      </c>
      <c r="H13" s="19">
        <f t="shared" si="2"/>
        <v>150</v>
      </c>
      <c r="I13" s="24">
        <v>3</v>
      </c>
      <c r="J13" s="19">
        <f t="shared" si="3"/>
        <v>153.84615384615384</v>
      </c>
      <c r="K13" s="24">
        <v>3</v>
      </c>
      <c r="L13" s="19">
        <f t="shared" si="4"/>
        <v>153.84615384615384</v>
      </c>
      <c r="M13" s="20">
        <v>6</v>
      </c>
      <c r="N13" s="19">
        <f t="shared" si="5"/>
        <v>90.909090909090907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8">
        <f t="shared" si="9"/>
        <v>548.6013986013985</v>
      </c>
      <c r="V13" s="6">
        <f t="shared" si="10"/>
        <v>4</v>
      </c>
      <c r="W13" s="6">
        <f t="shared" si="11"/>
        <v>3</v>
      </c>
      <c r="X13" s="13">
        <f t="shared" si="12"/>
        <v>0.8</v>
      </c>
    </row>
    <row r="14" spans="1:24" x14ac:dyDescent="0.3">
      <c r="A14" s="5">
        <f t="shared" si="0"/>
        <v>4</v>
      </c>
      <c r="B14" s="21" t="s">
        <v>105</v>
      </c>
      <c r="C14" s="21" t="s">
        <v>102</v>
      </c>
      <c r="D14" s="21" t="s">
        <v>56</v>
      </c>
      <c r="E14" s="21">
        <v>7</v>
      </c>
      <c r="F14" s="19">
        <f t="shared" si="1"/>
        <v>25</v>
      </c>
      <c r="G14" s="24">
        <v>6</v>
      </c>
      <c r="H14" s="19">
        <f t="shared" si="2"/>
        <v>100</v>
      </c>
      <c r="I14" s="24">
        <v>3</v>
      </c>
      <c r="J14" s="19">
        <f t="shared" si="3"/>
        <v>153.84615384615384</v>
      </c>
      <c r="K14" s="24">
        <v>8</v>
      </c>
      <c r="L14" s="19">
        <f t="shared" si="4"/>
        <v>76.92307692307692</v>
      </c>
      <c r="M14" s="20">
        <v>3</v>
      </c>
      <c r="N14" s="19">
        <f t="shared" si="5"/>
        <v>145.45454545454547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8">
        <f t="shared" si="9"/>
        <v>501.22377622377621</v>
      </c>
      <c r="V14" s="6">
        <f t="shared" si="10"/>
        <v>5</v>
      </c>
      <c r="W14" s="6">
        <f t="shared" si="11"/>
        <v>4</v>
      </c>
      <c r="X14" s="13">
        <f t="shared" si="12"/>
        <v>1</v>
      </c>
    </row>
    <row r="15" spans="1:24" x14ac:dyDescent="0.3">
      <c r="A15" s="5">
        <f t="shared" si="0"/>
        <v>5</v>
      </c>
      <c r="B15" s="21" t="s">
        <v>107</v>
      </c>
      <c r="C15" s="21" t="s">
        <v>104</v>
      </c>
      <c r="D15" s="21" t="s">
        <v>56</v>
      </c>
      <c r="E15" s="21">
        <v>3</v>
      </c>
      <c r="F15" s="19">
        <f t="shared" si="1"/>
        <v>125</v>
      </c>
      <c r="G15" s="24">
        <v>7</v>
      </c>
      <c r="H15" s="19">
        <f t="shared" si="2"/>
        <v>83.333333333333329</v>
      </c>
      <c r="I15" s="24">
        <v>10</v>
      </c>
      <c r="J15" s="19">
        <f t="shared" si="3"/>
        <v>46.153846153846153</v>
      </c>
      <c r="K15" s="24">
        <v>5</v>
      </c>
      <c r="L15" s="19">
        <f t="shared" si="4"/>
        <v>123.07692307692308</v>
      </c>
      <c r="M15" s="20">
        <v>9</v>
      </c>
      <c r="N15" s="19">
        <f t="shared" si="5"/>
        <v>36.363636363636367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8">
        <f t="shared" si="9"/>
        <v>413.92773892773891</v>
      </c>
      <c r="V15" s="6">
        <f t="shared" si="10"/>
        <v>5</v>
      </c>
      <c r="W15" s="6">
        <f t="shared" si="11"/>
        <v>5</v>
      </c>
      <c r="X15" s="13">
        <f t="shared" si="12"/>
        <v>1</v>
      </c>
    </row>
    <row r="16" spans="1:24" x14ac:dyDescent="0.3">
      <c r="A16" s="5">
        <f t="shared" si="0"/>
        <v>6</v>
      </c>
      <c r="B16" s="21" t="s">
        <v>182</v>
      </c>
      <c r="C16" s="21" t="s">
        <v>227</v>
      </c>
      <c r="D16" s="21" t="s">
        <v>56</v>
      </c>
      <c r="E16" s="21">
        <v>2</v>
      </c>
      <c r="F16" s="19">
        <f t="shared" si="1"/>
        <v>150</v>
      </c>
      <c r="G16" s="24"/>
      <c r="H16" s="19">
        <f t="shared" si="2"/>
        <v>0</v>
      </c>
      <c r="I16" s="24">
        <v>9</v>
      </c>
      <c r="J16" s="19">
        <f t="shared" si="3"/>
        <v>61.53846153846154</v>
      </c>
      <c r="K16" s="24">
        <v>7</v>
      </c>
      <c r="L16" s="19">
        <f t="shared" si="4"/>
        <v>92.307692307692307</v>
      </c>
      <c r="M16" s="20">
        <v>8</v>
      </c>
      <c r="N16" s="19">
        <f t="shared" si="5"/>
        <v>54.545454545454547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8">
        <f t="shared" si="9"/>
        <v>358.39160839160843</v>
      </c>
      <c r="V16" s="6">
        <f t="shared" si="10"/>
        <v>4</v>
      </c>
      <c r="W16" s="6">
        <f t="shared" si="11"/>
        <v>6</v>
      </c>
      <c r="X16" s="13">
        <f t="shared" si="12"/>
        <v>0.8</v>
      </c>
    </row>
    <row r="17" spans="1:24" x14ac:dyDescent="0.3">
      <c r="A17" s="5">
        <f t="shared" si="0"/>
        <v>7</v>
      </c>
      <c r="B17" s="21" t="s">
        <v>377</v>
      </c>
      <c r="C17" s="21" t="s">
        <v>378</v>
      </c>
      <c r="D17" s="21" t="s">
        <v>159</v>
      </c>
      <c r="E17" s="21"/>
      <c r="F17" s="7">
        <f t="shared" si="1"/>
        <v>0</v>
      </c>
      <c r="G17" s="21">
        <v>8</v>
      </c>
      <c r="H17" s="7">
        <f t="shared" si="2"/>
        <v>66.666666666666671</v>
      </c>
      <c r="I17" s="21">
        <v>5</v>
      </c>
      <c r="J17" s="7">
        <f t="shared" si="3"/>
        <v>123.07692307692308</v>
      </c>
      <c r="K17" s="21">
        <v>6</v>
      </c>
      <c r="L17" s="7">
        <f t="shared" si="4"/>
        <v>107.69230769230769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297.43589743589746</v>
      </c>
      <c r="V17" s="6">
        <f t="shared" si="10"/>
        <v>3</v>
      </c>
      <c r="W17" s="6">
        <f t="shared" si="11"/>
        <v>7</v>
      </c>
      <c r="X17" s="13">
        <f t="shared" si="12"/>
        <v>0.6</v>
      </c>
    </row>
    <row r="18" spans="1:24" x14ac:dyDescent="0.3">
      <c r="A18" s="5">
        <f t="shared" si="0"/>
        <v>8</v>
      </c>
      <c r="B18" s="21" t="s">
        <v>131</v>
      </c>
      <c r="C18" s="21" t="s">
        <v>137</v>
      </c>
      <c r="D18" s="21" t="s">
        <v>132</v>
      </c>
      <c r="E18" s="21">
        <v>3</v>
      </c>
      <c r="F18" s="19">
        <f t="shared" si="1"/>
        <v>125</v>
      </c>
      <c r="G18" s="24"/>
      <c r="H18" s="19">
        <f t="shared" si="2"/>
        <v>0</v>
      </c>
      <c r="I18" s="24"/>
      <c r="J18" s="19">
        <f t="shared" si="3"/>
        <v>0</v>
      </c>
      <c r="K18" s="24"/>
      <c r="L18" s="19">
        <f t="shared" si="4"/>
        <v>0</v>
      </c>
      <c r="M18" s="20">
        <v>2</v>
      </c>
      <c r="N18" s="19">
        <f t="shared" si="5"/>
        <v>163.63636363636363</v>
      </c>
      <c r="O18" s="20"/>
      <c r="P18" s="19">
        <f t="shared" si="6"/>
        <v>0</v>
      </c>
      <c r="Q18" s="20"/>
      <c r="R18" s="19">
        <f t="shared" si="7"/>
        <v>0</v>
      </c>
      <c r="S18" s="20"/>
      <c r="T18" s="19">
        <f t="shared" si="8"/>
        <v>0</v>
      </c>
      <c r="U18" s="8">
        <f t="shared" si="9"/>
        <v>288.63636363636363</v>
      </c>
      <c r="V18" s="6">
        <f t="shared" si="10"/>
        <v>2</v>
      </c>
      <c r="W18" s="6">
        <f t="shared" si="11"/>
        <v>8</v>
      </c>
      <c r="X18" s="13">
        <f t="shared" si="12"/>
        <v>0.4</v>
      </c>
    </row>
    <row r="19" spans="1:24" x14ac:dyDescent="0.3">
      <c r="A19" s="6">
        <f t="shared" si="0"/>
        <v>9</v>
      </c>
      <c r="B19" s="21" t="s">
        <v>106</v>
      </c>
      <c r="C19" s="21" t="s">
        <v>103</v>
      </c>
      <c r="D19" s="21" t="s">
        <v>56</v>
      </c>
      <c r="E19" s="21">
        <v>6</v>
      </c>
      <c r="F19" s="19">
        <f t="shared" si="1"/>
        <v>50</v>
      </c>
      <c r="G19" s="24"/>
      <c r="H19" s="19">
        <f t="shared" si="2"/>
        <v>0</v>
      </c>
      <c r="I19" s="24">
        <v>6</v>
      </c>
      <c r="J19" s="19">
        <f t="shared" si="3"/>
        <v>107.69230769230769</v>
      </c>
      <c r="K19" s="24">
        <v>9</v>
      </c>
      <c r="L19" s="19">
        <f t="shared" si="4"/>
        <v>61.53846153846154</v>
      </c>
      <c r="M19" s="20">
        <v>10</v>
      </c>
      <c r="N19" s="19">
        <f t="shared" si="5"/>
        <v>18.181818181818183</v>
      </c>
      <c r="O19" s="20"/>
      <c r="P19" s="19">
        <f t="shared" si="6"/>
        <v>0</v>
      </c>
      <c r="Q19" s="20"/>
      <c r="R19" s="19">
        <f t="shared" si="7"/>
        <v>0</v>
      </c>
      <c r="S19" s="20"/>
      <c r="T19" s="19">
        <f t="shared" si="8"/>
        <v>0</v>
      </c>
      <c r="U19" s="8">
        <f t="shared" si="9"/>
        <v>237.41258741258741</v>
      </c>
      <c r="V19" s="6">
        <f t="shared" si="10"/>
        <v>4</v>
      </c>
      <c r="W19" s="6">
        <f t="shared" si="11"/>
        <v>9</v>
      </c>
      <c r="X19" s="13">
        <f t="shared" si="12"/>
        <v>0.8</v>
      </c>
    </row>
    <row r="20" spans="1:24" x14ac:dyDescent="0.3">
      <c r="A20" s="5">
        <f t="shared" si="0"/>
        <v>10</v>
      </c>
      <c r="B20" s="21" t="s">
        <v>483</v>
      </c>
      <c r="C20" s="21" t="s">
        <v>73</v>
      </c>
      <c r="D20" s="21" t="s">
        <v>335</v>
      </c>
      <c r="E20" s="21"/>
      <c r="F20" s="7"/>
      <c r="G20" s="21"/>
      <c r="H20" s="7">
        <f t="shared" si="2"/>
        <v>0</v>
      </c>
      <c r="I20" s="21"/>
      <c r="J20" s="7">
        <f t="shared" si="3"/>
        <v>0</v>
      </c>
      <c r="K20" s="21">
        <v>2</v>
      </c>
      <c r="L20" s="7">
        <f t="shared" si="4"/>
        <v>169.23076923076923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6"/>
      <c r="T20" s="7">
        <f t="shared" si="8"/>
        <v>0</v>
      </c>
      <c r="U20" s="8">
        <f t="shared" si="9"/>
        <v>169.23076923076923</v>
      </c>
      <c r="V20" s="6">
        <f t="shared" si="10"/>
        <v>1</v>
      </c>
      <c r="W20" s="6">
        <f t="shared" si="11"/>
        <v>10</v>
      </c>
      <c r="X20" s="13">
        <f t="shared" si="12"/>
        <v>0.2</v>
      </c>
    </row>
    <row r="21" spans="1:24" x14ac:dyDescent="0.3">
      <c r="A21" s="5">
        <f t="shared" si="0"/>
        <v>11</v>
      </c>
      <c r="B21" s="21" t="s">
        <v>327</v>
      </c>
      <c r="C21" s="21" t="s">
        <v>372</v>
      </c>
      <c r="D21" s="21" t="s">
        <v>193</v>
      </c>
      <c r="E21" s="21"/>
      <c r="F21" s="19">
        <f t="shared" ref="F21:F30" si="13">IF(E21=0,,($E$9-E21)*$E$7*100/$E$9)</f>
        <v>0</v>
      </c>
      <c r="G21" s="24">
        <v>2</v>
      </c>
      <c r="H21" s="19">
        <f t="shared" si="2"/>
        <v>166.66666666666666</v>
      </c>
      <c r="I21" s="24"/>
      <c r="J21" s="19">
        <f t="shared" si="3"/>
        <v>0</v>
      </c>
      <c r="K21" s="24"/>
      <c r="L21" s="19">
        <f t="shared" si="4"/>
        <v>0</v>
      </c>
      <c r="M21" s="20"/>
      <c r="N21" s="19">
        <f t="shared" si="5"/>
        <v>0</v>
      </c>
      <c r="O21" s="20"/>
      <c r="P21" s="19">
        <f t="shared" si="6"/>
        <v>0</v>
      </c>
      <c r="Q21" s="20"/>
      <c r="R21" s="19">
        <f t="shared" si="7"/>
        <v>0</v>
      </c>
      <c r="S21" s="20"/>
      <c r="T21" s="19">
        <f t="shared" si="8"/>
        <v>0</v>
      </c>
      <c r="U21" s="8">
        <f t="shared" si="9"/>
        <v>166.66666666666666</v>
      </c>
      <c r="V21" s="6">
        <f t="shared" si="10"/>
        <v>1</v>
      </c>
      <c r="W21" s="6">
        <f t="shared" si="11"/>
        <v>11</v>
      </c>
      <c r="X21" s="13">
        <f t="shared" si="12"/>
        <v>0.2</v>
      </c>
    </row>
    <row r="22" spans="1:24" x14ac:dyDescent="0.3">
      <c r="A22" s="5">
        <f t="shared" si="0"/>
        <v>12</v>
      </c>
      <c r="B22" s="21" t="s">
        <v>381</v>
      </c>
      <c r="C22" s="21" t="s">
        <v>382</v>
      </c>
      <c r="D22" s="21" t="s">
        <v>335</v>
      </c>
      <c r="E22" s="21"/>
      <c r="F22" s="7">
        <f t="shared" si="13"/>
        <v>0</v>
      </c>
      <c r="G22" s="21">
        <v>11</v>
      </c>
      <c r="H22" s="7">
        <f t="shared" si="2"/>
        <v>16.666666666666668</v>
      </c>
      <c r="I22" s="21">
        <v>8</v>
      </c>
      <c r="J22" s="7">
        <f t="shared" si="3"/>
        <v>76.92307692307692</v>
      </c>
      <c r="K22" s="21"/>
      <c r="L22" s="7">
        <f t="shared" si="4"/>
        <v>0</v>
      </c>
      <c r="M22" s="6">
        <v>7</v>
      </c>
      <c r="N22" s="7">
        <f t="shared" si="5"/>
        <v>72.727272727272734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8"/>
        <v>0</v>
      </c>
      <c r="U22" s="8">
        <f t="shared" si="9"/>
        <v>166.31701631701634</v>
      </c>
      <c r="V22" s="6">
        <f t="shared" si="10"/>
        <v>3</v>
      </c>
      <c r="W22" s="6">
        <f t="shared" si="11"/>
        <v>12</v>
      </c>
      <c r="X22" s="13">
        <f t="shared" si="12"/>
        <v>0.6</v>
      </c>
    </row>
    <row r="23" spans="1:24" x14ac:dyDescent="0.3">
      <c r="A23" s="5">
        <f t="shared" si="0"/>
        <v>13</v>
      </c>
      <c r="B23" s="21" t="s">
        <v>375</v>
      </c>
      <c r="C23" s="21" t="s">
        <v>376</v>
      </c>
      <c r="D23" s="21" t="s">
        <v>159</v>
      </c>
      <c r="E23" s="21"/>
      <c r="F23" s="19">
        <f t="shared" si="13"/>
        <v>0</v>
      </c>
      <c r="G23" s="24">
        <v>5</v>
      </c>
      <c r="H23" s="19">
        <f t="shared" si="2"/>
        <v>116.66666666666667</v>
      </c>
      <c r="I23" s="24"/>
      <c r="J23" s="19">
        <f t="shared" si="3"/>
        <v>0</v>
      </c>
      <c r="K23" s="24">
        <v>10</v>
      </c>
      <c r="L23" s="19">
        <f t="shared" si="4"/>
        <v>46.153846153846153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>
        <f t="shared" si="8"/>
        <v>0</v>
      </c>
      <c r="U23" s="8">
        <f t="shared" si="9"/>
        <v>162.82051282051282</v>
      </c>
      <c r="V23" s="6">
        <f t="shared" si="10"/>
        <v>2</v>
      </c>
      <c r="W23" s="6">
        <f t="shared" si="11"/>
        <v>13</v>
      </c>
      <c r="X23" s="13">
        <f t="shared" si="12"/>
        <v>0.4</v>
      </c>
    </row>
    <row r="24" spans="1:24" x14ac:dyDescent="0.3">
      <c r="A24" s="5">
        <f t="shared" si="0"/>
        <v>14</v>
      </c>
      <c r="B24" s="21" t="s">
        <v>138</v>
      </c>
      <c r="C24" s="21" t="s">
        <v>162</v>
      </c>
      <c r="D24" s="21" t="s">
        <v>56</v>
      </c>
      <c r="E24" s="6"/>
      <c r="F24" s="7">
        <f t="shared" si="13"/>
        <v>0</v>
      </c>
      <c r="G24" s="6"/>
      <c r="H24" s="7">
        <f t="shared" si="2"/>
        <v>0</v>
      </c>
      <c r="I24" s="6"/>
      <c r="J24" s="7">
        <f t="shared" si="3"/>
        <v>0</v>
      </c>
      <c r="K24" s="21"/>
      <c r="L24" s="7">
        <f t="shared" si="4"/>
        <v>0</v>
      </c>
      <c r="M24" s="6">
        <v>3</v>
      </c>
      <c r="N24" s="7">
        <f t="shared" si="5"/>
        <v>145.45454545454547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8"/>
        <v>0</v>
      </c>
      <c r="U24" s="8">
        <f t="shared" si="9"/>
        <v>145.45454545454547</v>
      </c>
      <c r="V24" s="6">
        <f t="shared" si="10"/>
        <v>1</v>
      </c>
      <c r="W24" s="6">
        <f t="shared" si="11"/>
        <v>14</v>
      </c>
      <c r="X24" s="13">
        <f t="shared" si="12"/>
        <v>0.2</v>
      </c>
    </row>
    <row r="25" spans="1:24" x14ac:dyDescent="0.3">
      <c r="A25" s="5">
        <f t="shared" si="0"/>
        <v>15</v>
      </c>
      <c r="B25" s="21" t="s">
        <v>161</v>
      </c>
      <c r="C25" s="21" t="s">
        <v>96</v>
      </c>
      <c r="D25" s="21" t="s">
        <v>258</v>
      </c>
      <c r="E25" s="21">
        <v>5</v>
      </c>
      <c r="F25" s="19">
        <f t="shared" si="13"/>
        <v>75</v>
      </c>
      <c r="G25" s="24">
        <v>9</v>
      </c>
      <c r="H25" s="19">
        <f t="shared" si="2"/>
        <v>50</v>
      </c>
      <c r="I25" s="24"/>
      <c r="J25" s="19">
        <f t="shared" si="3"/>
        <v>0</v>
      </c>
      <c r="K25" s="24"/>
      <c r="L25" s="19">
        <f t="shared" si="4"/>
        <v>0</v>
      </c>
      <c r="M25" s="20"/>
      <c r="N25" s="19">
        <f t="shared" si="5"/>
        <v>0</v>
      </c>
      <c r="O25" s="20"/>
      <c r="P25" s="19">
        <f t="shared" si="6"/>
        <v>0</v>
      </c>
      <c r="Q25" s="20"/>
      <c r="R25" s="19">
        <f t="shared" si="7"/>
        <v>0</v>
      </c>
      <c r="S25" s="20"/>
      <c r="T25" s="19">
        <f t="shared" si="8"/>
        <v>0</v>
      </c>
      <c r="U25" s="8">
        <f t="shared" si="9"/>
        <v>125</v>
      </c>
      <c r="V25" s="6">
        <f t="shared" si="10"/>
        <v>2</v>
      </c>
      <c r="W25" s="6">
        <f t="shared" si="11"/>
        <v>15</v>
      </c>
      <c r="X25" s="13">
        <f t="shared" si="12"/>
        <v>0.4</v>
      </c>
    </row>
    <row r="26" spans="1:24" x14ac:dyDescent="0.3">
      <c r="A26" s="5">
        <f t="shared" si="0"/>
        <v>16</v>
      </c>
      <c r="B26" s="21" t="s">
        <v>383</v>
      </c>
      <c r="C26" s="21" t="s">
        <v>267</v>
      </c>
      <c r="D26" s="21" t="s">
        <v>384</v>
      </c>
      <c r="E26" s="21"/>
      <c r="F26" s="7">
        <f t="shared" si="13"/>
        <v>0</v>
      </c>
      <c r="G26" s="21">
        <v>12</v>
      </c>
      <c r="H26" s="7">
        <f>17/2</f>
        <v>8.5</v>
      </c>
      <c r="I26" s="21">
        <v>7</v>
      </c>
      <c r="J26" s="7">
        <f t="shared" si="3"/>
        <v>92.307692307692307</v>
      </c>
      <c r="K26" s="21"/>
      <c r="L26" s="7">
        <f t="shared" si="4"/>
        <v>0</v>
      </c>
      <c r="M26" s="6"/>
      <c r="N26" s="7">
        <f t="shared" si="5"/>
        <v>0</v>
      </c>
      <c r="O26" s="6"/>
      <c r="P26" s="7">
        <f t="shared" si="6"/>
        <v>0</v>
      </c>
      <c r="Q26" s="6"/>
      <c r="R26" s="7">
        <f t="shared" si="7"/>
        <v>0</v>
      </c>
      <c r="S26" s="6"/>
      <c r="T26" s="7">
        <f t="shared" si="8"/>
        <v>0</v>
      </c>
      <c r="U26" s="8">
        <f t="shared" si="9"/>
        <v>100.80769230769231</v>
      </c>
      <c r="V26" s="6">
        <f t="shared" si="10"/>
        <v>2</v>
      </c>
      <c r="W26" s="6">
        <f t="shared" si="11"/>
        <v>16</v>
      </c>
      <c r="X26" s="13">
        <f t="shared" si="12"/>
        <v>0.4</v>
      </c>
    </row>
    <row r="27" spans="1:24" x14ac:dyDescent="0.3">
      <c r="A27" s="5">
        <f t="shared" si="0"/>
        <v>17</v>
      </c>
      <c r="B27" s="21" t="s">
        <v>379</v>
      </c>
      <c r="C27" s="28" t="s">
        <v>380</v>
      </c>
      <c r="D27" s="21" t="s">
        <v>159</v>
      </c>
      <c r="E27" s="21"/>
      <c r="F27" s="7">
        <f t="shared" si="13"/>
        <v>0</v>
      </c>
      <c r="G27" s="21">
        <v>10</v>
      </c>
      <c r="H27" s="7">
        <f t="shared" ref="H27:H45" si="14">IF(G27=0,,($G$9-G27)*$G$7*100/$G$9)</f>
        <v>33.333333333333336</v>
      </c>
      <c r="I27" s="21"/>
      <c r="J27" s="7">
        <f t="shared" si="3"/>
        <v>0</v>
      </c>
      <c r="K27" s="21">
        <v>11</v>
      </c>
      <c r="L27" s="7">
        <f t="shared" si="4"/>
        <v>30.76923076923077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6"/>
      <c r="T27" s="7">
        <f t="shared" si="8"/>
        <v>0</v>
      </c>
      <c r="U27" s="8">
        <f t="shared" si="9"/>
        <v>64.102564102564102</v>
      </c>
      <c r="V27" s="6">
        <f t="shared" si="10"/>
        <v>2</v>
      </c>
      <c r="W27" s="6">
        <f t="shared" si="11"/>
        <v>17</v>
      </c>
      <c r="X27" s="13">
        <f t="shared" si="12"/>
        <v>0.4</v>
      </c>
    </row>
    <row r="28" spans="1:24" x14ac:dyDescent="0.3">
      <c r="A28" s="5">
        <f t="shared" si="0"/>
        <v>18</v>
      </c>
      <c r="B28" s="21" t="s">
        <v>465</v>
      </c>
      <c r="C28" s="21" t="s">
        <v>466</v>
      </c>
      <c r="D28" s="21" t="s">
        <v>146</v>
      </c>
      <c r="E28" s="21"/>
      <c r="F28" s="7">
        <f t="shared" si="13"/>
        <v>0</v>
      </c>
      <c r="G28" s="21"/>
      <c r="H28" s="7">
        <f t="shared" si="14"/>
        <v>0</v>
      </c>
      <c r="I28" s="21">
        <v>11</v>
      </c>
      <c r="J28" s="7">
        <f t="shared" si="3"/>
        <v>30.76923076923077</v>
      </c>
      <c r="K28" s="21"/>
      <c r="L28" s="7">
        <f t="shared" si="4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6"/>
      <c r="T28" s="7">
        <f t="shared" si="8"/>
        <v>0</v>
      </c>
      <c r="U28" s="8">
        <f t="shared" si="9"/>
        <v>30.76923076923077</v>
      </c>
      <c r="V28" s="6">
        <f t="shared" si="10"/>
        <v>1</v>
      </c>
      <c r="W28" s="6">
        <f t="shared" si="11"/>
        <v>18</v>
      </c>
      <c r="X28" s="13">
        <f t="shared" si="12"/>
        <v>0.2</v>
      </c>
    </row>
    <row r="29" spans="1:24" x14ac:dyDescent="0.3">
      <c r="A29" s="6">
        <f t="shared" si="0"/>
        <v>19</v>
      </c>
      <c r="B29" s="21" t="s">
        <v>467</v>
      </c>
      <c r="C29" s="21" t="s">
        <v>468</v>
      </c>
      <c r="D29" s="21" t="s">
        <v>132</v>
      </c>
      <c r="E29" s="21"/>
      <c r="F29" s="7">
        <f t="shared" si="13"/>
        <v>0</v>
      </c>
      <c r="G29" s="21"/>
      <c r="H29" s="7">
        <f t="shared" si="14"/>
        <v>0</v>
      </c>
      <c r="I29" s="21">
        <v>12</v>
      </c>
      <c r="J29" s="7">
        <f t="shared" si="3"/>
        <v>15.384615384615385</v>
      </c>
      <c r="K29" s="21"/>
      <c r="L29" s="7">
        <f t="shared" si="4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/>
      <c r="S29" s="6"/>
      <c r="T29" s="7">
        <f t="shared" si="8"/>
        <v>0</v>
      </c>
      <c r="U29" s="8">
        <f t="shared" si="9"/>
        <v>15.384615384615385</v>
      </c>
      <c r="V29" s="6">
        <f t="shared" si="10"/>
        <v>1</v>
      </c>
      <c r="W29" s="6">
        <f t="shared" si="11"/>
        <v>19</v>
      </c>
      <c r="X29" s="13">
        <f t="shared" si="12"/>
        <v>0.2</v>
      </c>
    </row>
    <row r="30" spans="1:24" x14ac:dyDescent="0.3">
      <c r="A30" s="5">
        <f t="shared" si="0"/>
        <v>20</v>
      </c>
      <c r="B30" s="21" t="s">
        <v>540</v>
      </c>
      <c r="C30" s="21" t="s">
        <v>380</v>
      </c>
      <c r="D30" s="21" t="s">
        <v>146</v>
      </c>
      <c r="E30" s="21"/>
      <c r="F30" s="7">
        <f t="shared" si="13"/>
        <v>0</v>
      </c>
      <c r="G30" s="21"/>
      <c r="H30" s="7">
        <f t="shared" si="14"/>
        <v>0</v>
      </c>
      <c r="I30" s="21"/>
      <c r="J30" s="7">
        <f t="shared" si="3"/>
        <v>0</v>
      </c>
      <c r="K30" s="21">
        <v>12</v>
      </c>
      <c r="L30" s="7">
        <f t="shared" si="4"/>
        <v>15.384615384615385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ref="R30:R45" si="15">IF(Q30=0,,($Q$9-Q30)*$Q$7*100/$Q$9)</f>
        <v>0</v>
      </c>
      <c r="S30" s="6"/>
      <c r="T30" s="7">
        <f t="shared" si="8"/>
        <v>0</v>
      </c>
      <c r="U30" s="8">
        <f t="shared" si="9"/>
        <v>15.384615384615385</v>
      </c>
      <c r="V30" s="6">
        <f t="shared" si="10"/>
        <v>1</v>
      </c>
      <c r="W30" s="6">
        <f t="shared" si="11"/>
        <v>20</v>
      </c>
      <c r="X30" s="13">
        <f t="shared" si="12"/>
        <v>0.2</v>
      </c>
    </row>
    <row r="31" spans="1:24" x14ac:dyDescent="0.3">
      <c r="A31" s="5">
        <f t="shared" si="0"/>
        <v>21</v>
      </c>
      <c r="B31" s="21" t="s">
        <v>273</v>
      </c>
      <c r="C31" s="21" t="s">
        <v>274</v>
      </c>
      <c r="D31" s="21" t="s">
        <v>56</v>
      </c>
      <c r="E31" s="21">
        <v>8</v>
      </c>
      <c r="F31" s="19">
        <f>25/2</f>
        <v>12.5</v>
      </c>
      <c r="G31" s="24"/>
      <c r="H31" s="19">
        <f t="shared" si="14"/>
        <v>0</v>
      </c>
      <c r="I31" s="24"/>
      <c r="J31" s="19">
        <f t="shared" si="3"/>
        <v>0</v>
      </c>
      <c r="K31" s="24"/>
      <c r="L31" s="19">
        <f t="shared" si="4"/>
        <v>0</v>
      </c>
      <c r="M31" s="20"/>
      <c r="N31" s="19">
        <f t="shared" si="5"/>
        <v>0</v>
      </c>
      <c r="O31" s="20"/>
      <c r="P31" s="19">
        <f t="shared" si="6"/>
        <v>0</v>
      </c>
      <c r="Q31" s="20"/>
      <c r="R31" s="19">
        <f t="shared" si="15"/>
        <v>0</v>
      </c>
      <c r="S31" s="20"/>
      <c r="T31" s="19">
        <f t="shared" si="8"/>
        <v>0</v>
      </c>
      <c r="U31" s="8">
        <f t="shared" si="9"/>
        <v>12.5</v>
      </c>
      <c r="V31" s="6">
        <f t="shared" si="10"/>
        <v>1</v>
      </c>
      <c r="W31" s="6">
        <f t="shared" si="11"/>
        <v>21</v>
      </c>
      <c r="X31" s="13">
        <f t="shared" si="12"/>
        <v>0.2</v>
      </c>
    </row>
    <row r="32" spans="1:24" x14ac:dyDescent="0.3">
      <c r="A32" s="5">
        <f t="shared" si="0"/>
        <v>22</v>
      </c>
      <c r="B32" s="21" t="s">
        <v>590</v>
      </c>
      <c r="C32" s="21" t="s">
        <v>485</v>
      </c>
      <c r="D32" s="21" t="s">
        <v>408</v>
      </c>
      <c r="E32" s="6"/>
      <c r="F32" s="7"/>
      <c r="G32" s="6"/>
      <c r="H32" s="7">
        <f t="shared" si="14"/>
        <v>0</v>
      </c>
      <c r="I32" s="6"/>
      <c r="J32" s="7">
        <f t="shared" si="3"/>
        <v>0</v>
      </c>
      <c r="K32" s="6"/>
      <c r="L32" s="7">
        <f t="shared" si="4"/>
        <v>0</v>
      </c>
      <c r="M32" s="6">
        <v>11</v>
      </c>
      <c r="N32" s="7">
        <v>9</v>
      </c>
      <c r="O32" s="6"/>
      <c r="P32" s="7">
        <f t="shared" si="6"/>
        <v>0</v>
      </c>
      <c r="Q32" s="6"/>
      <c r="R32" s="7">
        <f t="shared" si="15"/>
        <v>0</v>
      </c>
      <c r="S32" s="6"/>
      <c r="T32" s="7">
        <f t="shared" si="8"/>
        <v>0</v>
      </c>
      <c r="U32" s="8">
        <f t="shared" si="9"/>
        <v>9</v>
      </c>
      <c r="V32" s="6">
        <f t="shared" si="10"/>
        <v>1</v>
      </c>
      <c r="W32" s="6">
        <f t="shared" si="11"/>
        <v>22</v>
      </c>
      <c r="X32" s="13">
        <f t="shared" si="12"/>
        <v>0.2</v>
      </c>
    </row>
    <row r="33" spans="1:24" x14ac:dyDescent="0.3">
      <c r="A33" s="5">
        <f t="shared" si="0"/>
        <v>23</v>
      </c>
      <c r="B33" s="21" t="s">
        <v>469</v>
      </c>
      <c r="C33" s="21" t="s">
        <v>470</v>
      </c>
      <c r="D33" s="21" t="s">
        <v>424</v>
      </c>
      <c r="E33" s="21"/>
      <c r="F33" s="7">
        <f t="shared" ref="F33:F45" si="16">IF(E33=0,,($E$9-E33)*$E$7*100/$E$9)</f>
        <v>0</v>
      </c>
      <c r="G33" s="21"/>
      <c r="H33" s="7">
        <f t="shared" si="14"/>
        <v>0</v>
      </c>
      <c r="I33" s="21">
        <v>13</v>
      </c>
      <c r="J33" s="7">
        <f>15/2</f>
        <v>7.5</v>
      </c>
      <c r="K33" s="21"/>
      <c r="L33" s="7">
        <f t="shared" si="4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 t="shared" si="15"/>
        <v>0</v>
      </c>
      <c r="S33" s="6"/>
      <c r="T33" s="7">
        <f t="shared" si="8"/>
        <v>0</v>
      </c>
      <c r="U33" s="8">
        <f t="shared" si="9"/>
        <v>7.5</v>
      </c>
      <c r="V33" s="6">
        <f t="shared" si="10"/>
        <v>1</v>
      </c>
      <c r="W33" s="6">
        <f t="shared" si="11"/>
        <v>23</v>
      </c>
      <c r="X33" s="13">
        <f t="shared" si="12"/>
        <v>0.2</v>
      </c>
    </row>
    <row r="34" spans="1:24" x14ac:dyDescent="0.3">
      <c r="A34" s="5">
        <f t="shared" ref="A34:A52" si="17">W34</f>
        <v>24</v>
      </c>
      <c r="B34" s="21" t="s">
        <v>565</v>
      </c>
      <c r="C34" s="21" t="s">
        <v>566</v>
      </c>
      <c r="D34" s="21" t="s">
        <v>567</v>
      </c>
      <c r="E34" s="21"/>
      <c r="F34" s="7">
        <f t="shared" si="16"/>
        <v>0</v>
      </c>
      <c r="G34" s="21"/>
      <c r="H34" s="7">
        <f t="shared" si="14"/>
        <v>0</v>
      </c>
      <c r="I34" s="21"/>
      <c r="J34" s="7">
        <f t="shared" ref="J34:J45" si="18">IF(I34=0,,($I$9-I34)*$I$7*100/$I$9)</f>
        <v>0</v>
      </c>
      <c r="K34" s="21">
        <v>13</v>
      </c>
      <c r="L34" s="7">
        <v>7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 t="shared" si="15"/>
        <v>0</v>
      </c>
      <c r="S34" s="6"/>
      <c r="T34" s="7">
        <f t="shared" si="8"/>
        <v>0</v>
      </c>
      <c r="U34" s="8">
        <f t="shared" si="9"/>
        <v>7</v>
      </c>
      <c r="V34" s="6">
        <f t="shared" ref="V34:V52" si="19">COUNTA(E34,I34,K34,M34,O34,S34,Q34,G34)</f>
        <v>1</v>
      </c>
      <c r="W34" s="6">
        <f t="shared" ref="W34:W52" si="20">ROW(B34)-10</f>
        <v>24</v>
      </c>
      <c r="X34" s="13">
        <f t="shared" ref="X34:X52" si="21">V34/$G$3</f>
        <v>0.2</v>
      </c>
    </row>
    <row r="35" spans="1:24" x14ac:dyDescent="0.3">
      <c r="A35" s="5">
        <f t="shared" si="17"/>
        <v>25</v>
      </c>
      <c r="B35" s="6"/>
      <c r="C35" s="6"/>
      <c r="D35" s="21"/>
      <c r="E35" s="6"/>
      <c r="F35" s="7">
        <f t="shared" si="16"/>
        <v>0</v>
      </c>
      <c r="G35" s="6"/>
      <c r="H35" s="7">
        <f t="shared" si="14"/>
        <v>0</v>
      </c>
      <c r="I35" s="6"/>
      <c r="J35" s="7">
        <f t="shared" si="18"/>
        <v>0</v>
      </c>
      <c r="K35" s="6"/>
      <c r="L35" s="7">
        <f t="shared" ref="L35:L45" si="22">IF(K35=0,,($K$9-K35)*$K$7*100/$K$9)</f>
        <v>0</v>
      </c>
      <c r="M35" s="6"/>
      <c r="N35" s="7">
        <f>IF(M35=0,,($M$9-M35)*$M$7*100/$M$9)</f>
        <v>0</v>
      </c>
      <c r="O35" s="6"/>
      <c r="P35" s="7">
        <f t="shared" si="6"/>
        <v>0</v>
      </c>
      <c r="Q35" s="6"/>
      <c r="R35" s="7">
        <f t="shared" si="15"/>
        <v>0</v>
      </c>
      <c r="S35" s="6"/>
      <c r="T35" s="7">
        <f t="shared" si="8"/>
        <v>0</v>
      </c>
      <c r="U35" s="8">
        <f t="shared" si="9"/>
        <v>0</v>
      </c>
      <c r="V35" s="6">
        <f t="shared" si="19"/>
        <v>0</v>
      </c>
      <c r="W35" s="6">
        <f t="shared" si="20"/>
        <v>25</v>
      </c>
      <c r="X35" s="13">
        <f t="shared" si="21"/>
        <v>0</v>
      </c>
    </row>
    <row r="36" spans="1:24" x14ac:dyDescent="0.3">
      <c r="A36" s="5">
        <f t="shared" si="17"/>
        <v>26</v>
      </c>
      <c r="B36" s="6"/>
      <c r="C36" s="6"/>
      <c r="D36" s="21"/>
      <c r="E36" s="6"/>
      <c r="F36" s="7">
        <f t="shared" si="16"/>
        <v>0</v>
      </c>
      <c r="G36" s="6"/>
      <c r="H36" s="7">
        <f t="shared" si="14"/>
        <v>0</v>
      </c>
      <c r="I36" s="6"/>
      <c r="J36" s="7">
        <f t="shared" si="18"/>
        <v>0</v>
      </c>
      <c r="K36" s="6"/>
      <c r="L36" s="7">
        <f t="shared" si="22"/>
        <v>0</v>
      </c>
      <c r="M36" s="6"/>
      <c r="N36" s="7"/>
      <c r="O36" s="6"/>
      <c r="P36" s="7">
        <f t="shared" si="6"/>
        <v>0</v>
      </c>
      <c r="Q36" s="6"/>
      <c r="R36" s="7">
        <f t="shared" si="15"/>
        <v>0</v>
      </c>
      <c r="S36" s="6"/>
      <c r="T36" s="7">
        <f t="shared" si="8"/>
        <v>0</v>
      </c>
      <c r="U36" s="8">
        <f t="shared" si="9"/>
        <v>0</v>
      </c>
      <c r="V36" s="6">
        <f t="shared" si="19"/>
        <v>0</v>
      </c>
      <c r="W36" s="6">
        <f t="shared" si="20"/>
        <v>26</v>
      </c>
      <c r="X36" s="13">
        <f t="shared" si="21"/>
        <v>0</v>
      </c>
    </row>
    <row r="37" spans="1:24" x14ac:dyDescent="0.3">
      <c r="A37" s="5">
        <f t="shared" si="17"/>
        <v>27</v>
      </c>
      <c r="B37" s="6"/>
      <c r="C37" s="6"/>
      <c r="D37" s="21"/>
      <c r="E37" s="6"/>
      <c r="F37" s="7">
        <f t="shared" si="16"/>
        <v>0</v>
      </c>
      <c r="G37" s="6"/>
      <c r="H37" s="7">
        <f t="shared" si="14"/>
        <v>0</v>
      </c>
      <c r="I37" s="6"/>
      <c r="J37" s="7">
        <f t="shared" si="18"/>
        <v>0</v>
      </c>
      <c r="K37" s="6"/>
      <c r="L37" s="7">
        <f t="shared" si="22"/>
        <v>0</v>
      </c>
      <c r="M37" s="6"/>
      <c r="N37" s="7">
        <f t="shared" ref="N37:N45" si="23">IF(M37=0,,($M$9-M37)*$M$7*100/$M$9)</f>
        <v>0</v>
      </c>
      <c r="O37" s="6"/>
      <c r="P37" s="7">
        <f t="shared" si="6"/>
        <v>0</v>
      </c>
      <c r="Q37" s="6"/>
      <c r="R37" s="7">
        <f t="shared" si="15"/>
        <v>0</v>
      </c>
      <c r="S37" s="6"/>
      <c r="T37" s="7">
        <f t="shared" si="8"/>
        <v>0</v>
      </c>
      <c r="U37" s="8">
        <f t="shared" si="9"/>
        <v>0</v>
      </c>
      <c r="V37" s="6">
        <f t="shared" si="19"/>
        <v>0</v>
      </c>
      <c r="W37" s="6">
        <f t="shared" si="20"/>
        <v>27</v>
      </c>
      <c r="X37" s="13">
        <f t="shared" si="21"/>
        <v>0</v>
      </c>
    </row>
    <row r="38" spans="1:24" x14ac:dyDescent="0.3">
      <c r="A38" s="5">
        <f t="shared" si="17"/>
        <v>28</v>
      </c>
      <c r="B38" s="6"/>
      <c r="C38" s="6"/>
      <c r="D38" s="21"/>
      <c r="E38" s="6"/>
      <c r="F38" s="7">
        <f t="shared" si="16"/>
        <v>0</v>
      </c>
      <c r="G38" s="6"/>
      <c r="H38" s="7">
        <f t="shared" si="14"/>
        <v>0</v>
      </c>
      <c r="I38" s="6"/>
      <c r="J38" s="7">
        <f t="shared" si="18"/>
        <v>0</v>
      </c>
      <c r="K38" s="6"/>
      <c r="L38" s="7">
        <f t="shared" si="22"/>
        <v>0</v>
      </c>
      <c r="M38" s="6"/>
      <c r="N38" s="7">
        <f t="shared" si="23"/>
        <v>0</v>
      </c>
      <c r="O38" s="6"/>
      <c r="P38" s="7">
        <f t="shared" si="6"/>
        <v>0</v>
      </c>
      <c r="Q38" s="6"/>
      <c r="R38" s="7">
        <f t="shared" si="15"/>
        <v>0</v>
      </c>
      <c r="S38" s="6"/>
      <c r="T38" s="7">
        <f t="shared" si="8"/>
        <v>0</v>
      </c>
      <c r="U38" s="8">
        <f t="shared" si="9"/>
        <v>0</v>
      </c>
      <c r="V38" s="6">
        <f t="shared" si="19"/>
        <v>0</v>
      </c>
      <c r="W38" s="6">
        <f t="shared" si="20"/>
        <v>28</v>
      </c>
      <c r="X38" s="13">
        <f t="shared" si="21"/>
        <v>0</v>
      </c>
    </row>
    <row r="39" spans="1:24" x14ac:dyDescent="0.3">
      <c r="A39" s="5">
        <f t="shared" si="17"/>
        <v>29</v>
      </c>
      <c r="B39" s="6"/>
      <c r="C39" s="6"/>
      <c r="D39" s="21"/>
      <c r="E39" s="6"/>
      <c r="F39" s="7">
        <f t="shared" si="16"/>
        <v>0</v>
      </c>
      <c r="G39" s="6"/>
      <c r="H39" s="7">
        <f t="shared" si="14"/>
        <v>0</v>
      </c>
      <c r="I39" s="6"/>
      <c r="J39" s="7">
        <f t="shared" si="18"/>
        <v>0</v>
      </c>
      <c r="K39" s="6"/>
      <c r="L39" s="7">
        <f t="shared" si="22"/>
        <v>0</v>
      </c>
      <c r="M39" s="6"/>
      <c r="N39" s="7">
        <f t="shared" si="23"/>
        <v>0</v>
      </c>
      <c r="O39" s="6"/>
      <c r="P39" s="7">
        <f t="shared" si="6"/>
        <v>0</v>
      </c>
      <c r="Q39" s="6"/>
      <c r="R39" s="7">
        <f t="shared" si="15"/>
        <v>0</v>
      </c>
      <c r="S39" s="6"/>
      <c r="T39" s="7">
        <f t="shared" si="8"/>
        <v>0</v>
      </c>
      <c r="U39" s="8">
        <f t="shared" si="9"/>
        <v>0</v>
      </c>
      <c r="V39" s="6">
        <f t="shared" si="19"/>
        <v>0</v>
      </c>
      <c r="W39" s="6">
        <f t="shared" si="20"/>
        <v>29</v>
      </c>
      <c r="X39" s="13">
        <f t="shared" si="21"/>
        <v>0</v>
      </c>
    </row>
    <row r="40" spans="1:24" x14ac:dyDescent="0.3">
      <c r="A40" s="5">
        <f t="shared" si="17"/>
        <v>30</v>
      </c>
      <c r="B40" s="6"/>
      <c r="C40" s="6"/>
      <c r="D40" s="21"/>
      <c r="E40" s="6"/>
      <c r="F40" s="7">
        <f t="shared" si="16"/>
        <v>0</v>
      </c>
      <c r="G40" s="6"/>
      <c r="H40" s="7">
        <f t="shared" si="14"/>
        <v>0</v>
      </c>
      <c r="I40" s="6"/>
      <c r="J40" s="7">
        <f t="shared" si="18"/>
        <v>0</v>
      </c>
      <c r="K40" s="6"/>
      <c r="L40" s="7">
        <f t="shared" si="22"/>
        <v>0</v>
      </c>
      <c r="M40" s="6"/>
      <c r="N40" s="7">
        <f t="shared" si="23"/>
        <v>0</v>
      </c>
      <c r="O40" s="6"/>
      <c r="P40" s="7">
        <f t="shared" si="6"/>
        <v>0</v>
      </c>
      <c r="Q40" s="6"/>
      <c r="R40" s="7">
        <f t="shared" si="15"/>
        <v>0</v>
      </c>
      <c r="S40" s="6"/>
      <c r="T40" s="7">
        <f t="shared" si="8"/>
        <v>0</v>
      </c>
      <c r="U40" s="8">
        <f t="shared" si="9"/>
        <v>0</v>
      </c>
      <c r="V40" s="6">
        <f t="shared" si="19"/>
        <v>0</v>
      </c>
      <c r="W40" s="6">
        <f t="shared" si="20"/>
        <v>30</v>
      </c>
      <c r="X40" s="13">
        <f t="shared" si="21"/>
        <v>0</v>
      </c>
    </row>
    <row r="41" spans="1:24" x14ac:dyDescent="0.3">
      <c r="A41" s="5">
        <f t="shared" si="17"/>
        <v>31</v>
      </c>
      <c r="B41" s="6"/>
      <c r="C41" s="6"/>
      <c r="D41" s="21"/>
      <c r="E41" s="6"/>
      <c r="F41" s="7">
        <f t="shared" si="16"/>
        <v>0</v>
      </c>
      <c r="G41" s="6"/>
      <c r="H41" s="7">
        <f t="shared" si="14"/>
        <v>0</v>
      </c>
      <c r="I41" s="6"/>
      <c r="J41" s="7">
        <f t="shared" si="18"/>
        <v>0</v>
      </c>
      <c r="K41" s="6"/>
      <c r="L41" s="7">
        <f t="shared" si="22"/>
        <v>0</v>
      </c>
      <c r="M41" s="6"/>
      <c r="N41" s="7">
        <f t="shared" si="23"/>
        <v>0</v>
      </c>
      <c r="O41" s="6"/>
      <c r="P41" s="7">
        <f t="shared" si="6"/>
        <v>0</v>
      </c>
      <c r="Q41" s="6"/>
      <c r="R41" s="7">
        <f t="shared" si="15"/>
        <v>0</v>
      </c>
      <c r="S41" s="6"/>
      <c r="T41" s="7">
        <f t="shared" si="8"/>
        <v>0</v>
      </c>
      <c r="U41" s="8">
        <f t="shared" si="9"/>
        <v>0</v>
      </c>
      <c r="V41" s="6">
        <f t="shared" si="19"/>
        <v>0</v>
      </c>
      <c r="W41" s="6">
        <f t="shared" si="20"/>
        <v>31</v>
      </c>
      <c r="X41" s="13">
        <f t="shared" si="21"/>
        <v>0</v>
      </c>
    </row>
    <row r="42" spans="1:24" x14ac:dyDescent="0.3">
      <c r="A42" s="5">
        <f t="shared" si="17"/>
        <v>32</v>
      </c>
      <c r="B42" s="6"/>
      <c r="C42" s="6"/>
      <c r="D42" s="21"/>
      <c r="E42" s="6"/>
      <c r="F42" s="7">
        <f t="shared" si="16"/>
        <v>0</v>
      </c>
      <c r="G42" s="6"/>
      <c r="H42" s="7">
        <f t="shared" si="14"/>
        <v>0</v>
      </c>
      <c r="I42" s="6"/>
      <c r="J42" s="7">
        <f t="shared" si="18"/>
        <v>0</v>
      </c>
      <c r="K42" s="6"/>
      <c r="L42" s="7">
        <f t="shared" si="22"/>
        <v>0</v>
      </c>
      <c r="M42" s="6"/>
      <c r="N42" s="7">
        <f t="shared" si="23"/>
        <v>0</v>
      </c>
      <c r="O42" s="6"/>
      <c r="P42" s="7">
        <f t="shared" si="6"/>
        <v>0</v>
      </c>
      <c r="Q42" s="6"/>
      <c r="R42" s="7">
        <f t="shared" si="15"/>
        <v>0</v>
      </c>
      <c r="S42" s="6"/>
      <c r="T42" s="7">
        <f t="shared" si="8"/>
        <v>0</v>
      </c>
      <c r="U42" s="8">
        <f t="shared" si="9"/>
        <v>0</v>
      </c>
      <c r="V42" s="6">
        <f t="shared" si="19"/>
        <v>0</v>
      </c>
      <c r="W42" s="6">
        <f t="shared" si="20"/>
        <v>32</v>
      </c>
      <c r="X42" s="13">
        <f t="shared" si="21"/>
        <v>0</v>
      </c>
    </row>
    <row r="43" spans="1:24" x14ac:dyDescent="0.3">
      <c r="A43" s="5">
        <f t="shared" si="17"/>
        <v>33</v>
      </c>
      <c r="B43" s="6"/>
      <c r="C43" s="6"/>
      <c r="D43" s="21"/>
      <c r="E43" s="6"/>
      <c r="F43" s="7">
        <f t="shared" si="16"/>
        <v>0</v>
      </c>
      <c r="G43" s="6"/>
      <c r="H43" s="7">
        <f t="shared" si="14"/>
        <v>0</v>
      </c>
      <c r="I43" s="6"/>
      <c r="J43" s="7">
        <f t="shared" si="18"/>
        <v>0</v>
      </c>
      <c r="K43" s="6"/>
      <c r="L43" s="7">
        <f t="shared" si="22"/>
        <v>0</v>
      </c>
      <c r="M43" s="6"/>
      <c r="N43" s="7">
        <f t="shared" si="23"/>
        <v>0</v>
      </c>
      <c r="O43" s="6"/>
      <c r="P43" s="7">
        <f t="shared" si="6"/>
        <v>0</v>
      </c>
      <c r="Q43" s="6"/>
      <c r="R43" s="7">
        <f t="shared" si="15"/>
        <v>0</v>
      </c>
      <c r="S43" s="6"/>
      <c r="T43" s="7">
        <f t="shared" si="8"/>
        <v>0</v>
      </c>
      <c r="U43" s="8">
        <f t="shared" si="9"/>
        <v>0</v>
      </c>
      <c r="V43" s="6">
        <f t="shared" si="19"/>
        <v>0</v>
      </c>
      <c r="W43" s="6">
        <f t="shared" si="20"/>
        <v>33</v>
      </c>
      <c r="X43" s="13">
        <f t="shared" si="21"/>
        <v>0</v>
      </c>
    </row>
    <row r="44" spans="1:24" x14ac:dyDescent="0.3">
      <c r="A44" s="5">
        <f t="shared" si="17"/>
        <v>34</v>
      </c>
      <c r="B44" s="6"/>
      <c r="C44" s="6"/>
      <c r="D44" s="21"/>
      <c r="E44" s="6"/>
      <c r="F44" s="7">
        <f t="shared" si="16"/>
        <v>0</v>
      </c>
      <c r="G44" s="6"/>
      <c r="H44" s="7">
        <f t="shared" si="14"/>
        <v>0</v>
      </c>
      <c r="I44" s="6"/>
      <c r="J44" s="7">
        <f t="shared" si="18"/>
        <v>0</v>
      </c>
      <c r="K44" s="6"/>
      <c r="L44" s="7">
        <f t="shared" si="22"/>
        <v>0</v>
      </c>
      <c r="M44" s="6"/>
      <c r="N44" s="7">
        <f t="shared" si="23"/>
        <v>0</v>
      </c>
      <c r="O44" s="6"/>
      <c r="P44" s="7">
        <f t="shared" si="6"/>
        <v>0</v>
      </c>
      <c r="Q44" s="6"/>
      <c r="R44" s="7">
        <f t="shared" si="15"/>
        <v>0</v>
      </c>
      <c r="S44" s="6"/>
      <c r="T44" s="7">
        <f t="shared" si="8"/>
        <v>0</v>
      </c>
      <c r="U44" s="8">
        <f t="shared" si="9"/>
        <v>0</v>
      </c>
      <c r="V44" s="6">
        <f t="shared" si="19"/>
        <v>0</v>
      </c>
      <c r="W44" s="6">
        <f t="shared" si="20"/>
        <v>34</v>
      </c>
      <c r="X44" s="13">
        <f t="shared" si="21"/>
        <v>0</v>
      </c>
    </row>
    <row r="45" spans="1:24" x14ac:dyDescent="0.3">
      <c r="A45" s="5">
        <f t="shared" si="17"/>
        <v>35</v>
      </c>
      <c r="B45" s="6"/>
      <c r="C45" s="6"/>
      <c r="D45" s="21"/>
      <c r="E45" s="6"/>
      <c r="F45" s="7">
        <f t="shared" si="16"/>
        <v>0</v>
      </c>
      <c r="G45" s="6"/>
      <c r="H45" s="7">
        <f t="shared" si="14"/>
        <v>0</v>
      </c>
      <c r="I45" s="6"/>
      <c r="J45" s="7">
        <f t="shared" si="18"/>
        <v>0</v>
      </c>
      <c r="K45" s="6"/>
      <c r="L45" s="7">
        <f t="shared" si="22"/>
        <v>0</v>
      </c>
      <c r="M45" s="6"/>
      <c r="N45" s="7">
        <f t="shared" si="23"/>
        <v>0</v>
      </c>
      <c r="O45" s="6"/>
      <c r="P45" s="7">
        <f t="shared" si="6"/>
        <v>0</v>
      </c>
      <c r="Q45" s="6"/>
      <c r="R45" s="7">
        <f t="shared" si="15"/>
        <v>0</v>
      </c>
      <c r="S45" s="6"/>
      <c r="T45" s="7">
        <f t="shared" si="8"/>
        <v>0</v>
      </c>
      <c r="U45" s="8">
        <f t="shared" si="9"/>
        <v>0</v>
      </c>
      <c r="V45" s="6">
        <f t="shared" si="19"/>
        <v>0</v>
      </c>
      <c r="W45" s="6">
        <f t="shared" si="20"/>
        <v>35</v>
      </c>
      <c r="X45" s="13">
        <f t="shared" si="21"/>
        <v>0</v>
      </c>
    </row>
    <row r="46" spans="1:24" x14ac:dyDescent="0.3">
      <c r="A46" s="5">
        <f t="shared" si="17"/>
        <v>36</v>
      </c>
      <c r="B46" s="6"/>
      <c r="C46" s="6"/>
      <c r="D46" s="21"/>
      <c r="E46" s="6"/>
      <c r="F46" s="7">
        <f t="shared" ref="F46:F52" si="24">IF(E46=0,,($E$9-E46)*$E$7*100/$E$9)</f>
        <v>0</v>
      </c>
      <c r="G46" s="6"/>
      <c r="H46" s="7">
        <f t="shared" ref="H46:H52" si="25">IF(G46=0,,($G$9-G46)*$G$7*100/$G$9)</f>
        <v>0</v>
      </c>
      <c r="I46" s="6"/>
      <c r="J46" s="7">
        <f t="shared" ref="J46:J52" si="26">IF(I46=0,,($I$9-I46)*$I$7*100/$I$9)</f>
        <v>0</v>
      </c>
      <c r="K46" s="6"/>
      <c r="L46" s="7">
        <f t="shared" ref="L46:L52" si="27">IF(K46=0,,($K$9-K46)*$K$7*100/$K$9)</f>
        <v>0</v>
      </c>
      <c r="M46" s="6"/>
      <c r="N46" s="7">
        <f t="shared" ref="N46:N52" si="28">IF(M46=0,,($M$9-M46)*$M$7*100/$M$9)</f>
        <v>0</v>
      </c>
      <c r="O46" s="6"/>
      <c r="P46" s="7">
        <f t="shared" ref="P46:P48" si="29">IF(O46=0,,($O$9-O46)*$O$7*100/$O$9)</f>
        <v>0</v>
      </c>
      <c r="Q46" s="6"/>
      <c r="R46" s="7">
        <f t="shared" ref="R46:R52" si="30">IF(Q46=0,,($Q$9-Q46)*$Q$7*100/$Q$9)</f>
        <v>0</v>
      </c>
      <c r="S46" s="6"/>
      <c r="T46" s="7">
        <f t="shared" ref="T46:T52" si="31">IF(S46=0,,($S$9-S46)*$S$7*100/$S$9)</f>
        <v>0</v>
      </c>
      <c r="U46" s="8">
        <f t="shared" ref="U46:U52" si="32">T46+R46+L46+F46+H46+J46+N46+P46</f>
        <v>0</v>
      </c>
      <c r="V46" s="6">
        <f t="shared" si="19"/>
        <v>0</v>
      </c>
      <c r="W46" s="6">
        <f t="shared" si="20"/>
        <v>36</v>
      </c>
      <c r="X46" s="13">
        <f t="shared" si="21"/>
        <v>0</v>
      </c>
    </row>
    <row r="47" spans="1:24" x14ac:dyDescent="0.3">
      <c r="A47" s="5">
        <f t="shared" si="17"/>
        <v>37</v>
      </c>
      <c r="B47" s="6"/>
      <c r="C47" s="6"/>
      <c r="D47" s="21"/>
      <c r="E47" s="6"/>
      <c r="F47" s="7">
        <f t="shared" si="24"/>
        <v>0</v>
      </c>
      <c r="G47" s="6"/>
      <c r="H47" s="7">
        <f t="shared" si="25"/>
        <v>0</v>
      </c>
      <c r="I47" s="6"/>
      <c r="J47" s="7">
        <f t="shared" si="26"/>
        <v>0</v>
      </c>
      <c r="K47" s="6"/>
      <c r="L47" s="7">
        <f t="shared" si="27"/>
        <v>0</v>
      </c>
      <c r="M47" s="6"/>
      <c r="N47" s="7">
        <f t="shared" si="28"/>
        <v>0</v>
      </c>
      <c r="O47" s="6"/>
      <c r="P47" s="7">
        <f t="shared" si="29"/>
        <v>0</v>
      </c>
      <c r="Q47" s="6"/>
      <c r="R47" s="7">
        <f t="shared" si="30"/>
        <v>0</v>
      </c>
      <c r="S47" s="6"/>
      <c r="T47" s="7">
        <f t="shared" si="31"/>
        <v>0</v>
      </c>
      <c r="U47" s="8">
        <f t="shared" si="32"/>
        <v>0</v>
      </c>
      <c r="V47" s="6">
        <f t="shared" si="19"/>
        <v>0</v>
      </c>
      <c r="W47" s="6">
        <f t="shared" si="20"/>
        <v>37</v>
      </c>
      <c r="X47" s="13">
        <f t="shared" si="21"/>
        <v>0</v>
      </c>
    </row>
    <row r="48" spans="1:24" x14ac:dyDescent="0.3">
      <c r="A48" s="5">
        <f t="shared" si="17"/>
        <v>38</v>
      </c>
      <c r="B48" s="6"/>
      <c r="C48" s="6"/>
      <c r="D48" s="21"/>
      <c r="E48" s="6"/>
      <c r="F48" s="7">
        <f t="shared" si="24"/>
        <v>0</v>
      </c>
      <c r="G48" s="6"/>
      <c r="H48" s="7">
        <f t="shared" si="25"/>
        <v>0</v>
      </c>
      <c r="I48" s="6"/>
      <c r="J48" s="7">
        <f t="shared" si="26"/>
        <v>0</v>
      </c>
      <c r="K48" s="6"/>
      <c r="L48" s="7">
        <f t="shared" si="27"/>
        <v>0</v>
      </c>
      <c r="M48" s="6"/>
      <c r="N48" s="7">
        <f t="shared" si="28"/>
        <v>0</v>
      </c>
      <c r="O48" s="6"/>
      <c r="P48" s="7">
        <f t="shared" si="29"/>
        <v>0</v>
      </c>
      <c r="Q48" s="6"/>
      <c r="R48" s="7">
        <f t="shared" si="30"/>
        <v>0</v>
      </c>
      <c r="S48" s="6"/>
      <c r="T48" s="7">
        <f t="shared" si="31"/>
        <v>0</v>
      </c>
      <c r="U48" s="8">
        <f t="shared" si="32"/>
        <v>0</v>
      </c>
      <c r="V48" s="6">
        <f t="shared" si="19"/>
        <v>0</v>
      </c>
      <c r="W48" s="6">
        <f t="shared" si="20"/>
        <v>38</v>
      </c>
      <c r="X48" s="13">
        <f t="shared" si="21"/>
        <v>0</v>
      </c>
    </row>
    <row r="49" spans="1:24" x14ac:dyDescent="0.3">
      <c r="A49" s="5">
        <f t="shared" si="17"/>
        <v>39</v>
      </c>
      <c r="B49" s="6"/>
      <c r="C49" s="6"/>
      <c r="D49" s="21"/>
      <c r="E49" s="6"/>
      <c r="F49" s="7">
        <f t="shared" si="24"/>
        <v>0</v>
      </c>
      <c r="G49" s="6"/>
      <c r="H49" s="7">
        <f t="shared" si="25"/>
        <v>0</v>
      </c>
      <c r="I49" s="6"/>
      <c r="J49" s="7">
        <f t="shared" si="26"/>
        <v>0</v>
      </c>
      <c r="K49" s="6"/>
      <c r="L49" s="7">
        <f t="shared" si="27"/>
        <v>0</v>
      </c>
      <c r="M49" s="6"/>
      <c r="N49" s="7">
        <f t="shared" si="28"/>
        <v>0</v>
      </c>
      <c r="O49" s="6"/>
      <c r="P49" s="7"/>
      <c r="Q49" s="6"/>
      <c r="R49" s="7">
        <f t="shared" si="30"/>
        <v>0</v>
      </c>
      <c r="S49" s="6"/>
      <c r="T49" s="7">
        <f t="shared" si="31"/>
        <v>0</v>
      </c>
      <c r="U49" s="8">
        <f t="shared" si="32"/>
        <v>0</v>
      </c>
      <c r="V49" s="6">
        <f t="shared" si="19"/>
        <v>0</v>
      </c>
      <c r="W49" s="6">
        <f t="shared" si="20"/>
        <v>39</v>
      </c>
      <c r="X49" s="13">
        <f t="shared" si="21"/>
        <v>0</v>
      </c>
    </row>
    <row r="50" spans="1:24" x14ac:dyDescent="0.3">
      <c r="A50" s="5">
        <f t="shared" si="17"/>
        <v>40</v>
      </c>
      <c r="B50" s="6"/>
      <c r="C50" s="6"/>
      <c r="D50" s="21"/>
      <c r="E50" s="6"/>
      <c r="F50" s="7">
        <f t="shared" si="24"/>
        <v>0</v>
      </c>
      <c r="G50" s="6"/>
      <c r="H50" s="7">
        <f t="shared" si="25"/>
        <v>0</v>
      </c>
      <c r="I50" s="6"/>
      <c r="J50" s="7">
        <f t="shared" si="26"/>
        <v>0</v>
      </c>
      <c r="K50" s="6"/>
      <c r="L50" s="7">
        <f t="shared" si="27"/>
        <v>0</v>
      </c>
      <c r="M50" s="6"/>
      <c r="N50" s="7">
        <f t="shared" si="28"/>
        <v>0</v>
      </c>
      <c r="O50" s="6"/>
      <c r="P50" s="7">
        <f>IF(O50=0,,($O$9-O50)*$O$7*100/$O$9)</f>
        <v>0</v>
      </c>
      <c r="Q50" s="6"/>
      <c r="R50" s="7">
        <f t="shared" si="30"/>
        <v>0</v>
      </c>
      <c r="S50" s="6"/>
      <c r="T50" s="7">
        <f t="shared" si="31"/>
        <v>0</v>
      </c>
      <c r="U50" s="8">
        <f t="shared" si="32"/>
        <v>0</v>
      </c>
      <c r="V50" s="6">
        <f t="shared" si="19"/>
        <v>0</v>
      </c>
      <c r="W50" s="6">
        <f t="shared" si="20"/>
        <v>40</v>
      </c>
      <c r="X50" s="13">
        <f t="shared" si="21"/>
        <v>0</v>
      </c>
    </row>
    <row r="51" spans="1:24" x14ac:dyDescent="0.3">
      <c r="A51" s="5">
        <f t="shared" si="17"/>
        <v>41</v>
      </c>
      <c r="B51" s="6"/>
      <c r="C51" s="6"/>
      <c r="D51" s="21"/>
      <c r="E51" s="6"/>
      <c r="F51" s="7">
        <f t="shared" si="24"/>
        <v>0</v>
      </c>
      <c r="G51" s="6"/>
      <c r="H51" s="7">
        <f t="shared" si="25"/>
        <v>0</v>
      </c>
      <c r="I51" s="6"/>
      <c r="J51" s="7">
        <f t="shared" si="26"/>
        <v>0</v>
      </c>
      <c r="K51" s="6"/>
      <c r="L51" s="7">
        <f t="shared" si="27"/>
        <v>0</v>
      </c>
      <c r="M51" s="6"/>
      <c r="N51" s="7">
        <f t="shared" si="28"/>
        <v>0</v>
      </c>
      <c r="O51" s="6"/>
      <c r="P51" s="7">
        <f>IF(O51=0,,($O$9-O51)*$O$7*100/$O$9)</f>
        <v>0</v>
      </c>
      <c r="Q51" s="6"/>
      <c r="R51" s="7">
        <f t="shared" si="30"/>
        <v>0</v>
      </c>
      <c r="S51" s="6"/>
      <c r="T51" s="7">
        <f t="shared" si="31"/>
        <v>0</v>
      </c>
      <c r="U51" s="8">
        <f t="shared" si="32"/>
        <v>0</v>
      </c>
      <c r="V51" s="6">
        <f t="shared" si="19"/>
        <v>0</v>
      </c>
      <c r="W51" s="6">
        <f t="shared" si="20"/>
        <v>41</v>
      </c>
      <c r="X51" s="13">
        <f t="shared" si="21"/>
        <v>0</v>
      </c>
    </row>
    <row r="52" spans="1:24" x14ac:dyDescent="0.3">
      <c r="A52" s="5">
        <f t="shared" si="17"/>
        <v>42</v>
      </c>
      <c r="B52" s="6"/>
      <c r="C52" s="6"/>
      <c r="D52" s="21"/>
      <c r="E52" s="6"/>
      <c r="F52" s="7">
        <f t="shared" si="24"/>
        <v>0</v>
      </c>
      <c r="G52" s="6"/>
      <c r="H52" s="7">
        <f t="shared" si="25"/>
        <v>0</v>
      </c>
      <c r="I52" s="6"/>
      <c r="J52" s="7">
        <f t="shared" si="26"/>
        <v>0</v>
      </c>
      <c r="K52" s="6"/>
      <c r="L52" s="7">
        <f t="shared" si="27"/>
        <v>0</v>
      </c>
      <c r="M52" s="6"/>
      <c r="N52" s="7">
        <f t="shared" si="28"/>
        <v>0</v>
      </c>
      <c r="O52" s="6"/>
      <c r="P52" s="7">
        <f>IF(O52=0,,($O$9-O52)*$O$7*100/$O$9)</f>
        <v>0</v>
      </c>
      <c r="Q52" s="6"/>
      <c r="R52" s="7">
        <f t="shared" si="30"/>
        <v>0</v>
      </c>
      <c r="S52" s="6"/>
      <c r="T52" s="7">
        <f t="shared" si="31"/>
        <v>0</v>
      </c>
      <c r="U52" s="8">
        <f t="shared" si="32"/>
        <v>0</v>
      </c>
      <c r="V52" s="6">
        <f t="shared" si="19"/>
        <v>0</v>
      </c>
      <c r="W52" s="6">
        <f t="shared" si="20"/>
        <v>42</v>
      </c>
      <c r="X52" s="13">
        <f t="shared" si="21"/>
        <v>0</v>
      </c>
    </row>
    <row r="53" spans="1:24" x14ac:dyDescent="0.3">
      <c r="A53" s="43" t="s">
        <v>153</v>
      </c>
      <c r="B53" s="43"/>
      <c r="C53" s="44"/>
      <c r="E53">
        <f>COUNTA(E11:E52)</f>
        <v>8</v>
      </c>
      <c r="G53">
        <f>COUNTA(G11:G52)</f>
        <v>12</v>
      </c>
      <c r="I53">
        <f>COUNTA(I11:I52)</f>
        <v>13</v>
      </c>
      <c r="K53">
        <f>COUNTA(K11:K52)</f>
        <v>13</v>
      </c>
      <c r="M53">
        <f>COUNTA(M11:M52)</f>
        <v>11</v>
      </c>
      <c r="O53">
        <f>COUNTA(O11:O52)</f>
        <v>0</v>
      </c>
      <c r="Q53">
        <f>COUNTA(Q11:Q52)</f>
        <v>0</v>
      </c>
      <c r="S53">
        <f>COUNTA(S11:S52)</f>
        <v>0</v>
      </c>
    </row>
    <row r="54" spans="1:24" x14ac:dyDescent="0.3">
      <c r="A54" s="45" t="s">
        <v>30</v>
      </c>
      <c r="B54" s="43"/>
      <c r="C54" s="44"/>
      <c r="E54" s="12">
        <f>E53/$G$2</f>
        <v>0.33333333333333331</v>
      </c>
      <c r="G54" s="12">
        <f>G53/$G$2</f>
        <v>0.5</v>
      </c>
      <c r="I54" s="12">
        <f>I53/$G$2</f>
        <v>0.54166666666666663</v>
      </c>
      <c r="K54" s="12">
        <f>K53/$G$2</f>
        <v>0.54166666666666663</v>
      </c>
      <c r="M54" s="12">
        <f>M53/$G$2</f>
        <v>0.45833333333333331</v>
      </c>
      <c r="O54" s="12">
        <f>O53/$G$2</f>
        <v>0</v>
      </c>
      <c r="Q54" s="12">
        <f>Q53/$G$2</f>
        <v>0</v>
      </c>
      <c r="S54" s="12">
        <f>S53/$G$2</f>
        <v>0</v>
      </c>
    </row>
  </sheetData>
  <sortState xmlns:xlrd2="http://schemas.microsoft.com/office/spreadsheetml/2017/richdata2" ref="B11:U45">
    <sortCondition descending="1" ref="U11:U45"/>
  </sortState>
  <mergeCells count="37">
    <mergeCell ref="S9:T9"/>
    <mergeCell ref="A53:C53"/>
    <mergeCell ref="A54:C54"/>
    <mergeCell ref="E9:F9"/>
    <mergeCell ref="I9:J9"/>
    <mergeCell ref="K9:L9"/>
    <mergeCell ref="M9:N9"/>
    <mergeCell ref="O9:P9"/>
    <mergeCell ref="Q9:R9"/>
    <mergeCell ref="G9:H9"/>
    <mergeCell ref="S7:T7"/>
    <mergeCell ref="E8:F8"/>
    <mergeCell ref="I8:J8"/>
    <mergeCell ref="K8:L8"/>
    <mergeCell ref="M8:N8"/>
    <mergeCell ref="O8:P8"/>
    <mergeCell ref="Q8:R8"/>
    <mergeCell ref="S8:T8"/>
    <mergeCell ref="E7:F7"/>
    <mergeCell ref="I7:J7"/>
    <mergeCell ref="K7:L7"/>
    <mergeCell ref="M7:N7"/>
    <mergeCell ref="O7:P7"/>
    <mergeCell ref="Q7:R7"/>
    <mergeCell ref="G7:H7"/>
    <mergeCell ref="G8:H8"/>
    <mergeCell ref="A1:S1"/>
    <mergeCell ref="E2:F2"/>
    <mergeCell ref="E3:F3"/>
    <mergeCell ref="E6:F6"/>
    <mergeCell ref="I6:J6"/>
    <mergeCell ref="K6:L6"/>
    <mergeCell ref="M6:N6"/>
    <mergeCell ref="O6:P6"/>
    <mergeCell ref="Q6:R6"/>
    <mergeCell ref="S6:T6"/>
    <mergeCell ref="G6:H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S57"/>
  <sheetViews>
    <sheetView zoomScale="93" zoomScaleNormal="9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O5" sqref="O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7" max="17" width="15.109375" customWidth="1"/>
    <col min="18" max="18" width="18.33203125" bestFit="1" customWidth="1"/>
    <col min="19" max="19" width="19.6640625" bestFit="1" customWidth="1"/>
  </cols>
  <sheetData>
    <row r="1" spans="1:19" ht="31.2" x14ac:dyDescent="0.6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9"/>
    </row>
    <row r="2" spans="1:19" x14ac:dyDescent="0.3">
      <c r="E2" s="32" t="s">
        <v>27</v>
      </c>
      <c r="F2" s="32"/>
      <c r="G2" s="11">
        <f>COUNTA(B11:B55)</f>
        <v>43</v>
      </c>
    </row>
    <row r="3" spans="1:19" x14ac:dyDescent="0.3">
      <c r="B3" s="2"/>
      <c r="E3" s="32" t="s">
        <v>28</v>
      </c>
      <c r="F3" s="32"/>
      <c r="G3" s="11">
        <f>COUNTA(E8:N8)</f>
        <v>5</v>
      </c>
    </row>
    <row r="4" spans="1:19" x14ac:dyDescent="0.3">
      <c r="B4" s="2"/>
      <c r="C4" s="3"/>
    </row>
    <row r="6" spans="1:19" x14ac:dyDescent="0.3">
      <c r="D6" s="1" t="s">
        <v>0</v>
      </c>
      <c r="E6" s="34" t="s">
        <v>275</v>
      </c>
      <c r="F6" s="34"/>
      <c r="G6" s="34" t="s">
        <v>340</v>
      </c>
      <c r="H6" s="34"/>
      <c r="I6" s="34" t="s">
        <v>418</v>
      </c>
      <c r="J6" s="34"/>
      <c r="K6" s="34" t="s">
        <v>560</v>
      </c>
      <c r="L6" s="34"/>
      <c r="M6" s="34" t="s">
        <v>595</v>
      </c>
      <c r="N6" s="34"/>
    </row>
    <row r="7" spans="1:19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</row>
    <row r="8" spans="1:19" x14ac:dyDescent="0.3">
      <c r="D8" s="1" t="s">
        <v>1</v>
      </c>
      <c r="E8" s="35">
        <v>45935</v>
      </c>
      <c r="F8" s="35"/>
      <c r="G8" s="38">
        <v>45942</v>
      </c>
      <c r="H8" s="39"/>
      <c r="I8" s="38">
        <v>45984</v>
      </c>
      <c r="J8" s="39"/>
      <c r="K8" s="35">
        <v>46054</v>
      </c>
      <c r="L8" s="35"/>
      <c r="M8" s="35">
        <v>46089</v>
      </c>
      <c r="N8" s="35"/>
    </row>
    <row r="9" spans="1:19" x14ac:dyDescent="0.3">
      <c r="D9" s="1" t="s">
        <v>2</v>
      </c>
      <c r="E9" s="34">
        <v>15</v>
      </c>
      <c r="F9" s="34"/>
      <c r="G9" s="36">
        <v>23</v>
      </c>
      <c r="H9" s="37"/>
      <c r="I9" s="36">
        <v>32</v>
      </c>
      <c r="J9" s="37"/>
      <c r="K9" s="34">
        <v>18</v>
      </c>
      <c r="L9" s="34"/>
      <c r="M9" s="34">
        <v>17</v>
      </c>
      <c r="N9" s="34"/>
    </row>
    <row r="10" spans="1:1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/>
      <c r="Q10" s="1" t="s">
        <v>29</v>
      </c>
      <c r="R10" s="1" t="s">
        <v>9</v>
      </c>
      <c r="S10" s="1" t="s">
        <v>31</v>
      </c>
    </row>
    <row r="11" spans="1:19" x14ac:dyDescent="0.3">
      <c r="A11" s="5">
        <f t="shared" ref="A11:A46" si="0">R11</f>
        <v>1</v>
      </c>
      <c r="B11" s="21" t="s">
        <v>101</v>
      </c>
      <c r="C11" s="21" t="s">
        <v>98</v>
      </c>
      <c r="D11" s="21" t="s">
        <v>40</v>
      </c>
      <c r="E11" s="6">
        <v>1</v>
      </c>
      <c r="F11" s="7">
        <f t="shared" ref="F11:F23" si="1">IF(E11=0,,($E$9-E11)*$E$7*100/$E$9)</f>
        <v>186.66666666666666</v>
      </c>
      <c r="G11" s="6">
        <v>7</v>
      </c>
      <c r="H11" s="7">
        <f>IF(G11=0,,($G$9-G11)*$G$7*100/$G$9)</f>
        <v>139.13043478260869</v>
      </c>
      <c r="I11" s="6">
        <v>1</v>
      </c>
      <c r="J11" s="7">
        <f t="shared" ref="J11:J54" si="2">IF(I11=0,,($I$9-I11)*$I$7*100/$I$9)</f>
        <v>193.75</v>
      </c>
      <c r="K11" s="6">
        <v>1</v>
      </c>
      <c r="L11" s="7">
        <f t="shared" ref="L11:L21" si="3">IF(K11=0,,($K$9-K11)*$K$7*100/$K$9)</f>
        <v>188.88888888888889</v>
      </c>
      <c r="M11" s="6">
        <v>1</v>
      </c>
      <c r="N11" s="7">
        <f t="shared" ref="N11:N39" si="4">IF(M11=0,,($M$9-M11)*$M$7*100/$M$9)</f>
        <v>188.23529411764707</v>
      </c>
      <c r="O11" s="8">
        <f t="shared" ref="O11:O55" si="5">F11+H11+J11+L11+N11</f>
        <v>896.67128445581136</v>
      </c>
      <c r="P11" s="8">
        <f>SUM(F11,H11,J11,L11,N11)-MIN(F11,H11,J11,L11,N11)</f>
        <v>757.54084967320273</v>
      </c>
      <c r="Q11" s="6">
        <f t="shared" ref="Q11:Q46" si="6">COUNTA(E11,G11,I11,K11,M11)</f>
        <v>5</v>
      </c>
      <c r="R11" s="6">
        <f t="shared" ref="R11:R46" si="7">ROW(B11)-10</f>
        <v>1</v>
      </c>
      <c r="S11" s="13">
        <f t="shared" ref="S11:S46" si="8">Q11/$G$3</f>
        <v>1</v>
      </c>
    </row>
    <row r="12" spans="1:19" x14ac:dyDescent="0.3">
      <c r="A12" s="5">
        <f t="shared" si="0"/>
        <v>2</v>
      </c>
      <c r="B12" s="21" t="s">
        <v>150</v>
      </c>
      <c r="C12" s="21" t="s">
        <v>151</v>
      </c>
      <c r="D12" s="21" t="s">
        <v>40</v>
      </c>
      <c r="E12" s="6">
        <v>3</v>
      </c>
      <c r="F12" s="7">
        <f t="shared" si="1"/>
        <v>160</v>
      </c>
      <c r="G12" s="6">
        <v>5</v>
      </c>
      <c r="H12" s="7">
        <f t="shared" ref="H12:H19" si="9">IF(G12=0,,($G$9-G12)*$G$7*100/$G$9)</f>
        <v>156.52173913043478</v>
      </c>
      <c r="I12" s="6">
        <v>3</v>
      </c>
      <c r="J12" s="7">
        <f t="shared" si="2"/>
        <v>181.25</v>
      </c>
      <c r="K12" s="6">
        <v>3</v>
      </c>
      <c r="L12" s="7">
        <f t="shared" si="3"/>
        <v>166.66666666666666</v>
      </c>
      <c r="M12" s="6">
        <v>3</v>
      </c>
      <c r="N12" s="7">
        <f t="shared" si="4"/>
        <v>164.70588235294119</v>
      </c>
      <c r="O12" s="8">
        <f t="shared" si="5"/>
        <v>829.1442881500426</v>
      </c>
      <c r="P12" s="8">
        <f t="shared" ref="P12:P55" si="10">SUM(F12,H12,J12,L12,N12)-MIN(F12,H12,J12,L12,N12)</f>
        <v>672.62254901960785</v>
      </c>
      <c r="Q12" s="6">
        <f t="shared" si="6"/>
        <v>5</v>
      </c>
      <c r="R12" s="6">
        <f t="shared" si="7"/>
        <v>2</v>
      </c>
      <c r="S12" s="13">
        <f t="shared" si="8"/>
        <v>1</v>
      </c>
    </row>
    <row r="13" spans="1:19" x14ac:dyDescent="0.3">
      <c r="A13" s="5">
        <f t="shared" si="0"/>
        <v>3</v>
      </c>
      <c r="B13" s="21" t="s">
        <v>99</v>
      </c>
      <c r="C13" s="21" t="s">
        <v>100</v>
      </c>
      <c r="D13" s="21" t="s">
        <v>40</v>
      </c>
      <c r="E13" s="6">
        <v>6</v>
      </c>
      <c r="F13" s="7">
        <f t="shared" si="1"/>
        <v>120</v>
      </c>
      <c r="G13" s="6">
        <v>2</v>
      </c>
      <c r="H13" s="7">
        <f t="shared" si="9"/>
        <v>182.60869565217391</v>
      </c>
      <c r="I13" s="6">
        <v>6</v>
      </c>
      <c r="J13" s="7">
        <f t="shared" si="2"/>
        <v>162.5</v>
      </c>
      <c r="K13" s="6">
        <v>7</v>
      </c>
      <c r="L13" s="7">
        <f t="shared" si="3"/>
        <v>122.22222222222223</v>
      </c>
      <c r="M13" s="6">
        <v>3</v>
      </c>
      <c r="N13" s="7">
        <f t="shared" si="4"/>
        <v>164.70588235294119</v>
      </c>
      <c r="O13" s="8">
        <f t="shared" si="5"/>
        <v>752.03680022733738</v>
      </c>
      <c r="P13" s="8">
        <f t="shared" si="10"/>
        <v>632.03680022733738</v>
      </c>
      <c r="Q13" s="6">
        <f t="shared" si="6"/>
        <v>5</v>
      </c>
      <c r="R13" s="6">
        <f t="shared" si="7"/>
        <v>3</v>
      </c>
      <c r="S13" s="13">
        <f t="shared" si="8"/>
        <v>1</v>
      </c>
    </row>
    <row r="14" spans="1:19" x14ac:dyDescent="0.3">
      <c r="A14" s="5">
        <f t="shared" si="0"/>
        <v>4</v>
      </c>
      <c r="B14" s="21" t="s">
        <v>341</v>
      </c>
      <c r="C14" s="21" t="s">
        <v>342</v>
      </c>
      <c r="D14" s="21" t="s">
        <v>40</v>
      </c>
      <c r="E14" s="6"/>
      <c r="F14" s="7">
        <f t="shared" si="1"/>
        <v>0</v>
      </c>
      <c r="G14" s="6">
        <v>1</v>
      </c>
      <c r="H14" s="7">
        <f t="shared" si="9"/>
        <v>191.30434782608697</v>
      </c>
      <c r="I14" s="6">
        <v>2</v>
      </c>
      <c r="J14" s="7">
        <f t="shared" si="2"/>
        <v>187.5</v>
      </c>
      <c r="K14" s="6">
        <v>2</v>
      </c>
      <c r="L14" s="7">
        <f t="shared" si="3"/>
        <v>177.77777777777777</v>
      </c>
      <c r="M14" s="6">
        <v>2</v>
      </c>
      <c r="N14" s="7">
        <f t="shared" si="4"/>
        <v>176.47058823529412</v>
      </c>
      <c r="O14" s="8">
        <f t="shared" si="5"/>
        <v>733.05271383915897</v>
      </c>
      <c r="P14" s="8">
        <f t="shared" si="10"/>
        <v>733.05271383915897</v>
      </c>
      <c r="Q14" s="6">
        <f t="shared" si="6"/>
        <v>4</v>
      </c>
      <c r="R14" s="6">
        <f t="shared" si="7"/>
        <v>4</v>
      </c>
      <c r="S14" s="13">
        <f t="shared" si="8"/>
        <v>0.8</v>
      </c>
    </row>
    <row r="15" spans="1:19" x14ac:dyDescent="0.3">
      <c r="A15" s="5">
        <f t="shared" si="0"/>
        <v>5</v>
      </c>
      <c r="B15" s="21" t="s">
        <v>343</v>
      </c>
      <c r="C15" s="21" t="s">
        <v>50</v>
      </c>
      <c r="D15" s="21" t="s">
        <v>344</v>
      </c>
      <c r="E15" s="6"/>
      <c r="F15" s="7">
        <f t="shared" si="1"/>
        <v>0</v>
      </c>
      <c r="G15" s="6">
        <v>3</v>
      </c>
      <c r="H15" s="7">
        <f t="shared" si="9"/>
        <v>173.91304347826087</v>
      </c>
      <c r="I15" s="6">
        <v>7</v>
      </c>
      <c r="J15" s="7">
        <f t="shared" si="2"/>
        <v>156.25</v>
      </c>
      <c r="K15" s="6">
        <v>5</v>
      </c>
      <c r="L15" s="7">
        <f t="shared" si="3"/>
        <v>144.44444444444446</v>
      </c>
      <c r="M15" s="6">
        <v>10</v>
      </c>
      <c r="N15" s="7">
        <f t="shared" si="4"/>
        <v>82.352941176470594</v>
      </c>
      <c r="O15" s="8">
        <f t="shared" si="5"/>
        <v>556.96042909917594</v>
      </c>
      <c r="P15" s="8">
        <f t="shared" si="10"/>
        <v>556.96042909917594</v>
      </c>
      <c r="Q15" s="6">
        <f t="shared" si="6"/>
        <v>4</v>
      </c>
      <c r="R15" s="6">
        <f t="shared" si="7"/>
        <v>5</v>
      </c>
      <c r="S15" s="13">
        <f t="shared" si="8"/>
        <v>0.8</v>
      </c>
    </row>
    <row r="16" spans="1:19" x14ac:dyDescent="0.3">
      <c r="A16" s="5">
        <f t="shared" si="0"/>
        <v>6</v>
      </c>
      <c r="B16" s="21" t="s">
        <v>276</v>
      </c>
      <c r="C16" s="21" t="s">
        <v>277</v>
      </c>
      <c r="D16" s="21" t="s">
        <v>132</v>
      </c>
      <c r="E16" s="6">
        <v>2</v>
      </c>
      <c r="F16" s="7">
        <f t="shared" si="1"/>
        <v>173.33333333333334</v>
      </c>
      <c r="G16" s="6">
        <v>6</v>
      </c>
      <c r="H16" s="7">
        <f t="shared" si="9"/>
        <v>147.82608695652175</v>
      </c>
      <c r="I16" s="6">
        <v>13</v>
      </c>
      <c r="J16" s="7">
        <f t="shared" si="2"/>
        <v>118.75</v>
      </c>
      <c r="K16" s="6"/>
      <c r="L16" s="7">
        <f t="shared" si="3"/>
        <v>0</v>
      </c>
      <c r="M16" s="6">
        <v>9</v>
      </c>
      <c r="N16" s="7">
        <f t="shared" si="4"/>
        <v>94.117647058823536</v>
      </c>
      <c r="O16" s="8">
        <f t="shared" si="5"/>
        <v>534.02706734867866</v>
      </c>
      <c r="P16" s="8">
        <f t="shared" si="10"/>
        <v>534.02706734867866</v>
      </c>
      <c r="Q16" s="6">
        <f t="shared" si="6"/>
        <v>4</v>
      </c>
      <c r="R16" s="6">
        <f t="shared" si="7"/>
        <v>6</v>
      </c>
      <c r="S16" s="13">
        <f t="shared" si="8"/>
        <v>0.8</v>
      </c>
    </row>
    <row r="17" spans="1:19" x14ac:dyDescent="0.3">
      <c r="A17" s="5">
        <f t="shared" si="0"/>
        <v>7</v>
      </c>
      <c r="B17" s="21" t="s">
        <v>346</v>
      </c>
      <c r="C17" s="21" t="s">
        <v>347</v>
      </c>
      <c r="D17" s="21" t="s">
        <v>40</v>
      </c>
      <c r="E17" s="6"/>
      <c r="F17" s="7">
        <f t="shared" si="1"/>
        <v>0</v>
      </c>
      <c r="G17" s="6">
        <v>10</v>
      </c>
      <c r="H17" s="7">
        <f t="shared" si="9"/>
        <v>113.04347826086956</v>
      </c>
      <c r="I17" s="6">
        <v>10</v>
      </c>
      <c r="J17" s="7">
        <f t="shared" si="2"/>
        <v>137.5</v>
      </c>
      <c r="K17" s="6">
        <v>9</v>
      </c>
      <c r="L17" s="7">
        <f t="shared" si="3"/>
        <v>100</v>
      </c>
      <c r="M17" s="6">
        <v>6</v>
      </c>
      <c r="N17" s="7">
        <f t="shared" si="4"/>
        <v>129.41176470588235</v>
      </c>
      <c r="O17" s="8">
        <f t="shared" si="5"/>
        <v>479.95524296675194</v>
      </c>
      <c r="P17" s="8">
        <f t="shared" si="10"/>
        <v>479.95524296675194</v>
      </c>
      <c r="Q17" s="6">
        <f t="shared" si="6"/>
        <v>4</v>
      </c>
      <c r="R17" s="6">
        <f t="shared" si="7"/>
        <v>7</v>
      </c>
      <c r="S17" s="13">
        <f t="shared" si="8"/>
        <v>0.8</v>
      </c>
    </row>
    <row r="18" spans="1:19" x14ac:dyDescent="0.3">
      <c r="A18" s="5">
        <f t="shared" si="0"/>
        <v>8</v>
      </c>
      <c r="B18" s="21" t="s">
        <v>278</v>
      </c>
      <c r="C18" s="21" t="s">
        <v>279</v>
      </c>
      <c r="D18" s="21" t="s">
        <v>40</v>
      </c>
      <c r="E18" s="6">
        <v>3</v>
      </c>
      <c r="F18" s="7">
        <f t="shared" si="1"/>
        <v>160</v>
      </c>
      <c r="G18" s="6">
        <v>9</v>
      </c>
      <c r="H18" s="7">
        <f t="shared" si="9"/>
        <v>121.73913043478261</v>
      </c>
      <c r="I18" s="6">
        <v>8</v>
      </c>
      <c r="J18" s="7">
        <f t="shared" si="2"/>
        <v>150</v>
      </c>
      <c r="K18" s="6"/>
      <c r="L18" s="7">
        <f t="shared" si="3"/>
        <v>0</v>
      </c>
      <c r="M18" s="6"/>
      <c r="N18" s="7">
        <f t="shared" si="4"/>
        <v>0</v>
      </c>
      <c r="O18" s="8">
        <f t="shared" si="5"/>
        <v>431.73913043478262</v>
      </c>
      <c r="P18" s="8">
        <f t="shared" si="10"/>
        <v>431.73913043478262</v>
      </c>
      <c r="Q18" s="6">
        <f t="shared" si="6"/>
        <v>3</v>
      </c>
      <c r="R18" s="6">
        <f t="shared" si="7"/>
        <v>8</v>
      </c>
      <c r="S18" s="13">
        <f t="shared" si="8"/>
        <v>0.6</v>
      </c>
    </row>
    <row r="19" spans="1:19" x14ac:dyDescent="0.3">
      <c r="A19" s="5">
        <f t="shared" si="0"/>
        <v>9</v>
      </c>
      <c r="B19" s="21" t="s">
        <v>79</v>
      </c>
      <c r="C19" s="21" t="s">
        <v>209</v>
      </c>
      <c r="D19" s="21" t="s">
        <v>51</v>
      </c>
      <c r="E19" s="6">
        <v>8</v>
      </c>
      <c r="F19" s="7">
        <f t="shared" si="1"/>
        <v>93.333333333333329</v>
      </c>
      <c r="G19" s="6"/>
      <c r="H19" s="7">
        <f t="shared" si="9"/>
        <v>0</v>
      </c>
      <c r="I19" s="6">
        <v>14</v>
      </c>
      <c r="J19" s="7">
        <f t="shared" si="2"/>
        <v>112.5</v>
      </c>
      <c r="K19" s="6">
        <v>3</v>
      </c>
      <c r="L19" s="7">
        <f t="shared" si="3"/>
        <v>166.66666666666666</v>
      </c>
      <c r="M19" s="6"/>
      <c r="N19" s="7">
        <f t="shared" si="4"/>
        <v>0</v>
      </c>
      <c r="O19" s="8">
        <f t="shared" si="5"/>
        <v>372.5</v>
      </c>
      <c r="P19" s="8">
        <f t="shared" si="10"/>
        <v>372.5</v>
      </c>
      <c r="Q19" s="6">
        <f t="shared" si="6"/>
        <v>3</v>
      </c>
      <c r="R19" s="6">
        <f t="shared" si="7"/>
        <v>9</v>
      </c>
      <c r="S19" s="13">
        <f t="shared" si="8"/>
        <v>0.6</v>
      </c>
    </row>
    <row r="20" spans="1:19" x14ac:dyDescent="0.3">
      <c r="A20" s="5">
        <f t="shared" si="0"/>
        <v>10</v>
      </c>
      <c r="B20" s="21" t="s">
        <v>475</v>
      </c>
      <c r="C20" s="21" t="s">
        <v>208</v>
      </c>
      <c r="D20" s="21" t="s">
        <v>335</v>
      </c>
      <c r="E20" s="6"/>
      <c r="F20" s="7">
        <f t="shared" si="1"/>
        <v>0</v>
      </c>
      <c r="G20" s="6"/>
      <c r="H20" s="7"/>
      <c r="I20" s="6">
        <v>18</v>
      </c>
      <c r="J20" s="7">
        <f t="shared" si="2"/>
        <v>87.5</v>
      </c>
      <c r="K20" s="6">
        <v>6</v>
      </c>
      <c r="L20" s="7">
        <f t="shared" si="3"/>
        <v>133.33333333333334</v>
      </c>
      <c r="M20" s="6">
        <v>5</v>
      </c>
      <c r="N20" s="7">
        <f t="shared" si="4"/>
        <v>141.1764705882353</v>
      </c>
      <c r="O20" s="8">
        <f t="shared" si="5"/>
        <v>362.00980392156862</v>
      </c>
      <c r="P20" s="8">
        <f t="shared" si="10"/>
        <v>362.00980392156862</v>
      </c>
      <c r="Q20" s="6">
        <f t="shared" si="6"/>
        <v>3</v>
      </c>
      <c r="R20" s="6">
        <f t="shared" si="7"/>
        <v>10</v>
      </c>
      <c r="S20" s="13">
        <f t="shared" si="8"/>
        <v>0.6</v>
      </c>
    </row>
    <row r="21" spans="1:19" x14ac:dyDescent="0.3">
      <c r="A21" s="5">
        <f t="shared" si="0"/>
        <v>11</v>
      </c>
      <c r="B21" s="21" t="s">
        <v>357</v>
      </c>
      <c r="C21" s="21" t="s">
        <v>358</v>
      </c>
      <c r="D21" s="21" t="s">
        <v>344</v>
      </c>
      <c r="E21" s="6"/>
      <c r="F21" s="7">
        <f t="shared" si="1"/>
        <v>0</v>
      </c>
      <c r="G21" s="6">
        <v>17</v>
      </c>
      <c r="H21" s="7">
        <f t="shared" ref="H21:H31" si="11">IF(G21=0,,($G$9-G21)*$G$7*100/$G$9)</f>
        <v>52.173913043478258</v>
      </c>
      <c r="I21" s="6">
        <v>9</v>
      </c>
      <c r="J21" s="7">
        <f t="shared" si="2"/>
        <v>143.75</v>
      </c>
      <c r="K21" s="6">
        <v>11</v>
      </c>
      <c r="L21" s="7">
        <f t="shared" si="3"/>
        <v>77.777777777777771</v>
      </c>
      <c r="M21" s="6">
        <v>11</v>
      </c>
      <c r="N21" s="7">
        <f t="shared" si="4"/>
        <v>70.588235294117652</v>
      </c>
      <c r="O21" s="8">
        <f t="shared" si="5"/>
        <v>344.28992611537365</v>
      </c>
      <c r="P21" s="8">
        <f t="shared" si="10"/>
        <v>344.28992611537365</v>
      </c>
      <c r="Q21" s="6">
        <f t="shared" si="6"/>
        <v>4</v>
      </c>
      <c r="R21" s="6">
        <f t="shared" si="7"/>
        <v>11</v>
      </c>
      <c r="S21" s="13">
        <f t="shared" si="8"/>
        <v>0.8</v>
      </c>
    </row>
    <row r="22" spans="1:19" x14ac:dyDescent="0.3">
      <c r="A22" s="5">
        <f t="shared" si="0"/>
        <v>12</v>
      </c>
      <c r="B22" s="21" t="s">
        <v>345</v>
      </c>
      <c r="C22" s="21" t="s">
        <v>208</v>
      </c>
      <c r="D22" s="21" t="s">
        <v>313</v>
      </c>
      <c r="E22" s="6"/>
      <c r="F22" s="7">
        <f t="shared" si="1"/>
        <v>0</v>
      </c>
      <c r="G22" s="6">
        <v>8</v>
      </c>
      <c r="H22" s="7">
        <f t="shared" si="11"/>
        <v>130.43478260869566</v>
      </c>
      <c r="I22" s="6">
        <v>3</v>
      </c>
      <c r="J22" s="7">
        <f t="shared" si="2"/>
        <v>181.25</v>
      </c>
      <c r="K22" s="6"/>
      <c r="L22" s="7"/>
      <c r="M22" s="6"/>
      <c r="N22" s="7">
        <f t="shared" si="4"/>
        <v>0</v>
      </c>
      <c r="O22" s="8">
        <f t="shared" si="5"/>
        <v>311.68478260869563</v>
      </c>
      <c r="P22" s="8">
        <f t="shared" si="10"/>
        <v>311.68478260869563</v>
      </c>
      <c r="Q22" s="6">
        <f t="shared" si="6"/>
        <v>2</v>
      </c>
      <c r="R22" s="6">
        <f t="shared" si="7"/>
        <v>12</v>
      </c>
      <c r="S22" s="13">
        <f t="shared" si="8"/>
        <v>0.4</v>
      </c>
    </row>
    <row r="23" spans="1:19" x14ac:dyDescent="0.3">
      <c r="A23" s="5">
        <f t="shared" si="0"/>
        <v>13</v>
      </c>
      <c r="B23" s="21" t="s">
        <v>143</v>
      </c>
      <c r="C23" s="21" t="s">
        <v>67</v>
      </c>
      <c r="D23" s="21" t="s">
        <v>132</v>
      </c>
      <c r="E23" s="6">
        <v>5</v>
      </c>
      <c r="F23" s="7">
        <f t="shared" si="1"/>
        <v>133.33333333333334</v>
      </c>
      <c r="G23" s="6"/>
      <c r="H23" s="7">
        <f t="shared" si="11"/>
        <v>0</v>
      </c>
      <c r="I23" s="6">
        <v>5</v>
      </c>
      <c r="J23" s="7">
        <f t="shared" si="2"/>
        <v>168.75</v>
      </c>
      <c r="K23" s="6"/>
      <c r="L23" s="7">
        <f t="shared" ref="L23:L52" si="12">IF(K23=0,,($K$9-K23)*$K$7*100/$K$9)</f>
        <v>0</v>
      </c>
      <c r="M23" s="6"/>
      <c r="N23" s="7">
        <f t="shared" si="4"/>
        <v>0</v>
      </c>
      <c r="O23" s="8">
        <f t="shared" si="5"/>
        <v>302.08333333333337</v>
      </c>
      <c r="P23" s="8">
        <f t="shared" si="10"/>
        <v>302.08333333333337</v>
      </c>
      <c r="Q23" s="6">
        <f t="shared" si="6"/>
        <v>2</v>
      </c>
      <c r="R23" s="6">
        <f t="shared" si="7"/>
        <v>13</v>
      </c>
      <c r="S23" s="13">
        <f t="shared" si="8"/>
        <v>0.4</v>
      </c>
    </row>
    <row r="24" spans="1:19" x14ac:dyDescent="0.3">
      <c r="A24" s="5">
        <f t="shared" si="0"/>
        <v>14</v>
      </c>
      <c r="B24" s="21" t="s">
        <v>352</v>
      </c>
      <c r="C24" s="21" t="s">
        <v>126</v>
      </c>
      <c r="D24" s="21" t="s">
        <v>46</v>
      </c>
      <c r="E24" s="6"/>
      <c r="F24" s="7"/>
      <c r="G24" s="6">
        <v>14</v>
      </c>
      <c r="H24" s="7">
        <f t="shared" si="11"/>
        <v>78.260869565217391</v>
      </c>
      <c r="I24" s="6">
        <v>17</v>
      </c>
      <c r="J24" s="7">
        <f t="shared" si="2"/>
        <v>93.75</v>
      </c>
      <c r="K24" s="6"/>
      <c r="L24" s="7">
        <f t="shared" si="12"/>
        <v>0</v>
      </c>
      <c r="M24" s="6">
        <v>7</v>
      </c>
      <c r="N24" s="7">
        <f t="shared" si="4"/>
        <v>117.64705882352941</v>
      </c>
      <c r="O24" s="8">
        <f t="shared" si="5"/>
        <v>289.65792838874677</v>
      </c>
      <c r="P24" s="8">
        <f t="shared" si="10"/>
        <v>289.65792838874677</v>
      </c>
      <c r="Q24" s="6">
        <f t="shared" si="6"/>
        <v>3</v>
      </c>
      <c r="R24" s="6">
        <f t="shared" si="7"/>
        <v>14</v>
      </c>
      <c r="S24" s="13">
        <f t="shared" si="8"/>
        <v>0.6</v>
      </c>
    </row>
    <row r="25" spans="1:19" x14ac:dyDescent="0.3">
      <c r="A25" s="5">
        <f t="shared" si="0"/>
        <v>15</v>
      </c>
      <c r="B25" s="21" t="s">
        <v>471</v>
      </c>
      <c r="C25" s="21" t="s">
        <v>472</v>
      </c>
      <c r="D25" s="21" t="s">
        <v>384</v>
      </c>
      <c r="E25" s="6"/>
      <c r="F25" s="7">
        <f t="shared" ref="F25:F30" si="13">IF(E25=0,,($E$9-E25)*$E$7*100/$E$9)</f>
        <v>0</v>
      </c>
      <c r="G25" s="6"/>
      <c r="H25" s="7">
        <f t="shared" si="11"/>
        <v>0</v>
      </c>
      <c r="I25" s="6">
        <v>11</v>
      </c>
      <c r="J25" s="7">
        <f t="shared" si="2"/>
        <v>131.25</v>
      </c>
      <c r="K25" s="6">
        <v>8</v>
      </c>
      <c r="L25" s="7">
        <f t="shared" si="12"/>
        <v>111.11111111111111</v>
      </c>
      <c r="M25" s="6"/>
      <c r="N25" s="7">
        <f t="shared" si="4"/>
        <v>0</v>
      </c>
      <c r="O25" s="8">
        <f t="shared" si="5"/>
        <v>242.36111111111111</v>
      </c>
      <c r="P25" s="8">
        <f t="shared" si="10"/>
        <v>242.36111111111111</v>
      </c>
      <c r="Q25" s="6">
        <f t="shared" si="6"/>
        <v>2</v>
      </c>
      <c r="R25" s="6">
        <f t="shared" si="7"/>
        <v>15</v>
      </c>
      <c r="S25" s="13">
        <f t="shared" si="8"/>
        <v>0.4</v>
      </c>
    </row>
    <row r="26" spans="1:19" x14ac:dyDescent="0.3">
      <c r="A26" s="5">
        <f t="shared" si="0"/>
        <v>16</v>
      </c>
      <c r="B26" s="21" t="s">
        <v>355</v>
      </c>
      <c r="C26" s="21" t="s">
        <v>356</v>
      </c>
      <c r="D26" s="21" t="s">
        <v>40</v>
      </c>
      <c r="E26" s="6"/>
      <c r="F26" s="7">
        <f t="shared" si="13"/>
        <v>0</v>
      </c>
      <c r="G26" s="6">
        <v>16</v>
      </c>
      <c r="H26" s="7">
        <f t="shared" si="11"/>
        <v>60.869565217391305</v>
      </c>
      <c r="I26" s="6"/>
      <c r="J26" s="7">
        <f t="shared" si="2"/>
        <v>0</v>
      </c>
      <c r="K26" s="6">
        <v>14</v>
      </c>
      <c r="L26" s="7">
        <f t="shared" si="12"/>
        <v>44.444444444444443</v>
      </c>
      <c r="M26" s="6">
        <v>8</v>
      </c>
      <c r="N26" s="7">
        <f t="shared" si="4"/>
        <v>105.88235294117646</v>
      </c>
      <c r="O26" s="8">
        <f t="shared" si="5"/>
        <v>211.1963626030122</v>
      </c>
      <c r="P26" s="8">
        <f t="shared" si="10"/>
        <v>211.1963626030122</v>
      </c>
      <c r="Q26" s="6">
        <f t="shared" si="6"/>
        <v>3</v>
      </c>
      <c r="R26" s="6">
        <f t="shared" si="7"/>
        <v>16</v>
      </c>
      <c r="S26" s="13">
        <f t="shared" si="8"/>
        <v>0.6</v>
      </c>
    </row>
    <row r="27" spans="1:19" x14ac:dyDescent="0.3">
      <c r="A27" s="5">
        <f t="shared" si="0"/>
        <v>17</v>
      </c>
      <c r="B27" s="21" t="s">
        <v>359</v>
      </c>
      <c r="C27" s="28" t="s">
        <v>360</v>
      </c>
      <c r="D27" s="21" t="s">
        <v>185</v>
      </c>
      <c r="E27" s="6"/>
      <c r="F27" s="7">
        <f t="shared" si="13"/>
        <v>0</v>
      </c>
      <c r="G27" s="6">
        <v>18</v>
      </c>
      <c r="H27" s="7">
        <f t="shared" si="11"/>
        <v>43.478260869565219</v>
      </c>
      <c r="I27" s="6">
        <v>19</v>
      </c>
      <c r="J27" s="7">
        <f t="shared" si="2"/>
        <v>81.25</v>
      </c>
      <c r="K27" s="6">
        <v>15</v>
      </c>
      <c r="L27" s="7">
        <f t="shared" si="12"/>
        <v>33.333333333333336</v>
      </c>
      <c r="M27" s="6">
        <v>13</v>
      </c>
      <c r="N27" s="7">
        <f t="shared" si="4"/>
        <v>47.058823529411768</v>
      </c>
      <c r="O27" s="8">
        <f t="shared" si="5"/>
        <v>205.12041773231033</v>
      </c>
      <c r="P27" s="8">
        <f t="shared" si="10"/>
        <v>205.12041773231033</v>
      </c>
      <c r="Q27" s="6">
        <f t="shared" si="6"/>
        <v>4</v>
      </c>
      <c r="R27" s="6">
        <f t="shared" si="7"/>
        <v>17</v>
      </c>
      <c r="S27" s="13">
        <f t="shared" si="8"/>
        <v>0.8</v>
      </c>
    </row>
    <row r="28" spans="1:19" x14ac:dyDescent="0.3">
      <c r="A28" s="5">
        <f t="shared" si="0"/>
        <v>18</v>
      </c>
      <c r="B28" s="21" t="s">
        <v>350</v>
      </c>
      <c r="C28" s="21" t="s">
        <v>126</v>
      </c>
      <c r="D28" s="21" t="s">
        <v>313</v>
      </c>
      <c r="E28" s="6"/>
      <c r="F28" s="7">
        <f t="shared" si="13"/>
        <v>0</v>
      </c>
      <c r="G28" s="6">
        <v>12</v>
      </c>
      <c r="H28" s="7">
        <f t="shared" si="11"/>
        <v>95.652173913043484</v>
      </c>
      <c r="I28" s="6">
        <v>15</v>
      </c>
      <c r="J28" s="7">
        <f t="shared" si="2"/>
        <v>106.25</v>
      </c>
      <c r="K28" s="6"/>
      <c r="L28" s="7">
        <f t="shared" si="12"/>
        <v>0</v>
      </c>
      <c r="M28" s="6"/>
      <c r="N28" s="7">
        <f t="shared" si="4"/>
        <v>0</v>
      </c>
      <c r="O28" s="8">
        <f t="shared" si="5"/>
        <v>201.9021739130435</v>
      </c>
      <c r="P28" s="8">
        <f t="shared" si="10"/>
        <v>201.9021739130435</v>
      </c>
      <c r="Q28" s="6">
        <f t="shared" si="6"/>
        <v>2</v>
      </c>
      <c r="R28" s="6">
        <f t="shared" si="7"/>
        <v>18</v>
      </c>
      <c r="S28" s="13">
        <f t="shared" si="8"/>
        <v>0.4</v>
      </c>
    </row>
    <row r="29" spans="1:19" x14ac:dyDescent="0.3">
      <c r="A29" s="5">
        <f t="shared" si="0"/>
        <v>19</v>
      </c>
      <c r="B29" s="21" t="s">
        <v>348</v>
      </c>
      <c r="C29" s="21" t="s">
        <v>349</v>
      </c>
      <c r="D29" s="21" t="s">
        <v>159</v>
      </c>
      <c r="E29" s="6"/>
      <c r="F29" s="7">
        <f t="shared" si="13"/>
        <v>0</v>
      </c>
      <c r="G29" s="6">
        <v>11</v>
      </c>
      <c r="H29" s="7">
        <f t="shared" si="11"/>
        <v>104.34782608695652</v>
      </c>
      <c r="I29" s="6">
        <v>22</v>
      </c>
      <c r="J29" s="7">
        <f t="shared" si="2"/>
        <v>62.5</v>
      </c>
      <c r="K29" s="6">
        <v>16</v>
      </c>
      <c r="L29" s="7">
        <f t="shared" si="12"/>
        <v>22.222222222222221</v>
      </c>
      <c r="M29" s="6"/>
      <c r="N29" s="7">
        <f t="shared" si="4"/>
        <v>0</v>
      </c>
      <c r="O29" s="8">
        <f t="shared" si="5"/>
        <v>189.07004830917873</v>
      </c>
      <c r="P29" s="8">
        <f t="shared" si="10"/>
        <v>189.07004830917873</v>
      </c>
      <c r="Q29" s="6">
        <f t="shared" si="6"/>
        <v>3</v>
      </c>
      <c r="R29" s="6">
        <f t="shared" si="7"/>
        <v>19</v>
      </c>
      <c r="S29" s="13">
        <f t="shared" si="8"/>
        <v>0.6</v>
      </c>
    </row>
    <row r="30" spans="1:19" x14ac:dyDescent="0.3">
      <c r="A30" s="5">
        <f t="shared" si="0"/>
        <v>20</v>
      </c>
      <c r="B30" s="21" t="s">
        <v>327</v>
      </c>
      <c r="C30" s="21" t="s">
        <v>93</v>
      </c>
      <c r="D30" s="21" t="s">
        <v>40</v>
      </c>
      <c r="E30" s="6"/>
      <c r="F30" s="7">
        <f t="shared" si="13"/>
        <v>0</v>
      </c>
      <c r="G30" s="6">
        <v>3</v>
      </c>
      <c r="H30" s="7">
        <f t="shared" si="11"/>
        <v>173.91304347826087</v>
      </c>
      <c r="I30" s="6"/>
      <c r="J30" s="7">
        <f t="shared" si="2"/>
        <v>0</v>
      </c>
      <c r="K30" s="6"/>
      <c r="L30" s="7">
        <f t="shared" si="12"/>
        <v>0</v>
      </c>
      <c r="M30" s="6"/>
      <c r="N30" s="7">
        <f t="shared" si="4"/>
        <v>0</v>
      </c>
      <c r="O30" s="8">
        <f t="shared" si="5"/>
        <v>173.91304347826087</v>
      </c>
      <c r="P30" s="8">
        <f t="shared" si="10"/>
        <v>173.91304347826087</v>
      </c>
      <c r="Q30" s="6">
        <f t="shared" si="6"/>
        <v>1</v>
      </c>
      <c r="R30" s="6">
        <f t="shared" si="7"/>
        <v>20</v>
      </c>
      <c r="S30" s="13">
        <f t="shared" si="8"/>
        <v>0.2</v>
      </c>
    </row>
    <row r="31" spans="1:19" x14ac:dyDescent="0.3">
      <c r="A31" s="5">
        <f t="shared" si="0"/>
        <v>21</v>
      </c>
      <c r="B31" s="21" t="s">
        <v>230</v>
      </c>
      <c r="C31" s="21" t="s">
        <v>63</v>
      </c>
      <c r="D31" s="21" t="s">
        <v>56</v>
      </c>
      <c r="E31" s="6">
        <v>15</v>
      </c>
      <c r="F31" s="7">
        <f>13/2</f>
        <v>6.5</v>
      </c>
      <c r="G31" s="6"/>
      <c r="H31" s="7">
        <f t="shared" si="11"/>
        <v>0</v>
      </c>
      <c r="I31" s="6"/>
      <c r="J31" s="7">
        <f t="shared" si="2"/>
        <v>0</v>
      </c>
      <c r="K31" s="6">
        <v>10</v>
      </c>
      <c r="L31" s="7">
        <f t="shared" si="12"/>
        <v>88.888888888888886</v>
      </c>
      <c r="M31" s="6">
        <v>14</v>
      </c>
      <c r="N31" s="7">
        <f t="shared" si="4"/>
        <v>35.294117647058826</v>
      </c>
      <c r="O31" s="8">
        <f t="shared" si="5"/>
        <v>130.6830065359477</v>
      </c>
      <c r="P31" s="8">
        <f t="shared" si="10"/>
        <v>130.6830065359477</v>
      </c>
      <c r="Q31" s="6">
        <f t="shared" si="6"/>
        <v>3</v>
      </c>
      <c r="R31" s="6">
        <f t="shared" si="7"/>
        <v>21</v>
      </c>
      <c r="S31" s="13">
        <f t="shared" si="8"/>
        <v>0.6</v>
      </c>
    </row>
    <row r="32" spans="1:19" x14ac:dyDescent="0.3">
      <c r="A32" s="5">
        <f t="shared" si="0"/>
        <v>22</v>
      </c>
      <c r="B32" s="21" t="s">
        <v>368</v>
      </c>
      <c r="C32" s="21" t="s">
        <v>369</v>
      </c>
      <c r="D32" s="21" t="s">
        <v>40</v>
      </c>
      <c r="E32" s="6"/>
      <c r="F32" s="7">
        <f t="shared" ref="F32:F54" si="14">IF(E32=0,,($E$9-E32)*$E$7*100/$E$9)</f>
        <v>0</v>
      </c>
      <c r="G32" s="6">
        <v>23</v>
      </c>
      <c r="H32" s="7">
        <f>9/2</f>
        <v>4.5</v>
      </c>
      <c r="I32" s="6">
        <v>23</v>
      </c>
      <c r="J32" s="7">
        <f t="shared" si="2"/>
        <v>56.25</v>
      </c>
      <c r="K32" s="6">
        <v>12</v>
      </c>
      <c r="L32" s="7">
        <f t="shared" si="12"/>
        <v>66.666666666666671</v>
      </c>
      <c r="M32" s="6"/>
      <c r="N32" s="7">
        <f t="shared" si="4"/>
        <v>0</v>
      </c>
      <c r="O32" s="8">
        <f t="shared" si="5"/>
        <v>127.41666666666667</v>
      </c>
      <c r="P32" s="8">
        <f t="shared" si="10"/>
        <v>127.41666666666667</v>
      </c>
      <c r="Q32" s="6">
        <f t="shared" si="6"/>
        <v>3</v>
      </c>
      <c r="R32" s="6">
        <f t="shared" si="7"/>
        <v>22</v>
      </c>
      <c r="S32" s="13">
        <f t="shared" si="8"/>
        <v>0.6</v>
      </c>
    </row>
    <row r="33" spans="1:19" x14ac:dyDescent="0.3">
      <c r="A33" s="5">
        <f t="shared" si="0"/>
        <v>23</v>
      </c>
      <c r="B33" s="21" t="s">
        <v>363</v>
      </c>
      <c r="C33" s="21" t="s">
        <v>364</v>
      </c>
      <c r="D33" s="21" t="s">
        <v>40</v>
      </c>
      <c r="E33" s="6"/>
      <c r="F33" s="7">
        <f t="shared" si="14"/>
        <v>0</v>
      </c>
      <c r="G33" s="6">
        <v>20</v>
      </c>
      <c r="H33" s="7">
        <f t="shared" ref="H33:H54" si="15">IF(G33=0,,($G$9-G33)*$G$7*100/$G$9)</f>
        <v>26.086956521739129</v>
      </c>
      <c r="I33" s="6">
        <v>16</v>
      </c>
      <c r="J33" s="7">
        <f t="shared" si="2"/>
        <v>100</v>
      </c>
      <c r="K33" s="6"/>
      <c r="L33" s="7">
        <f t="shared" si="12"/>
        <v>0</v>
      </c>
      <c r="M33" s="6"/>
      <c r="N33" s="7">
        <f t="shared" si="4"/>
        <v>0</v>
      </c>
      <c r="O33" s="8">
        <f t="shared" si="5"/>
        <v>126.08695652173913</v>
      </c>
      <c r="P33" s="8">
        <f t="shared" si="10"/>
        <v>126.08695652173913</v>
      </c>
      <c r="Q33" s="6">
        <f t="shared" si="6"/>
        <v>2</v>
      </c>
      <c r="R33" s="6">
        <f t="shared" si="7"/>
        <v>23</v>
      </c>
      <c r="S33" s="13">
        <f t="shared" si="8"/>
        <v>0.4</v>
      </c>
    </row>
    <row r="34" spans="1:19" x14ac:dyDescent="0.3">
      <c r="A34" s="6">
        <f t="shared" si="0"/>
        <v>24</v>
      </c>
      <c r="B34" s="21" t="s">
        <v>353</v>
      </c>
      <c r="C34" s="21" t="s">
        <v>354</v>
      </c>
      <c r="D34" s="21" t="s">
        <v>40</v>
      </c>
      <c r="E34" s="6"/>
      <c r="F34" s="7">
        <f t="shared" si="14"/>
        <v>0</v>
      </c>
      <c r="G34" s="6">
        <v>15</v>
      </c>
      <c r="H34" s="7">
        <f t="shared" si="15"/>
        <v>69.565217391304344</v>
      </c>
      <c r="I34" s="6"/>
      <c r="J34" s="7">
        <f t="shared" si="2"/>
        <v>0</v>
      </c>
      <c r="K34" s="6">
        <v>13</v>
      </c>
      <c r="L34" s="7">
        <f t="shared" si="12"/>
        <v>55.555555555555557</v>
      </c>
      <c r="M34" s="6"/>
      <c r="N34" s="7">
        <f t="shared" si="4"/>
        <v>0</v>
      </c>
      <c r="O34" s="8">
        <f t="shared" si="5"/>
        <v>125.1207729468599</v>
      </c>
      <c r="P34" s="8">
        <f t="shared" si="10"/>
        <v>125.1207729468599</v>
      </c>
      <c r="Q34" s="6">
        <f t="shared" si="6"/>
        <v>2</v>
      </c>
      <c r="R34" s="6">
        <f t="shared" si="7"/>
        <v>24</v>
      </c>
      <c r="S34" s="13">
        <f t="shared" si="8"/>
        <v>0.4</v>
      </c>
    </row>
    <row r="35" spans="1:19" x14ac:dyDescent="0.3">
      <c r="A35" s="5">
        <f t="shared" si="0"/>
        <v>25</v>
      </c>
      <c r="B35" s="21" t="s">
        <v>473</v>
      </c>
      <c r="C35" s="21" t="s">
        <v>474</v>
      </c>
      <c r="D35" s="21" t="s">
        <v>40</v>
      </c>
      <c r="E35" s="6"/>
      <c r="F35" s="7">
        <f t="shared" si="14"/>
        <v>0</v>
      </c>
      <c r="G35" s="6"/>
      <c r="H35" s="7">
        <f t="shared" si="15"/>
        <v>0</v>
      </c>
      <c r="I35" s="6">
        <v>12</v>
      </c>
      <c r="J35" s="7">
        <f t="shared" si="2"/>
        <v>125</v>
      </c>
      <c r="K35" s="6"/>
      <c r="L35" s="7">
        <f t="shared" si="12"/>
        <v>0</v>
      </c>
      <c r="M35" s="6"/>
      <c r="N35" s="7">
        <f t="shared" si="4"/>
        <v>0</v>
      </c>
      <c r="O35" s="8">
        <f t="shared" si="5"/>
        <v>125</v>
      </c>
      <c r="P35" s="8">
        <f t="shared" si="10"/>
        <v>125</v>
      </c>
      <c r="Q35" s="6">
        <f t="shared" si="6"/>
        <v>1</v>
      </c>
      <c r="R35" s="6">
        <f t="shared" si="7"/>
        <v>25</v>
      </c>
      <c r="S35" s="13">
        <f t="shared" si="8"/>
        <v>0.2</v>
      </c>
    </row>
    <row r="36" spans="1:19" x14ac:dyDescent="0.3">
      <c r="A36" s="5">
        <f t="shared" si="0"/>
        <v>26</v>
      </c>
      <c r="B36" s="21" t="s">
        <v>280</v>
      </c>
      <c r="C36" s="21" t="s">
        <v>281</v>
      </c>
      <c r="D36" s="21" t="s">
        <v>155</v>
      </c>
      <c r="E36" s="6">
        <v>7</v>
      </c>
      <c r="F36" s="7">
        <f t="shared" si="14"/>
        <v>106.66666666666667</v>
      </c>
      <c r="G36" s="6"/>
      <c r="H36" s="7">
        <f t="shared" si="15"/>
        <v>0</v>
      </c>
      <c r="I36" s="6"/>
      <c r="J36" s="7">
        <f t="shared" si="2"/>
        <v>0</v>
      </c>
      <c r="K36" s="6"/>
      <c r="L36" s="7">
        <f t="shared" si="12"/>
        <v>0</v>
      </c>
      <c r="M36" s="6"/>
      <c r="N36" s="7">
        <f t="shared" si="4"/>
        <v>0</v>
      </c>
      <c r="O36" s="8">
        <f t="shared" si="5"/>
        <v>106.66666666666667</v>
      </c>
      <c r="P36" s="8">
        <f t="shared" si="10"/>
        <v>106.66666666666667</v>
      </c>
      <c r="Q36" s="6">
        <f t="shared" si="6"/>
        <v>1</v>
      </c>
      <c r="R36" s="6">
        <f t="shared" si="7"/>
        <v>26</v>
      </c>
      <c r="S36" s="13">
        <f t="shared" si="8"/>
        <v>0.2</v>
      </c>
    </row>
    <row r="37" spans="1:19" x14ac:dyDescent="0.3">
      <c r="A37" s="5">
        <f t="shared" si="0"/>
        <v>27</v>
      </c>
      <c r="B37" s="21" t="s">
        <v>351</v>
      </c>
      <c r="C37" s="21" t="s">
        <v>208</v>
      </c>
      <c r="D37" s="21" t="s">
        <v>132</v>
      </c>
      <c r="E37" s="6"/>
      <c r="F37" s="7">
        <f t="shared" si="14"/>
        <v>0</v>
      </c>
      <c r="G37" s="6">
        <v>13</v>
      </c>
      <c r="H37" s="7">
        <f t="shared" si="15"/>
        <v>86.956521739130437</v>
      </c>
      <c r="I37" s="6">
        <v>31</v>
      </c>
      <c r="J37" s="7">
        <f t="shared" si="2"/>
        <v>6.25</v>
      </c>
      <c r="K37" s="6"/>
      <c r="L37" s="7">
        <f t="shared" si="12"/>
        <v>0</v>
      </c>
      <c r="M37" s="6"/>
      <c r="N37" s="7">
        <f t="shared" si="4"/>
        <v>0</v>
      </c>
      <c r="O37" s="8">
        <f t="shared" si="5"/>
        <v>93.206521739130437</v>
      </c>
      <c r="P37" s="8">
        <f t="shared" si="10"/>
        <v>93.206521739130437</v>
      </c>
      <c r="Q37" s="6">
        <f t="shared" si="6"/>
        <v>2</v>
      </c>
      <c r="R37" s="6">
        <f t="shared" si="7"/>
        <v>27</v>
      </c>
      <c r="S37" s="13">
        <f t="shared" si="8"/>
        <v>0.4</v>
      </c>
    </row>
    <row r="38" spans="1:19" x14ac:dyDescent="0.3">
      <c r="A38" s="5">
        <f t="shared" si="0"/>
        <v>28</v>
      </c>
      <c r="B38" s="21" t="s">
        <v>282</v>
      </c>
      <c r="C38" s="21" t="s">
        <v>283</v>
      </c>
      <c r="D38" s="21" t="s">
        <v>155</v>
      </c>
      <c r="E38" s="6">
        <v>9</v>
      </c>
      <c r="F38" s="7">
        <f t="shared" si="14"/>
        <v>80</v>
      </c>
      <c r="G38" s="6"/>
      <c r="H38" s="7">
        <f t="shared" si="15"/>
        <v>0</v>
      </c>
      <c r="I38" s="6"/>
      <c r="J38" s="7">
        <f t="shared" si="2"/>
        <v>0</v>
      </c>
      <c r="K38" s="6"/>
      <c r="L38" s="7">
        <f t="shared" si="12"/>
        <v>0</v>
      </c>
      <c r="M38" s="6"/>
      <c r="N38" s="7">
        <f t="shared" si="4"/>
        <v>0</v>
      </c>
      <c r="O38" s="8">
        <f t="shared" si="5"/>
        <v>80</v>
      </c>
      <c r="P38" s="8">
        <f t="shared" si="10"/>
        <v>80</v>
      </c>
      <c r="Q38" s="6">
        <f t="shared" si="6"/>
        <v>1</v>
      </c>
      <c r="R38" s="6">
        <f t="shared" si="7"/>
        <v>28</v>
      </c>
      <c r="S38" s="13">
        <f t="shared" si="8"/>
        <v>0.2</v>
      </c>
    </row>
    <row r="39" spans="1:19" x14ac:dyDescent="0.3">
      <c r="A39" s="5">
        <f t="shared" si="0"/>
        <v>29</v>
      </c>
      <c r="B39" s="21" t="s">
        <v>476</v>
      </c>
      <c r="C39" s="21" t="s">
        <v>477</v>
      </c>
      <c r="D39" s="21" t="s">
        <v>384</v>
      </c>
      <c r="E39" s="6"/>
      <c r="F39" s="7">
        <f t="shared" si="14"/>
        <v>0</v>
      </c>
      <c r="G39" s="6"/>
      <c r="H39" s="7">
        <f t="shared" si="15"/>
        <v>0</v>
      </c>
      <c r="I39" s="6">
        <v>20</v>
      </c>
      <c r="J39" s="7">
        <f t="shared" si="2"/>
        <v>75</v>
      </c>
      <c r="K39" s="6"/>
      <c r="L39" s="7">
        <f t="shared" si="12"/>
        <v>0</v>
      </c>
      <c r="M39" s="6"/>
      <c r="N39" s="7">
        <f t="shared" si="4"/>
        <v>0</v>
      </c>
      <c r="O39" s="8">
        <f t="shared" si="5"/>
        <v>75</v>
      </c>
      <c r="P39" s="8">
        <f t="shared" si="10"/>
        <v>75</v>
      </c>
      <c r="Q39" s="6">
        <f t="shared" si="6"/>
        <v>1</v>
      </c>
      <c r="R39" s="6">
        <f t="shared" si="7"/>
        <v>29</v>
      </c>
      <c r="S39" s="13">
        <f t="shared" si="8"/>
        <v>0.2</v>
      </c>
    </row>
    <row r="40" spans="1:19" x14ac:dyDescent="0.3">
      <c r="A40" s="6">
        <f t="shared" si="0"/>
        <v>30</v>
      </c>
      <c r="B40" s="21" t="s">
        <v>361</v>
      </c>
      <c r="C40" s="21" t="s">
        <v>362</v>
      </c>
      <c r="D40" s="21" t="s">
        <v>185</v>
      </c>
      <c r="E40" s="6"/>
      <c r="F40" s="7">
        <f t="shared" si="14"/>
        <v>0</v>
      </c>
      <c r="G40" s="6">
        <v>19</v>
      </c>
      <c r="H40" s="7">
        <f t="shared" si="15"/>
        <v>34.782608695652172</v>
      </c>
      <c r="I40" s="6">
        <v>26</v>
      </c>
      <c r="J40" s="7">
        <f t="shared" si="2"/>
        <v>37.5</v>
      </c>
      <c r="K40" s="6"/>
      <c r="L40" s="7">
        <f t="shared" si="12"/>
        <v>0</v>
      </c>
      <c r="M40" s="6"/>
      <c r="N40" s="7"/>
      <c r="O40" s="8">
        <f t="shared" si="5"/>
        <v>72.282608695652172</v>
      </c>
      <c r="P40" s="8">
        <f t="shared" si="10"/>
        <v>72.282608695652172</v>
      </c>
      <c r="Q40" s="6">
        <f t="shared" si="6"/>
        <v>2</v>
      </c>
      <c r="R40" s="6">
        <f t="shared" si="7"/>
        <v>30</v>
      </c>
      <c r="S40" s="13">
        <f t="shared" si="8"/>
        <v>0.4</v>
      </c>
    </row>
    <row r="41" spans="1:19" x14ac:dyDescent="0.3">
      <c r="A41" s="5">
        <f t="shared" si="0"/>
        <v>31</v>
      </c>
      <c r="B41" s="21" t="s">
        <v>478</v>
      </c>
      <c r="C41" s="21" t="s">
        <v>125</v>
      </c>
      <c r="D41" s="21" t="s">
        <v>40</v>
      </c>
      <c r="E41" s="6"/>
      <c r="F41" s="7">
        <f t="shared" si="14"/>
        <v>0</v>
      </c>
      <c r="G41" s="6"/>
      <c r="H41" s="7">
        <f t="shared" si="15"/>
        <v>0</v>
      </c>
      <c r="I41" s="6">
        <v>21</v>
      </c>
      <c r="J41" s="7">
        <f t="shared" si="2"/>
        <v>68.75</v>
      </c>
      <c r="K41" s="6"/>
      <c r="L41" s="7">
        <f t="shared" si="12"/>
        <v>0</v>
      </c>
      <c r="M41" s="6"/>
      <c r="N41" s="7">
        <f>IF(M41=0,,($M$9-M41)*$M$7*100/$M$9)</f>
        <v>0</v>
      </c>
      <c r="O41" s="8">
        <f t="shared" si="5"/>
        <v>68.75</v>
      </c>
      <c r="P41" s="8">
        <f t="shared" si="10"/>
        <v>68.75</v>
      </c>
      <c r="Q41" s="6">
        <f t="shared" si="6"/>
        <v>1</v>
      </c>
      <c r="R41" s="6">
        <f t="shared" si="7"/>
        <v>31</v>
      </c>
      <c r="S41" s="13">
        <f t="shared" si="8"/>
        <v>0.2</v>
      </c>
    </row>
    <row r="42" spans="1:19" x14ac:dyDescent="0.3">
      <c r="A42" s="5">
        <f t="shared" si="0"/>
        <v>32</v>
      </c>
      <c r="B42" s="21" t="s">
        <v>164</v>
      </c>
      <c r="C42" s="21" t="s">
        <v>165</v>
      </c>
      <c r="D42" s="21" t="s">
        <v>51</v>
      </c>
      <c r="E42" s="6">
        <v>10</v>
      </c>
      <c r="F42" s="7">
        <f t="shared" si="14"/>
        <v>66.666666666666671</v>
      </c>
      <c r="G42" s="6"/>
      <c r="H42" s="7">
        <f t="shared" si="15"/>
        <v>0</v>
      </c>
      <c r="I42" s="6"/>
      <c r="J42" s="7">
        <f t="shared" si="2"/>
        <v>0</v>
      </c>
      <c r="K42" s="6"/>
      <c r="L42" s="7">
        <f t="shared" si="12"/>
        <v>0</v>
      </c>
      <c r="M42" s="6"/>
      <c r="N42" s="7">
        <f>IF(M42=0,,($M$9-M42)*$M$7*100/$M$9)</f>
        <v>0</v>
      </c>
      <c r="O42" s="8">
        <f t="shared" si="5"/>
        <v>66.666666666666671</v>
      </c>
      <c r="P42" s="8">
        <f t="shared" si="10"/>
        <v>66.666666666666671</v>
      </c>
      <c r="Q42" s="6">
        <f t="shared" si="6"/>
        <v>1</v>
      </c>
      <c r="R42" s="6">
        <f t="shared" si="7"/>
        <v>32</v>
      </c>
      <c r="S42" s="13">
        <f t="shared" si="8"/>
        <v>0.2</v>
      </c>
    </row>
    <row r="43" spans="1:19" x14ac:dyDescent="0.3">
      <c r="A43" s="5">
        <f t="shared" si="0"/>
        <v>33</v>
      </c>
      <c r="B43" s="21" t="s">
        <v>285</v>
      </c>
      <c r="C43" s="21" t="s">
        <v>187</v>
      </c>
      <c r="D43" s="21" t="s">
        <v>56</v>
      </c>
      <c r="E43" s="6">
        <v>12</v>
      </c>
      <c r="F43" s="7">
        <f t="shared" si="14"/>
        <v>40</v>
      </c>
      <c r="G43" s="6"/>
      <c r="H43" s="7">
        <f t="shared" si="15"/>
        <v>0</v>
      </c>
      <c r="I43" s="6"/>
      <c r="J43" s="7">
        <f t="shared" si="2"/>
        <v>0</v>
      </c>
      <c r="K43" s="6"/>
      <c r="L43" s="7">
        <f t="shared" si="12"/>
        <v>0</v>
      </c>
      <c r="M43" s="6">
        <v>15</v>
      </c>
      <c r="N43" s="7">
        <f>IF(M43=0,,($M$9-M43)*$M$7*100/$M$9)</f>
        <v>23.529411764705884</v>
      </c>
      <c r="O43" s="8">
        <f t="shared" si="5"/>
        <v>63.529411764705884</v>
      </c>
      <c r="P43" s="8">
        <f t="shared" si="10"/>
        <v>63.529411764705884</v>
      </c>
      <c r="Q43" s="6">
        <f t="shared" si="6"/>
        <v>2</v>
      </c>
      <c r="R43" s="6">
        <f t="shared" si="7"/>
        <v>33</v>
      </c>
      <c r="S43" s="13">
        <f t="shared" si="8"/>
        <v>0.4</v>
      </c>
    </row>
    <row r="44" spans="1:19" x14ac:dyDescent="0.3">
      <c r="A44" s="5">
        <f t="shared" si="0"/>
        <v>34</v>
      </c>
      <c r="B44" s="21" t="s">
        <v>597</v>
      </c>
      <c r="C44" s="21" t="s">
        <v>180</v>
      </c>
      <c r="D44" s="21" t="s">
        <v>46</v>
      </c>
      <c r="E44" s="6"/>
      <c r="F44" s="7">
        <f t="shared" si="14"/>
        <v>0</v>
      </c>
      <c r="G44" s="6"/>
      <c r="H44" s="7">
        <f t="shared" si="15"/>
        <v>0</v>
      </c>
      <c r="I44" s="6"/>
      <c r="J44" s="7">
        <f t="shared" si="2"/>
        <v>0</v>
      </c>
      <c r="K44" s="6"/>
      <c r="L44" s="7">
        <f t="shared" si="12"/>
        <v>0</v>
      </c>
      <c r="M44" s="6">
        <v>12</v>
      </c>
      <c r="N44" s="7">
        <f>IF(M44=0,,($M$9-M44)*$M$7*100/$M$9)</f>
        <v>58.823529411764703</v>
      </c>
      <c r="O44" s="8">
        <f t="shared" si="5"/>
        <v>58.823529411764703</v>
      </c>
      <c r="P44" s="8">
        <f t="shared" si="10"/>
        <v>58.823529411764703</v>
      </c>
      <c r="Q44" s="6">
        <f t="shared" si="6"/>
        <v>1</v>
      </c>
      <c r="R44" s="6">
        <f t="shared" si="7"/>
        <v>34</v>
      </c>
      <c r="S44" s="13">
        <f t="shared" si="8"/>
        <v>0.2</v>
      </c>
    </row>
    <row r="45" spans="1:19" x14ac:dyDescent="0.3">
      <c r="A45" s="5">
        <f t="shared" si="0"/>
        <v>35</v>
      </c>
      <c r="B45" s="21" t="s">
        <v>284</v>
      </c>
      <c r="C45" s="21" t="s">
        <v>139</v>
      </c>
      <c r="D45" s="21" t="s">
        <v>51</v>
      </c>
      <c r="E45" s="6">
        <v>11</v>
      </c>
      <c r="F45" s="7">
        <f t="shared" si="14"/>
        <v>53.333333333333336</v>
      </c>
      <c r="G45" s="6"/>
      <c r="H45" s="7">
        <f t="shared" si="15"/>
        <v>0</v>
      </c>
      <c r="I45" s="6"/>
      <c r="J45" s="7">
        <f t="shared" si="2"/>
        <v>0</v>
      </c>
      <c r="K45" s="6"/>
      <c r="L45" s="7">
        <f t="shared" si="12"/>
        <v>0</v>
      </c>
      <c r="M45" s="6"/>
      <c r="N45" s="7">
        <f>IF(M45=0,,($M$9-M45)*$M$7*100/$M$9)</f>
        <v>0</v>
      </c>
      <c r="O45" s="8">
        <f t="shared" si="5"/>
        <v>53.333333333333336</v>
      </c>
      <c r="P45" s="8">
        <f t="shared" si="10"/>
        <v>53.333333333333336</v>
      </c>
      <c r="Q45" s="6">
        <f t="shared" si="6"/>
        <v>1</v>
      </c>
      <c r="R45" s="6">
        <f t="shared" si="7"/>
        <v>35</v>
      </c>
      <c r="S45" s="13">
        <f t="shared" si="8"/>
        <v>0.2</v>
      </c>
    </row>
    <row r="46" spans="1:19" x14ac:dyDescent="0.3">
      <c r="A46" s="5">
        <f t="shared" si="0"/>
        <v>36</v>
      </c>
      <c r="B46" s="21" t="s">
        <v>479</v>
      </c>
      <c r="C46" s="21" t="s">
        <v>208</v>
      </c>
      <c r="D46" s="21" t="s">
        <v>155</v>
      </c>
      <c r="E46" s="6"/>
      <c r="F46" s="7">
        <f t="shared" si="14"/>
        <v>0</v>
      </c>
      <c r="G46" s="6"/>
      <c r="H46" s="7">
        <f t="shared" si="15"/>
        <v>0</v>
      </c>
      <c r="I46" s="6">
        <v>24</v>
      </c>
      <c r="J46" s="7">
        <f t="shared" si="2"/>
        <v>50</v>
      </c>
      <c r="K46" s="6"/>
      <c r="L46" s="7">
        <f t="shared" si="12"/>
        <v>0</v>
      </c>
      <c r="M46" s="6"/>
      <c r="N46" s="7"/>
      <c r="O46" s="8">
        <f t="shared" si="5"/>
        <v>50</v>
      </c>
      <c r="P46" s="8">
        <f t="shared" si="10"/>
        <v>50</v>
      </c>
      <c r="Q46" s="6">
        <f t="shared" si="6"/>
        <v>1</v>
      </c>
      <c r="R46" s="6">
        <f t="shared" si="7"/>
        <v>36</v>
      </c>
      <c r="S46" s="13">
        <f t="shared" si="8"/>
        <v>0.2</v>
      </c>
    </row>
    <row r="47" spans="1:19" x14ac:dyDescent="0.3">
      <c r="A47" s="5">
        <f t="shared" ref="A47:A55" si="16">R47</f>
        <v>37</v>
      </c>
      <c r="B47" s="21" t="s">
        <v>286</v>
      </c>
      <c r="C47" s="21" t="s">
        <v>181</v>
      </c>
      <c r="D47" s="21" t="s">
        <v>40</v>
      </c>
      <c r="E47" s="6">
        <v>13</v>
      </c>
      <c r="F47" s="7">
        <f t="shared" si="14"/>
        <v>26.666666666666668</v>
      </c>
      <c r="G47" s="6"/>
      <c r="H47" s="7">
        <f t="shared" si="15"/>
        <v>0</v>
      </c>
      <c r="I47" s="6">
        <v>30</v>
      </c>
      <c r="J47" s="7">
        <f t="shared" si="2"/>
        <v>12.5</v>
      </c>
      <c r="K47" s="6"/>
      <c r="L47" s="7">
        <f t="shared" si="12"/>
        <v>0</v>
      </c>
      <c r="M47" s="6"/>
      <c r="N47" s="7">
        <f t="shared" ref="N47:N52" si="17">IF(M47=0,,($M$9-M47)*$M$7*100/$M$9)</f>
        <v>0</v>
      </c>
      <c r="O47" s="8">
        <f t="shared" si="5"/>
        <v>39.166666666666671</v>
      </c>
      <c r="P47" s="8">
        <f t="shared" si="10"/>
        <v>39.166666666666671</v>
      </c>
      <c r="Q47" s="6">
        <f t="shared" ref="Q47:Q55" si="18">COUNTA(E47,G47,I47,K47,M47)</f>
        <v>2</v>
      </c>
      <c r="R47" s="6">
        <f t="shared" ref="R47:R55" si="19">ROW(B47)-10</f>
        <v>37</v>
      </c>
      <c r="S47" s="13">
        <f t="shared" ref="S47:S55" si="20">Q47/$G$3</f>
        <v>0.4</v>
      </c>
    </row>
    <row r="48" spans="1:19" x14ac:dyDescent="0.3">
      <c r="A48" s="5">
        <f t="shared" si="16"/>
        <v>38</v>
      </c>
      <c r="B48" s="21" t="s">
        <v>480</v>
      </c>
      <c r="C48" s="21" t="s">
        <v>97</v>
      </c>
      <c r="D48" s="21" t="s">
        <v>424</v>
      </c>
      <c r="E48" s="6"/>
      <c r="F48" s="7">
        <f t="shared" si="14"/>
        <v>0</v>
      </c>
      <c r="G48" s="6"/>
      <c r="H48" s="7">
        <f t="shared" si="15"/>
        <v>0</v>
      </c>
      <c r="I48" s="6">
        <v>27</v>
      </c>
      <c r="J48" s="7">
        <f t="shared" si="2"/>
        <v>31.25</v>
      </c>
      <c r="K48" s="6"/>
      <c r="L48" s="7">
        <f t="shared" si="12"/>
        <v>0</v>
      </c>
      <c r="M48" s="6"/>
      <c r="N48" s="7">
        <f t="shared" si="17"/>
        <v>0</v>
      </c>
      <c r="O48" s="8">
        <f t="shared" si="5"/>
        <v>31.25</v>
      </c>
      <c r="P48" s="8">
        <f t="shared" si="10"/>
        <v>31.25</v>
      </c>
      <c r="Q48" s="6">
        <f t="shared" si="18"/>
        <v>1</v>
      </c>
      <c r="R48" s="6">
        <f t="shared" si="19"/>
        <v>38</v>
      </c>
      <c r="S48" s="13">
        <f t="shared" si="20"/>
        <v>0.2</v>
      </c>
    </row>
    <row r="49" spans="1:19" x14ac:dyDescent="0.3">
      <c r="A49" s="5">
        <f t="shared" si="16"/>
        <v>39</v>
      </c>
      <c r="B49" s="21" t="s">
        <v>481</v>
      </c>
      <c r="C49" s="21" t="s">
        <v>482</v>
      </c>
      <c r="D49" s="21" t="s">
        <v>335</v>
      </c>
      <c r="E49" s="6"/>
      <c r="F49" s="7">
        <f t="shared" si="14"/>
        <v>0</v>
      </c>
      <c r="G49" s="6"/>
      <c r="H49" s="7">
        <f t="shared" si="15"/>
        <v>0</v>
      </c>
      <c r="I49" s="6">
        <v>28</v>
      </c>
      <c r="J49" s="7">
        <f t="shared" si="2"/>
        <v>25</v>
      </c>
      <c r="K49" s="6"/>
      <c r="L49" s="7">
        <f t="shared" si="12"/>
        <v>0</v>
      </c>
      <c r="M49" s="6"/>
      <c r="N49" s="7">
        <f t="shared" si="17"/>
        <v>0</v>
      </c>
      <c r="O49" s="8">
        <f t="shared" si="5"/>
        <v>25</v>
      </c>
      <c r="P49" s="8">
        <f t="shared" si="10"/>
        <v>25</v>
      </c>
      <c r="Q49" s="6">
        <f t="shared" si="18"/>
        <v>1</v>
      </c>
      <c r="R49" s="6">
        <f t="shared" si="19"/>
        <v>39</v>
      </c>
      <c r="S49" s="13">
        <f t="shared" si="20"/>
        <v>0.2</v>
      </c>
    </row>
    <row r="50" spans="1:19" x14ac:dyDescent="0.3">
      <c r="A50" s="5">
        <f t="shared" si="16"/>
        <v>40</v>
      </c>
      <c r="B50" s="21" t="s">
        <v>365</v>
      </c>
      <c r="C50" s="21" t="s">
        <v>139</v>
      </c>
      <c r="D50" s="21" t="s">
        <v>46</v>
      </c>
      <c r="E50" s="6"/>
      <c r="F50" s="7">
        <f t="shared" si="14"/>
        <v>0</v>
      </c>
      <c r="G50" s="6">
        <v>21</v>
      </c>
      <c r="H50" s="7">
        <f t="shared" si="15"/>
        <v>17.391304347826086</v>
      </c>
      <c r="I50" s="6"/>
      <c r="J50" s="7">
        <f t="shared" si="2"/>
        <v>0</v>
      </c>
      <c r="K50" s="6"/>
      <c r="L50" s="7">
        <f t="shared" si="12"/>
        <v>0</v>
      </c>
      <c r="M50" s="6"/>
      <c r="N50" s="7">
        <f t="shared" si="17"/>
        <v>0</v>
      </c>
      <c r="O50" s="8">
        <f t="shared" si="5"/>
        <v>17.391304347826086</v>
      </c>
      <c r="P50" s="8">
        <f t="shared" si="10"/>
        <v>17.391304347826086</v>
      </c>
      <c r="Q50" s="6">
        <f t="shared" si="18"/>
        <v>1</v>
      </c>
      <c r="R50" s="6">
        <f t="shared" si="19"/>
        <v>40</v>
      </c>
      <c r="S50" s="13">
        <f t="shared" si="20"/>
        <v>0.2</v>
      </c>
    </row>
    <row r="51" spans="1:19" x14ac:dyDescent="0.3">
      <c r="A51" s="5">
        <f t="shared" si="16"/>
        <v>41</v>
      </c>
      <c r="B51" s="21" t="s">
        <v>287</v>
      </c>
      <c r="C51" s="21" t="s">
        <v>288</v>
      </c>
      <c r="D51" s="21" t="s">
        <v>51</v>
      </c>
      <c r="E51" s="6">
        <v>14</v>
      </c>
      <c r="F51" s="7">
        <f t="shared" si="14"/>
        <v>13.333333333333334</v>
      </c>
      <c r="G51" s="6"/>
      <c r="H51" s="7">
        <f t="shared" si="15"/>
        <v>0</v>
      </c>
      <c r="I51" s="6"/>
      <c r="J51" s="7">
        <f t="shared" si="2"/>
        <v>0</v>
      </c>
      <c r="K51" s="6"/>
      <c r="L51" s="7">
        <f t="shared" si="12"/>
        <v>0</v>
      </c>
      <c r="M51" s="6"/>
      <c r="N51" s="7">
        <f t="shared" si="17"/>
        <v>0</v>
      </c>
      <c r="O51" s="8">
        <f t="shared" si="5"/>
        <v>13.333333333333334</v>
      </c>
      <c r="P51" s="8">
        <f t="shared" si="10"/>
        <v>13.333333333333334</v>
      </c>
      <c r="Q51" s="6">
        <f t="shared" si="18"/>
        <v>1</v>
      </c>
      <c r="R51" s="6">
        <f t="shared" si="19"/>
        <v>41</v>
      </c>
      <c r="S51" s="13">
        <f t="shared" si="20"/>
        <v>0.2</v>
      </c>
    </row>
    <row r="52" spans="1:19" x14ac:dyDescent="0.3">
      <c r="A52" s="5">
        <v>42</v>
      </c>
      <c r="B52" s="21" t="s">
        <v>366</v>
      </c>
      <c r="C52" s="21" t="s">
        <v>367</v>
      </c>
      <c r="D52" s="21" t="s">
        <v>46</v>
      </c>
      <c r="E52" s="6"/>
      <c r="F52" s="7">
        <f t="shared" si="14"/>
        <v>0</v>
      </c>
      <c r="G52" s="6">
        <v>22</v>
      </c>
      <c r="H52" s="7">
        <f t="shared" si="15"/>
        <v>8.695652173913043</v>
      </c>
      <c r="I52" s="6"/>
      <c r="J52" s="7">
        <f t="shared" si="2"/>
        <v>0</v>
      </c>
      <c r="K52" s="6"/>
      <c r="L52" s="7">
        <f t="shared" si="12"/>
        <v>0</v>
      </c>
      <c r="M52" s="6"/>
      <c r="N52" s="7">
        <f t="shared" si="17"/>
        <v>0</v>
      </c>
      <c r="O52" s="8">
        <f t="shared" si="5"/>
        <v>8.695652173913043</v>
      </c>
      <c r="P52" s="8">
        <f t="shared" si="10"/>
        <v>8.695652173913043</v>
      </c>
      <c r="Q52" s="6">
        <f t="shared" si="18"/>
        <v>1</v>
      </c>
      <c r="R52" s="6">
        <f t="shared" si="19"/>
        <v>42</v>
      </c>
      <c r="S52" s="13">
        <f t="shared" si="20"/>
        <v>0.2</v>
      </c>
    </row>
    <row r="53" spans="1:19" x14ac:dyDescent="0.3">
      <c r="A53" s="5">
        <v>43</v>
      </c>
      <c r="B53" s="21" t="s">
        <v>583</v>
      </c>
      <c r="C53" s="21" t="s">
        <v>584</v>
      </c>
      <c r="D53" s="21" t="s">
        <v>46</v>
      </c>
      <c r="E53" s="6"/>
      <c r="F53" s="7">
        <f t="shared" si="14"/>
        <v>0</v>
      </c>
      <c r="G53" s="6"/>
      <c r="H53" s="7">
        <f t="shared" si="15"/>
        <v>0</v>
      </c>
      <c r="I53" s="6"/>
      <c r="J53" s="7">
        <f t="shared" si="2"/>
        <v>0</v>
      </c>
      <c r="K53" s="6">
        <v>18</v>
      </c>
      <c r="L53" s="7">
        <v>6</v>
      </c>
      <c r="M53" s="6">
        <v>16</v>
      </c>
      <c r="N53" s="7"/>
      <c r="O53" s="8">
        <f t="shared" si="5"/>
        <v>6</v>
      </c>
      <c r="P53" s="8">
        <f t="shared" si="10"/>
        <v>6</v>
      </c>
      <c r="Q53" s="6"/>
      <c r="R53" s="6"/>
      <c r="S53" s="13"/>
    </row>
    <row r="54" spans="1:19" x14ac:dyDescent="0.3">
      <c r="A54" s="5">
        <v>44</v>
      </c>
      <c r="B54" s="21"/>
      <c r="C54" s="21"/>
      <c r="D54" s="21"/>
      <c r="E54" s="6"/>
      <c r="F54" s="7">
        <f t="shared" si="14"/>
        <v>0</v>
      </c>
      <c r="G54" s="6"/>
      <c r="H54" s="7">
        <f t="shared" si="15"/>
        <v>0</v>
      </c>
      <c r="I54" s="6"/>
      <c r="J54" s="7">
        <f t="shared" si="2"/>
        <v>0</v>
      </c>
      <c r="K54" s="6"/>
      <c r="L54" s="7"/>
      <c r="M54" s="6"/>
      <c r="N54" s="7"/>
      <c r="O54" s="8">
        <f t="shared" si="5"/>
        <v>0</v>
      </c>
      <c r="P54" s="8">
        <f t="shared" si="10"/>
        <v>0</v>
      </c>
      <c r="Q54" s="6"/>
      <c r="R54" s="6"/>
      <c r="S54" s="13"/>
    </row>
    <row r="55" spans="1:19" x14ac:dyDescent="0.3">
      <c r="A55" s="5">
        <f t="shared" si="16"/>
        <v>45</v>
      </c>
      <c r="B55" s="21"/>
      <c r="C55" s="21"/>
      <c r="D55" s="21"/>
      <c r="E55" s="6"/>
      <c r="F55" s="7"/>
      <c r="G55" s="6"/>
      <c r="H55" s="7"/>
      <c r="I55" s="6"/>
      <c r="J55" s="7"/>
      <c r="K55" s="6"/>
      <c r="L55" s="7">
        <f>IF(K55=0,,($K$9-K55)*$K$7*100/$K$9)</f>
        <v>0</v>
      </c>
      <c r="M55" s="6"/>
      <c r="N55" s="7"/>
      <c r="O55" s="8">
        <f t="shared" si="5"/>
        <v>0</v>
      </c>
      <c r="P55" s="8">
        <f t="shared" si="10"/>
        <v>0</v>
      </c>
      <c r="Q55" s="6">
        <f t="shared" si="18"/>
        <v>0</v>
      </c>
      <c r="R55" s="6">
        <f t="shared" si="19"/>
        <v>45</v>
      </c>
      <c r="S55" s="13">
        <f t="shared" si="20"/>
        <v>0</v>
      </c>
    </row>
    <row r="56" spans="1:19" x14ac:dyDescent="0.3">
      <c r="A56" s="30" t="s">
        <v>17</v>
      </c>
      <c r="B56" s="30"/>
      <c r="C56" s="31"/>
      <c r="E56">
        <f>COUNTA(E11:E55)</f>
        <v>15</v>
      </c>
      <c r="G56">
        <f>COUNTA(G11:G55)</f>
        <v>23</v>
      </c>
      <c r="I56">
        <f>COUNTA(I11:I55)</f>
        <v>29</v>
      </c>
      <c r="K56">
        <f>COUNTA(K11:K55)</f>
        <v>17</v>
      </c>
      <c r="M56">
        <f>COUNTA(M11:M55)</f>
        <v>16</v>
      </c>
    </row>
    <row r="57" spans="1:19" x14ac:dyDescent="0.3">
      <c r="A57" s="33" t="s">
        <v>30</v>
      </c>
      <c r="B57" s="33"/>
      <c r="C57" s="33"/>
      <c r="E57" s="12">
        <f>E56/$G$2</f>
        <v>0.34883720930232559</v>
      </c>
      <c r="G57" s="12">
        <f>G56/$G$2</f>
        <v>0.53488372093023251</v>
      </c>
      <c r="I57" s="12">
        <f>I56/$G$2</f>
        <v>0.67441860465116277</v>
      </c>
      <c r="K57" s="12">
        <f>K56/$G$2</f>
        <v>0.39534883720930231</v>
      </c>
      <c r="M57" s="12">
        <f>M56/$G$2</f>
        <v>0.37209302325581395</v>
      </c>
    </row>
  </sheetData>
  <sortState xmlns:xlrd2="http://schemas.microsoft.com/office/spreadsheetml/2017/richdata2" ref="B11:O55">
    <sortCondition descending="1" ref="O11:O55"/>
  </sortState>
  <mergeCells count="25">
    <mergeCell ref="A57:C57"/>
    <mergeCell ref="E9:F9"/>
    <mergeCell ref="G9:H9"/>
    <mergeCell ref="I9:J9"/>
    <mergeCell ref="K9:L9"/>
    <mergeCell ref="M9:N9"/>
    <mergeCell ref="A56:C56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conditionalFormatting sqref="F11:N11">
    <cfRule type="expression" dxfId="3" priority="1" stopIfTrue="1">
      <formula>F11&gt;=LARGE(F11:N11,4)</formula>
    </cfRule>
  </conditionalFormatting>
  <conditionalFormatting sqref="F11:N55">
    <cfRule type="expression" dxfId="2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S57"/>
  <sheetViews>
    <sheetView zoomScale="97" zoomScaleNormal="97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M3" sqref="M3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7" max="17" width="15.109375" customWidth="1"/>
    <col min="18" max="18" width="18.33203125" bestFit="1" customWidth="1"/>
    <col min="19" max="19" width="19.6640625" bestFit="1" customWidth="1"/>
  </cols>
  <sheetData>
    <row r="1" spans="1:19" ht="31.2" x14ac:dyDescent="0.6">
      <c r="A1" s="40" t="s">
        <v>15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29"/>
    </row>
    <row r="2" spans="1:19" x14ac:dyDescent="0.3">
      <c r="E2" s="32" t="s">
        <v>26</v>
      </c>
      <c r="F2" s="32"/>
      <c r="G2" s="11">
        <f>COUNTA(B11:B52)</f>
        <v>18</v>
      </c>
    </row>
    <row r="3" spans="1:19" x14ac:dyDescent="0.3">
      <c r="B3" s="2"/>
      <c r="E3" s="32" t="s">
        <v>28</v>
      </c>
      <c r="F3" s="32"/>
      <c r="G3" s="11">
        <f>COUNTA(E8:N8)</f>
        <v>5</v>
      </c>
    </row>
    <row r="4" spans="1:19" x14ac:dyDescent="0.3">
      <c r="B4" s="2"/>
      <c r="C4" s="3"/>
    </row>
    <row r="6" spans="1:19" x14ac:dyDescent="0.3">
      <c r="D6" s="1" t="s">
        <v>0</v>
      </c>
      <c r="E6" s="34" t="s">
        <v>255</v>
      </c>
      <c r="F6" s="34"/>
      <c r="G6" s="34" t="s">
        <v>336</v>
      </c>
      <c r="H6" s="34"/>
      <c r="I6" s="34" t="s">
        <v>418</v>
      </c>
      <c r="J6" s="34"/>
      <c r="K6" s="34" t="s">
        <v>561</v>
      </c>
      <c r="L6" s="34"/>
      <c r="M6" s="34" t="s">
        <v>589</v>
      </c>
      <c r="N6" s="34"/>
    </row>
    <row r="7" spans="1:19" x14ac:dyDescent="0.3">
      <c r="D7" s="1" t="s">
        <v>10</v>
      </c>
      <c r="E7" s="36">
        <v>2</v>
      </c>
      <c r="F7" s="37"/>
      <c r="G7" s="36">
        <v>2</v>
      </c>
      <c r="H7" s="37"/>
      <c r="I7" s="36">
        <v>2</v>
      </c>
      <c r="J7" s="37"/>
      <c r="K7" s="36">
        <v>2</v>
      </c>
      <c r="L7" s="37"/>
      <c r="M7" s="36">
        <v>2</v>
      </c>
      <c r="N7" s="37"/>
    </row>
    <row r="8" spans="1:19" x14ac:dyDescent="0.3">
      <c r="D8" s="1" t="s">
        <v>1</v>
      </c>
      <c r="E8" s="35">
        <v>45935</v>
      </c>
      <c r="F8" s="35"/>
      <c r="G8" s="38">
        <v>45942</v>
      </c>
      <c r="H8" s="39"/>
      <c r="I8" s="38">
        <v>45984</v>
      </c>
      <c r="J8" s="39"/>
      <c r="K8" s="35">
        <v>46024</v>
      </c>
      <c r="L8" s="35"/>
      <c r="M8" s="35">
        <v>46089</v>
      </c>
      <c r="N8" s="35"/>
    </row>
    <row r="9" spans="1:19" x14ac:dyDescent="0.3">
      <c r="D9" s="1" t="s">
        <v>2</v>
      </c>
      <c r="E9" s="34">
        <v>8</v>
      </c>
      <c r="F9" s="34"/>
      <c r="G9" s="36">
        <v>10</v>
      </c>
      <c r="H9" s="37"/>
      <c r="I9" s="36">
        <v>15</v>
      </c>
      <c r="J9" s="37"/>
      <c r="K9" s="34">
        <v>9</v>
      </c>
      <c r="L9" s="34"/>
      <c r="M9" s="34">
        <v>11</v>
      </c>
      <c r="N9" s="34"/>
    </row>
    <row r="10" spans="1:19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  <c r="S10" s="1"/>
    </row>
    <row r="11" spans="1:19" x14ac:dyDescent="0.3">
      <c r="A11" s="5">
        <f t="shared" ref="A11:A29" si="0">Q11</f>
        <v>1</v>
      </c>
      <c r="B11" s="21" t="s">
        <v>131</v>
      </c>
      <c r="C11" s="21" t="s">
        <v>137</v>
      </c>
      <c r="D11" s="21" t="s">
        <v>132</v>
      </c>
      <c r="E11" s="6">
        <v>1</v>
      </c>
      <c r="F11" s="7">
        <f t="shared" ref="F11:F24" si="1">IF(E11=0,,($E$9-E11)*$E$7*100/$E$9)</f>
        <v>175</v>
      </c>
      <c r="G11" s="6">
        <v>1</v>
      </c>
      <c r="H11" s="7">
        <f t="shared" ref="H11:H34" si="2">IF(G11=0,,($G$9-G11)*$G$7*100/$G$9)</f>
        <v>180</v>
      </c>
      <c r="I11" s="6">
        <v>2</v>
      </c>
      <c r="J11" s="7">
        <f t="shared" ref="J11:J27" si="3">IF(I11=0,,($I$9-I11)*$I$7*100/$I$9)</f>
        <v>173.33333333333334</v>
      </c>
      <c r="K11" s="6">
        <v>1</v>
      </c>
      <c r="L11" s="7">
        <f t="shared" ref="L11:L26" si="4">IF(K11=0,,($K$9-K11)*$K$7*100/$K$9)</f>
        <v>177.77777777777777</v>
      </c>
      <c r="M11" s="6">
        <v>2</v>
      </c>
      <c r="N11" s="7">
        <f t="shared" ref="N11:N21" si="5">IF(M11=0,,($M$9-M11)*$M$7*100/$M$9)</f>
        <v>163.63636363636363</v>
      </c>
      <c r="O11" s="8">
        <f t="shared" ref="O11:O34" si="6">F11+H11+J11+L11+N11</f>
        <v>869.74747474747471</v>
      </c>
      <c r="P11" s="8">
        <f t="shared" ref="P11:P29" si="7">COUNTA(E11,G11,I11,K11,M11)</f>
        <v>5</v>
      </c>
      <c r="Q11" s="6">
        <f t="shared" ref="Q11:Q29" si="8">ROW(B11)-10</f>
        <v>1</v>
      </c>
      <c r="R11" s="6">
        <f t="shared" ref="R11:R29" si="9">P11/$G$3</f>
        <v>1</v>
      </c>
      <c r="S11" s="13"/>
    </row>
    <row r="12" spans="1:19" x14ac:dyDescent="0.3">
      <c r="A12" s="5">
        <f t="shared" si="0"/>
        <v>2</v>
      </c>
      <c r="B12" s="21" t="s">
        <v>92</v>
      </c>
      <c r="C12" s="21" t="s">
        <v>289</v>
      </c>
      <c r="D12" s="21" t="s">
        <v>56</v>
      </c>
      <c r="E12" s="6">
        <v>3</v>
      </c>
      <c r="F12" s="7">
        <f t="shared" si="1"/>
        <v>125</v>
      </c>
      <c r="G12" s="6">
        <v>3</v>
      </c>
      <c r="H12" s="7">
        <f t="shared" si="2"/>
        <v>140</v>
      </c>
      <c r="I12" s="6">
        <v>6</v>
      </c>
      <c r="J12" s="7">
        <f t="shared" si="3"/>
        <v>120</v>
      </c>
      <c r="K12" s="6">
        <v>3</v>
      </c>
      <c r="L12" s="7">
        <f t="shared" si="4"/>
        <v>133.33333333333334</v>
      </c>
      <c r="M12" s="6">
        <v>3</v>
      </c>
      <c r="N12" s="7">
        <f t="shared" si="5"/>
        <v>145.45454545454547</v>
      </c>
      <c r="O12" s="8">
        <f t="shared" si="6"/>
        <v>663.78787878787887</v>
      </c>
      <c r="P12" s="8">
        <f t="shared" si="7"/>
        <v>5</v>
      </c>
      <c r="Q12" s="6">
        <f t="shared" si="8"/>
        <v>2</v>
      </c>
      <c r="R12" s="6">
        <f t="shared" si="9"/>
        <v>1</v>
      </c>
      <c r="S12" s="13"/>
    </row>
    <row r="13" spans="1:19" x14ac:dyDescent="0.3">
      <c r="A13" s="5">
        <f t="shared" si="0"/>
        <v>3</v>
      </c>
      <c r="B13" s="21" t="s">
        <v>138</v>
      </c>
      <c r="C13" s="21" t="s">
        <v>162</v>
      </c>
      <c r="D13" s="21" t="s">
        <v>56</v>
      </c>
      <c r="E13" s="6">
        <v>2</v>
      </c>
      <c r="F13" s="7">
        <f t="shared" si="1"/>
        <v>150</v>
      </c>
      <c r="G13" s="6">
        <v>3</v>
      </c>
      <c r="H13" s="7">
        <f t="shared" si="2"/>
        <v>140</v>
      </c>
      <c r="I13" s="6">
        <v>3</v>
      </c>
      <c r="J13" s="7">
        <f t="shared" si="3"/>
        <v>160</v>
      </c>
      <c r="K13" s="6"/>
      <c r="L13" s="7">
        <f t="shared" si="4"/>
        <v>0</v>
      </c>
      <c r="M13" s="6">
        <v>3</v>
      </c>
      <c r="N13" s="7">
        <f t="shared" si="5"/>
        <v>145.45454545454547</v>
      </c>
      <c r="O13" s="8">
        <f t="shared" si="6"/>
        <v>595.4545454545455</v>
      </c>
      <c r="P13" s="8">
        <f t="shared" si="7"/>
        <v>4</v>
      </c>
      <c r="Q13" s="6">
        <f t="shared" si="8"/>
        <v>3</v>
      </c>
      <c r="R13" s="6">
        <f t="shared" si="9"/>
        <v>0.8</v>
      </c>
      <c r="S13" s="13"/>
    </row>
    <row r="14" spans="1:19" x14ac:dyDescent="0.3">
      <c r="A14" s="5">
        <f t="shared" si="0"/>
        <v>4</v>
      </c>
      <c r="B14" s="21" t="s">
        <v>161</v>
      </c>
      <c r="C14" s="21" t="s">
        <v>96</v>
      </c>
      <c r="D14" s="21" t="s">
        <v>258</v>
      </c>
      <c r="E14" s="6">
        <v>6</v>
      </c>
      <c r="F14" s="7">
        <f t="shared" si="1"/>
        <v>50</v>
      </c>
      <c r="G14" s="6">
        <v>7</v>
      </c>
      <c r="H14" s="7">
        <f t="shared" si="2"/>
        <v>60</v>
      </c>
      <c r="I14" s="6">
        <v>5</v>
      </c>
      <c r="J14" s="7">
        <f t="shared" si="3"/>
        <v>133.33333333333334</v>
      </c>
      <c r="K14" s="6"/>
      <c r="L14" s="7">
        <f t="shared" si="4"/>
        <v>0</v>
      </c>
      <c r="M14" s="6">
        <v>1</v>
      </c>
      <c r="N14" s="7">
        <f t="shared" si="5"/>
        <v>181.81818181818181</v>
      </c>
      <c r="O14" s="8">
        <f t="shared" si="6"/>
        <v>425.15151515151513</v>
      </c>
      <c r="P14" s="8">
        <f t="shared" si="7"/>
        <v>4</v>
      </c>
      <c r="Q14" s="6">
        <f t="shared" si="8"/>
        <v>4</v>
      </c>
      <c r="R14" s="6">
        <f t="shared" si="9"/>
        <v>0.8</v>
      </c>
      <c r="S14" s="13"/>
    </row>
    <row r="15" spans="1:19" x14ac:dyDescent="0.3">
      <c r="A15" s="5">
        <f t="shared" si="0"/>
        <v>5</v>
      </c>
      <c r="B15" s="21" t="s">
        <v>337</v>
      </c>
      <c r="C15" s="21" t="s">
        <v>338</v>
      </c>
      <c r="D15" s="21" t="s">
        <v>185</v>
      </c>
      <c r="E15" s="6"/>
      <c r="F15" s="7">
        <f t="shared" si="1"/>
        <v>0</v>
      </c>
      <c r="G15" s="6">
        <v>5</v>
      </c>
      <c r="H15" s="7">
        <f t="shared" si="2"/>
        <v>100</v>
      </c>
      <c r="I15" s="6"/>
      <c r="J15" s="7">
        <f t="shared" si="3"/>
        <v>0</v>
      </c>
      <c r="K15" s="6">
        <v>3</v>
      </c>
      <c r="L15" s="7">
        <f t="shared" si="4"/>
        <v>133.33333333333334</v>
      </c>
      <c r="M15" s="6">
        <v>7</v>
      </c>
      <c r="N15" s="7">
        <f t="shared" si="5"/>
        <v>72.727272727272734</v>
      </c>
      <c r="O15" s="8">
        <f t="shared" si="6"/>
        <v>306.06060606060606</v>
      </c>
      <c r="P15" s="8">
        <f t="shared" si="7"/>
        <v>3</v>
      </c>
      <c r="Q15" s="6">
        <f t="shared" si="8"/>
        <v>5</v>
      </c>
      <c r="R15" s="6">
        <f t="shared" si="9"/>
        <v>0.6</v>
      </c>
      <c r="S15" s="13"/>
    </row>
    <row r="16" spans="1:19" x14ac:dyDescent="0.3">
      <c r="A16" s="5">
        <f t="shared" si="0"/>
        <v>6</v>
      </c>
      <c r="B16" s="21" t="s">
        <v>290</v>
      </c>
      <c r="C16" s="21" t="s">
        <v>291</v>
      </c>
      <c r="D16" s="21" t="s">
        <v>132</v>
      </c>
      <c r="E16" s="6">
        <v>3</v>
      </c>
      <c r="F16" s="7">
        <f t="shared" si="1"/>
        <v>125</v>
      </c>
      <c r="G16" s="6">
        <v>2</v>
      </c>
      <c r="H16" s="7">
        <f t="shared" si="2"/>
        <v>160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8">
        <f t="shared" si="6"/>
        <v>285</v>
      </c>
      <c r="P16" s="8">
        <f t="shared" si="7"/>
        <v>2</v>
      </c>
      <c r="Q16" s="6">
        <f t="shared" si="8"/>
        <v>6</v>
      </c>
      <c r="R16" s="6">
        <f t="shared" si="9"/>
        <v>0.4</v>
      </c>
      <c r="S16" s="13"/>
    </row>
    <row r="17" spans="1:19" x14ac:dyDescent="0.3">
      <c r="A17" s="5">
        <f t="shared" si="0"/>
        <v>7</v>
      </c>
      <c r="B17" s="21" t="s">
        <v>596</v>
      </c>
      <c r="C17" s="21" t="s">
        <v>502</v>
      </c>
      <c r="D17" s="21" t="s">
        <v>46</v>
      </c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6">
        <v>2</v>
      </c>
      <c r="L17" s="7">
        <f t="shared" si="4"/>
        <v>155.55555555555554</v>
      </c>
      <c r="M17" s="6">
        <v>6</v>
      </c>
      <c r="N17" s="7">
        <f t="shared" si="5"/>
        <v>90.909090909090907</v>
      </c>
      <c r="O17" s="8">
        <f t="shared" si="6"/>
        <v>246.46464646464645</v>
      </c>
      <c r="P17" s="8">
        <f t="shared" si="7"/>
        <v>2</v>
      </c>
      <c r="Q17" s="6">
        <f t="shared" si="8"/>
        <v>7</v>
      </c>
      <c r="R17" s="6">
        <f t="shared" si="9"/>
        <v>0.4</v>
      </c>
      <c r="S17" s="13"/>
    </row>
    <row r="18" spans="1:19" x14ac:dyDescent="0.3">
      <c r="A18" s="5">
        <f t="shared" si="0"/>
        <v>8</v>
      </c>
      <c r="B18" s="21" t="s">
        <v>292</v>
      </c>
      <c r="C18" s="21" t="s">
        <v>74</v>
      </c>
      <c r="D18" s="21" t="s">
        <v>258</v>
      </c>
      <c r="E18" s="6">
        <v>5</v>
      </c>
      <c r="F18" s="7">
        <f t="shared" si="1"/>
        <v>75</v>
      </c>
      <c r="G18" s="6">
        <v>6</v>
      </c>
      <c r="H18" s="7">
        <f t="shared" si="2"/>
        <v>80</v>
      </c>
      <c r="I18" s="6">
        <v>10</v>
      </c>
      <c r="J18" s="7">
        <f t="shared" si="3"/>
        <v>66.666666666666671</v>
      </c>
      <c r="K18" s="6"/>
      <c r="L18" s="7">
        <f t="shared" si="4"/>
        <v>0</v>
      </c>
      <c r="M18" s="6"/>
      <c r="N18" s="7">
        <f t="shared" si="5"/>
        <v>0</v>
      </c>
      <c r="O18" s="8">
        <f t="shared" si="6"/>
        <v>221.66666666666669</v>
      </c>
      <c r="P18" s="8">
        <f t="shared" si="7"/>
        <v>3</v>
      </c>
      <c r="Q18" s="6">
        <f t="shared" si="8"/>
        <v>8</v>
      </c>
      <c r="R18" s="6">
        <f t="shared" si="9"/>
        <v>0.6</v>
      </c>
      <c r="S18" s="13"/>
    </row>
    <row r="19" spans="1:19" x14ac:dyDescent="0.3">
      <c r="A19" s="5">
        <f t="shared" si="0"/>
        <v>9</v>
      </c>
      <c r="B19" s="21" t="s">
        <v>297</v>
      </c>
      <c r="C19" s="21" t="s">
        <v>339</v>
      </c>
      <c r="D19" s="21" t="s">
        <v>185</v>
      </c>
      <c r="E19" s="6"/>
      <c r="F19" s="7">
        <f t="shared" si="1"/>
        <v>0</v>
      </c>
      <c r="G19" s="6">
        <v>8</v>
      </c>
      <c r="H19" s="7">
        <f t="shared" si="2"/>
        <v>40</v>
      </c>
      <c r="I19" s="6">
        <v>12</v>
      </c>
      <c r="J19" s="7">
        <f t="shared" si="3"/>
        <v>40</v>
      </c>
      <c r="K19" s="6">
        <v>5</v>
      </c>
      <c r="L19" s="7">
        <f t="shared" si="4"/>
        <v>88.888888888888886</v>
      </c>
      <c r="M19" s="6">
        <v>9</v>
      </c>
      <c r="N19" s="7">
        <f t="shared" si="5"/>
        <v>36.363636363636367</v>
      </c>
      <c r="O19" s="8">
        <f t="shared" si="6"/>
        <v>205.25252525252526</v>
      </c>
      <c r="P19" s="8">
        <f t="shared" si="7"/>
        <v>4</v>
      </c>
      <c r="Q19" s="6">
        <f t="shared" si="8"/>
        <v>9</v>
      </c>
      <c r="R19" s="6">
        <f t="shared" si="9"/>
        <v>0.8</v>
      </c>
      <c r="S19" s="13"/>
    </row>
    <row r="20" spans="1:19" x14ac:dyDescent="0.3">
      <c r="A20" s="5">
        <f t="shared" si="0"/>
        <v>10</v>
      </c>
      <c r="B20" s="21" t="s">
        <v>484</v>
      </c>
      <c r="C20" s="21" t="s">
        <v>485</v>
      </c>
      <c r="D20" s="21" t="s">
        <v>46</v>
      </c>
      <c r="E20" s="6"/>
      <c r="F20" s="7">
        <f t="shared" si="1"/>
        <v>0</v>
      </c>
      <c r="G20" s="6"/>
      <c r="H20" s="7">
        <f t="shared" si="2"/>
        <v>0</v>
      </c>
      <c r="I20" s="6">
        <v>8</v>
      </c>
      <c r="J20" s="7">
        <f t="shared" si="3"/>
        <v>93.333333333333329</v>
      </c>
      <c r="K20" s="6"/>
      <c r="L20" s="7">
        <f t="shared" si="4"/>
        <v>0</v>
      </c>
      <c r="M20" s="6">
        <v>5</v>
      </c>
      <c r="N20" s="7">
        <f t="shared" si="5"/>
        <v>109.09090909090909</v>
      </c>
      <c r="O20" s="8">
        <f t="shared" si="6"/>
        <v>202.42424242424244</v>
      </c>
      <c r="P20" s="8">
        <f t="shared" si="7"/>
        <v>2</v>
      </c>
      <c r="Q20" s="6">
        <f t="shared" si="8"/>
        <v>10</v>
      </c>
      <c r="R20" s="6">
        <f t="shared" si="9"/>
        <v>0.4</v>
      </c>
      <c r="S20" s="13"/>
    </row>
    <row r="21" spans="1:19" x14ac:dyDescent="0.3">
      <c r="A21" s="5">
        <f t="shared" si="0"/>
        <v>11</v>
      </c>
      <c r="B21" s="21" t="s">
        <v>483</v>
      </c>
      <c r="C21" s="21" t="s">
        <v>73</v>
      </c>
      <c r="D21" s="21" t="s">
        <v>335</v>
      </c>
      <c r="E21" s="6"/>
      <c r="F21" s="7">
        <f t="shared" si="1"/>
        <v>0</v>
      </c>
      <c r="G21" s="6"/>
      <c r="H21" s="7">
        <f t="shared" si="2"/>
        <v>0</v>
      </c>
      <c r="I21" s="6">
        <v>1</v>
      </c>
      <c r="J21" s="7">
        <f t="shared" si="3"/>
        <v>186.66666666666666</v>
      </c>
      <c r="K21" s="6"/>
      <c r="L21" s="7">
        <f t="shared" si="4"/>
        <v>0</v>
      </c>
      <c r="M21" s="6"/>
      <c r="N21" s="7">
        <f t="shared" si="5"/>
        <v>0</v>
      </c>
      <c r="O21" s="8">
        <f t="shared" si="6"/>
        <v>186.66666666666666</v>
      </c>
      <c r="P21" s="8">
        <f t="shared" si="7"/>
        <v>1</v>
      </c>
      <c r="Q21" s="6">
        <f t="shared" si="8"/>
        <v>11</v>
      </c>
      <c r="R21" s="6">
        <f t="shared" si="9"/>
        <v>0.2</v>
      </c>
      <c r="S21" s="13"/>
    </row>
    <row r="22" spans="1:19" x14ac:dyDescent="0.3">
      <c r="A22" s="5">
        <f t="shared" si="0"/>
        <v>12</v>
      </c>
      <c r="B22" s="21" t="s">
        <v>228</v>
      </c>
      <c r="C22" s="21" t="s">
        <v>229</v>
      </c>
      <c r="D22" s="21" t="s">
        <v>56</v>
      </c>
      <c r="E22" s="6">
        <v>7</v>
      </c>
      <c r="F22" s="7">
        <f t="shared" si="1"/>
        <v>25</v>
      </c>
      <c r="G22" s="6">
        <v>9</v>
      </c>
      <c r="H22" s="7">
        <f t="shared" si="2"/>
        <v>20</v>
      </c>
      <c r="I22" s="6">
        <v>7</v>
      </c>
      <c r="J22" s="7">
        <f t="shared" si="3"/>
        <v>106.66666666666667</v>
      </c>
      <c r="K22" s="6"/>
      <c r="L22" s="7">
        <f t="shared" si="4"/>
        <v>0</v>
      </c>
      <c r="M22" s="6">
        <v>10</v>
      </c>
      <c r="N22" s="7">
        <v>9</v>
      </c>
      <c r="O22" s="8">
        <f t="shared" si="6"/>
        <v>160.66666666666669</v>
      </c>
      <c r="P22" s="8">
        <f t="shared" si="7"/>
        <v>4</v>
      </c>
      <c r="Q22" s="6">
        <f t="shared" si="8"/>
        <v>12</v>
      </c>
      <c r="R22" s="6">
        <f t="shared" si="9"/>
        <v>0.8</v>
      </c>
      <c r="S22" s="13"/>
    </row>
    <row r="23" spans="1:19" x14ac:dyDescent="0.3">
      <c r="A23" s="5">
        <f t="shared" si="0"/>
        <v>13</v>
      </c>
      <c r="B23" s="21" t="s">
        <v>486</v>
      </c>
      <c r="C23" s="21" t="s">
        <v>487</v>
      </c>
      <c r="D23" s="21" t="s">
        <v>424</v>
      </c>
      <c r="E23" s="6"/>
      <c r="F23" s="7">
        <f t="shared" si="1"/>
        <v>0</v>
      </c>
      <c r="G23" s="6"/>
      <c r="H23" s="7">
        <f t="shared" si="2"/>
        <v>0</v>
      </c>
      <c r="I23" s="6">
        <v>9</v>
      </c>
      <c r="J23" s="7">
        <f t="shared" si="3"/>
        <v>80</v>
      </c>
      <c r="K23" s="6"/>
      <c r="L23" s="7">
        <f t="shared" si="4"/>
        <v>0</v>
      </c>
      <c r="M23" s="6"/>
      <c r="N23" s="7">
        <f>IF(M23=0,,($M$9-M23)*$M$7*100/$M$9)</f>
        <v>0</v>
      </c>
      <c r="O23" s="8">
        <f t="shared" si="6"/>
        <v>80</v>
      </c>
      <c r="P23" s="8">
        <f t="shared" si="7"/>
        <v>1</v>
      </c>
      <c r="Q23" s="6">
        <f t="shared" si="8"/>
        <v>13</v>
      </c>
      <c r="R23" s="6">
        <f t="shared" si="9"/>
        <v>0.2</v>
      </c>
      <c r="S23" s="13"/>
    </row>
    <row r="24" spans="1:19" x14ac:dyDescent="0.3">
      <c r="A24" s="5">
        <f t="shared" si="0"/>
        <v>14</v>
      </c>
      <c r="B24" s="21" t="s">
        <v>488</v>
      </c>
      <c r="C24" s="21" t="s">
        <v>489</v>
      </c>
      <c r="D24" s="21" t="s">
        <v>56</v>
      </c>
      <c r="E24" s="6"/>
      <c r="F24" s="7">
        <f t="shared" si="1"/>
        <v>0</v>
      </c>
      <c r="G24" s="6"/>
      <c r="H24" s="7">
        <f t="shared" si="2"/>
        <v>0</v>
      </c>
      <c r="I24" s="6">
        <v>13</v>
      </c>
      <c r="J24" s="7">
        <f t="shared" si="3"/>
        <v>26.666666666666668</v>
      </c>
      <c r="K24" s="6">
        <v>7</v>
      </c>
      <c r="L24" s="7">
        <f t="shared" si="4"/>
        <v>44.444444444444443</v>
      </c>
      <c r="M24" s="6"/>
      <c r="N24" s="7">
        <f>IF(M24=0,,($M$9-M24)*$M$7*100/$M$9)</f>
        <v>0</v>
      </c>
      <c r="O24" s="8">
        <f t="shared" si="6"/>
        <v>71.111111111111114</v>
      </c>
      <c r="P24" s="8">
        <f t="shared" si="7"/>
        <v>2</v>
      </c>
      <c r="Q24" s="6">
        <f t="shared" si="8"/>
        <v>14</v>
      </c>
      <c r="R24" s="6">
        <f t="shared" si="9"/>
        <v>0.4</v>
      </c>
      <c r="S24" s="13"/>
    </row>
    <row r="25" spans="1:19" x14ac:dyDescent="0.3">
      <c r="A25" s="5">
        <f t="shared" si="0"/>
        <v>15</v>
      </c>
      <c r="B25" s="21" t="s">
        <v>293</v>
      </c>
      <c r="C25" s="21" t="s">
        <v>294</v>
      </c>
      <c r="D25" s="21" t="s">
        <v>56</v>
      </c>
      <c r="E25" s="6">
        <v>8</v>
      </c>
      <c r="F25" s="7">
        <f>25/2</f>
        <v>12.5</v>
      </c>
      <c r="G25" s="6">
        <v>10</v>
      </c>
      <c r="H25" s="7">
        <f t="shared" si="2"/>
        <v>0</v>
      </c>
      <c r="I25" s="6"/>
      <c r="J25" s="7">
        <f t="shared" si="3"/>
        <v>0</v>
      </c>
      <c r="K25" s="6"/>
      <c r="L25" s="7">
        <f t="shared" si="4"/>
        <v>0</v>
      </c>
      <c r="M25" s="6">
        <v>8</v>
      </c>
      <c r="N25" s="7">
        <f>IF(M25=0,,($M$9-M25)*$M$7*100/$M$9)</f>
        <v>54.545454545454547</v>
      </c>
      <c r="O25" s="8">
        <f t="shared" si="6"/>
        <v>67.045454545454547</v>
      </c>
      <c r="P25" s="8">
        <f t="shared" si="7"/>
        <v>3</v>
      </c>
      <c r="Q25" s="6">
        <f t="shared" si="8"/>
        <v>15</v>
      </c>
      <c r="R25" s="6">
        <f t="shared" si="9"/>
        <v>0.6</v>
      </c>
      <c r="S25" s="13"/>
    </row>
    <row r="26" spans="1:19" x14ac:dyDescent="0.3">
      <c r="A26" s="5">
        <f t="shared" si="0"/>
        <v>16</v>
      </c>
      <c r="B26" s="21" t="s">
        <v>490</v>
      </c>
      <c r="C26" s="21" t="s">
        <v>491</v>
      </c>
      <c r="D26" s="21" t="s">
        <v>193</v>
      </c>
      <c r="E26" s="6"/>
      <c r="F26" s="7">
        <f t="shared" ref="F26:F34" si="10">IF(E26=0,,($E$9-E26)*$E$7*100/$E$9)</f>
        <v>0</v>
      </c>
      <c r="G26" s="6"/>
      <c r="H26" s="7">
        <f t="shared" si="2"/>
        <v>0</v>
      </c>
      <c r="I26" s="6">
        <v>14</v>
      </c>
      <c r="J26" s="7">
        <f t="shared" si="3"/>
        <v>13.333333333333334</v>
      </c>
      <c r="K26" s="6">
        <v>8</v>
      </c>
      <c r="L26" s="7">
        <f t="shared" si="4"/>
        <v>22.222222222222221</v>
      </c>
      <c r="M26" s="6">
        <v>11</v>
      </c>
      <c r="N26" s="7">
        <v>5</v>
      </c>
      <c r="O26" s="8">
        <f t="shared" si="6"/>
        <v>40.555555555555557</v>
      </c>
      <c r="P26" s="8">
        <f t="shared" si="7"/>
        <v>3</v>
      </c>
      <c r="Q26" s="6">
        <f t="shared" si="8"/>
        <v>16</v>
      </c>
      <c r="R26" s="6">
        <f t="shared" si="9"/>
        <v>0.6</v>
      </c>
      <c r="S26" s="13"/>
    </row>
    <row r="27" spans="1:19" x14ac:dyDescent="0.3">
      <c r="A27" s="5">
        <f t="shared" si="0"/>
        <v>17</v>
      </c>
      <c r="B27" s="21" t="s">
        <v>568</v>
      </c>
      <c r="C27" s="28" t="s">
        <v>569</v>
      </c>
      <c r="D27" s="21" t="s">
        <v>193</v>
      </c>
      <c r="E27" s="6"/>
      <c r="F27" s="7">
        <f t="shared" si="10"/>
        <v>0</v>
      </c>
      <c r="G27" s="6"/>
      <c r="H27" s="7">
        <f t="shared" si="2"/>
        <v>0</v>
      </c>
      <c r="I27" s="6"/>
      <c r="J27" s="7">
        <f t="shared" si="3"/>
        <v>0</v>
      </c>
      <c r="K27" s="6">
        <v>9</v>
      </c>
      <c r="L27" s="7">
        <v>11</v>
      </c>
      <c r="M27" s="6"/>
      <c r="N27" s="7">
        <f t="shared" ref="N27:N34" si="11">IF(M27=0,,($M$9-M27)*$M$7*100/$M$9)</f>
        <v>0</v>
      </c>
      <c r="O27" s="8">
        <f t="shared" si="6"/>
        <v>11</v>
      </c>
      <c r="P27" s="8">
        <f t="shared" si="7"/>
        <v>1</v>
      </c>
      <c r="Q27" s="6">
        <f t="shared" si="8"/>
        <v>17</v>
      </c>
      <c r="R27" s="6">
        <f t="shared" si="9"/>
        <v>0.2</v>
      </c>
      <c r="S27" s="13"/>
    </row>
    <row r="28" spans="1:19" x14ac:dyDescent="0.3">
      <c r="A28" s="5">
        <f t="shared" si="0"/>
        <v>18</v>
      </c>
      <c r="B28" s="21" t="s">
        <v>492</v>
      </c>
      <c r="C28" s="21" t="s">
        <v>406</v>
      </c>
      <c r="D28" s="21" t="s">
        <v>424</v>
      </c>
      <c r="E28" s="6"/>
      <c r="F28" s="7">
        <f t="shared" si="10"/>
        <v>0</v>
      </c>
      <c r="G28" s="6"/>
      <c r="H28" s="7">
        <f t="shared" si="2"/>
        <v>0</v>
      </c>
      <c r="I28" s="6">
        <v>15</v>
      </c>
      <c r="J28" s="7">
        <f>13/2</f>
        <v>6.5</v>
      </c>
      <c r="K28" s="6"/>
      <c r="L28" s="7">
        <f>IF(K28=0,,($K$9-K28)*$K$7*100/$K$9)</f>
        <v>0</v>
      </c>
      <c r="M28" s="6"/>
      <c r="N28" s="7">
        <f t="shared" si="11"/>
        <v>0</v>
      </c>
      <c r="O28" s="8">
        <f t="shared" si="6"/>
        <v>6.5</v>
      </c>
      <c r="P28" s="8">
        <f t="shared" si="7"/>
        <v>1</v>
      </c>
      <c r="Q28" s="6">
        <f t="shared" si="8"/>
        <v>18</v>
      </c>
      <c r="R28" s="6">
        <f t="shared" si="9"/>
        <v>0.2</v>
      </c>
      <c r="S28" s="13"/>
    </row>
    <row r="29" spans="1:19" x14ac:dyDescent="0.3">
      <c r="A29" s="5">
        <f t="shared" si="0"/>
        <v>19</v>
      </c>
      <c r="B29" s="21"/>
      <c r="C29" s="21"/>
      <c r="D29" s="21"/>
      <c r="E29" s="6"/>
      <c r="F29" s="7">
        <f t="shared" si="10"/>
        <v>0</v>
      </c>
      <c r="G29" s="6"/>
      <c r="H29" s="7">
        <f t="shared" si="2"/>
        <v>0</v>
      </c>
      <c r="I29" s="6"/>
      <c r="J29" s="7">
        <f t="shared" ref="J29:J34" si="12">IF(I29=0,,($I$9-I29)*$I$7*100/$I$9)</f>
        <v>0</v>
      </c>
      <c r="K29" s="6"/>
      <c r="L29" s="7"/>
      <c r="M29" s="6"/>
      <c r="N29" s="7">
        <f t="shared" si="11"/>
        <v>0</v>
      </c>
      <c r="O29" s="8">
        <f t="shared" si="6"/>
        <v>0</v>
      </c>
      <c r="P29" s="8">
        <f t="shared" si="7"/>
        <v>0</v>
      </c>
      <c r="Q29" s="6">
        <f t="shared" si="8"/>
        <v>19</v>
      </c>
      <c r="R29" s="6">
        <f t="shared" si="9"/>
        <v>0</v>
      </c>
      <c r="S29" s="13"/>
    </row>
    <row r="30" spans="1:19" x14ac:dyDescent="0.3">
      <c r="A30" s="5">
        <f t="shared" ref="A30:A52" si="13">Q30</f>
        <v>20</v>
      </c>
      <c r="B30" s="21"/>
      <c r="C30" s="21"/>
      <c r="D30" s="21"/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12"/>
        <v>0</v>
      </c>
      <c r="K30" s="6"/>
      <c r="L30" s="7">
        <f>IF(K30=0,,($K$9-K30)*$K$7*100/$K$9)</f>
        <v>0</v>
      </c>
      <c r="M30" s="6"/>
      <c r="N30" s="7">
        <f t="shared" si="11"/>
        <v>0</v>
      </c>
      <c r="O30" s="8">
        <f t="shared" si="6"/>
        <v>0</v>
      </c>
      <c r="P30" s="8">
        <f t="shared" ref="P30:P52" si="14">COUNTA(E30,G30,I30,K30,M30)</f>
        <v>0</v>
      </c>
      <c r="Q30" s="6">
        <f t="shared" ref="Q30:Q52" si="15">ROW(B30)-10</f>
        <v>20</v>
      </c>
      <c r="R30" s="6">
        <f t="shared" ref="R30:R52" si="16">P30/$G$3</f>
        <v>0</v>
      </c>
      <c r="S30" s="13"/>
    </row>
    <row r="31" spans="1:19" x14ac:dyDescent="0.3">
      <c r="A31" s="5">
        <f t="shared" si="13"/>
        <v>21</v>
      </c>
      <c r="B31" s="21"/>
      <c r="C31" s="21"/>
      <c r="D31" s="21"/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12"/>
        <v>0</v>
      </c>
      <c r="K31" s="6"/>
      <c r="L31" s="7">
        <f>IF(K31=0,,($K$9-K31)*$K$7*100/$K$9)</f>
        <v>0</v>
      </c>
      <c r="M31" s="6"/>
      <c r="N31" s="7">
        <f t="shared" si="11"/>
        <v>0</v>
      </c>
      <c r="O31" s="8">
        <f t="shared" si="6"/>
        <v>0</v>
      </c>
      <c r="P31" s="8">
        <f t="shared" si="14"/>
        <v>0</v>
      </c>
      <c r="Q31" s="6">
        <f t="shared" si="15"/>
        <v>21</v>
      </c>
      <c r="R31" s="6">
        <f t="shared" si="16"/>
        <v>0</v>
      </c>
      <c r="S31" s="13"/>
    </row>
    <row r="32" spans="1:19" x14ac:dyDescent="0.3">
      <c r="A32" s="5">
        <f t="shared" si="13"/>
        <v>22</v>
      </c>
      <c r="B32" s="21"/>
      <c r="C32" s="21"/>
      <c r="D32" s="21"/>
      <c r="E32" s="6"/>
      <c r="F32" s="7">
        <f t="shared" si="10"/>
        <v>0</v>
      </c>
      <c r="G32" s="6"/>
      <c r="H32" s="7">
        <f t="shared" si="2"/>
        <v>0</v>
      </c>
      <c r="I32" s="6"/>
      <c r="J32" s="7">
        <f t="shared" si="12"/>
        <v>0</v>
      </c>
      <c r="K32" s="6"/>
      <c r="L32" s="7">
        <f>IF(K32=0,,($K$9-K32)*$K$7*100/$K$9)</f>
        <v>0</v>
      </c>
      <c r="M32" s="6"/>
      <c r="N32" s="7">
        <f t="shared" si="11"/>
        <v>0</v>
      </c>
      <c r="O32" s="8">
        <f t="shared" si="6"/>
        <v>0</v>
      </c>
      <c r="P32" s="8">
        <f t="shared" si="14"/>
        <v>0</v>
      </c>
      <c r="Q32" s="6">
        <f t="shared" si="15"/>
        <v>22</v>
      </c>
      <c r="R32" s="6">
        <f t="shared" si="16"/>
        <v>0</v>
      </c>
      <c r="S32" s="13"/>
    </row>
    <row r="33" spans="1:19" x14ac:dyDescent="0.3">
      <c r="A33" s="5">
        <f t="shared" si="13"/>
        <v>23</v>
      </c>
      <c r="B33" s="21"/>
      <c r="C33" s="21"/>
      <c r="D33" s="21"/>
      <c r="E33" s="6"/>
      <c r="F33" s="7">
        <f t="shared" si="10"/>
        <v>0</v>
      </c>
      <c r="G33" s="6"/>
      <c r="H33" s="7">
        <f t="shared" si="2"/>
        <v>0</v>
      </c>
      <c r="I33" s="6"/>
      <c r="J33" s="7">
        <f t="shared" si="12"/>
        <v>0</v>
      </c>
      <c r="K33" s="6"/>
      <c r="L33" s="7">
        <f>IF(K33=0,,($K$9-K33)*$K$7*100/$K$9)</f>
        <v>0</v>
      </c>
      <c r="M33" s="6"/>
      <c r="N33" s="7">
        <f t="shared" si="11"/>
        <v>0</v>
      </c>
      <c r="O33" s="8">
        <f t="shared" si="6"/>
        <v>0</v>
      </c>
      <c r="P33" s="8">
        <f t="shared" si="14"/>
        <v>0</v>
      </c>
      <c r="Q33" s="6">
        <f t="shared" si="15"/>
        <v>23</v>
      </c>
      <c r="R33" s="6">
        <f t="shared" si="16"/>
        <v>0</v>
      </c>
      <c r="S33" s="13"/>
    </row>
    <row r="34" spans="1:19" x14ac:dyDescent="0.3">
      <c r="A34" s="6">
        <f t="shared" si="13"/>
        <v>24</v>
      </c>
      <c r="B34" s="21"/>
      <c r="C34" s="21"/>
      <c r="D34" s="21"/>
      <c r="E34" s="6"/>
      <c r="F34" s="7">
        <f t="shared" si="10"/>
        <v>0</v>
      </c>
      <c r="G34" s="6"/>
      <c r="H34" s="7">
        <f t="shared" si="2"/>
        <v>0</v>
      </c>
      <c r="I34" s="6"/>
      <c r="J34" s="7">
        <f t="shared" si="12"/>
        <v>0</v>
      </c>
      <c r="K34" s="6"/>
      <c r="L34" s="7">
        <f>IF(K34=0,,($K$9-K34)*$K$7*100/$K$9)</f>
        <v>0</v>
      </c>
      <c r="M34" s="6"/>
      <c r="N34" s="7">
        <f t="shared" si="11"/>
        <v>0</v>
      </c>
      <c r="O34" s="8">
        <f t="shared" si="6"/>
        <v>0</v>
      </c>
      <c r="P34" s="8">
        <f t="shared" si="14"/>
        <v>0</v>
      </c>
      <c r="Q34" s="6">
        <f t="shared" si="15"/>
        <v>24</v>
      </c>
      <c r="R34" s="6">
        <f t="shared" si="16"/>
        <v>0</v>
      </c>
      <c r="S34" s="13"/>
    </row>
    <row r="35" spans="1:19" x14ac:dyDescent="0.3">
      <c r="A35" s="5">
        <f t="shared" si="13"/>
        <v>25</v>
      </c>
      <c r="B35" s="21"/>
      <c r="C35" s="21"/>
      <c r="D35" s="21"/>
      <c r="E35" s="6"/>
      <c r="F35" s="7">
        <f t="shared" ref="F35:F52" si="17">IF(E35=0,,($E$9-E35)*$E$7*100/$E$9)</f>
        <v>0</v>
      </c>
      <c r="G35" s="6"/>
      <c r="H35" s="7">
        <f t="shared" ref="H35:H52" si="18">IF(G35=0,,($G$9-G35)*$G$7*100/$G$9)</f>
        <v>0</v>
      </c>
      <c r="I35" s="6"/>
      <c r="J35" s="7">
        <f t="shared" ref="J35:J52" si="19">IF(I35=0,,($I$9-I35)*$I$7*100/$I$9)</f>
        <v>0</v>
      </c>
      <c r="K35" s="6"/>
      <c r="L35" s="7">
        <f t="shared" ref="L35:L36" si="20">IF(K35=0,,($K$9-K35)*$K$7*100/$K$9)</f>
        <v>0</v>
      </c>
      <c r="M35" s="6"/>
      <c r="N35" s="7">
        <f t="shared" ref="N35:N48" si="21">IF(M35=0,,($M$9-M35)*$M$7*100/$M$9)</f>
        <v>0</v>
      </c>
      <c r="O35" s="8">
        <f t="shared" ref="O35:O52" si="22">F35+H35+J35+L35+N35</f>
        <v>0</v>
      </c>
      <c r="P35" s="8">
        <f t="shared" si="14"/>
        <v>0</v>
      </c>
      <c r="Q35" s="6">
        <f t="shared" si="15"/>
        <v>25</v>
      </c>
      <c r="R35" s="6">
        <f t="shared" si="16"/>
        <v>0</v>
      </c>
      <c r="S35" s="13"/>
    </row>
    <row r="36" spans="1:19" x14ac:dyDescent="0.3">
      <c r="A36" s="5">
        <f t="shared" si="13"/>
        <v>26</v>
      </c>
      <c r="B36" s="21"/>
      <c r="C36" s="21"/>
      <c r="D36" s="21"/>
      <c r="E36" s="6"/>
      <c r="F36" s="7">
        <f t="shared" si="17"/>
        <v>0</v>
      </c>
      <c r="G36" s="6"/>
      <c r="H36" s="7">
        <f t="shared" si="18"/>
        <v>0</v>
      </c>
      <c r="I36" s="6"/>
      <c r="J36" s="7">
        <f t="shared" si="19"/>
        <v>0</v>
      </c>
      <c r="K36" s="6"/>
      <c r="L36" s="7">
        <f t="shared" si="20"/>
        <v>0</v>
      </c>
      <c r="M36" s="6"/>
      <c r="N36" s="7">
        <f t="shared" si="21"/>
        <v>0</v>
      </c>
      <c r="O36" s="8">
        <f t="shared" si="22"/>
        <v>0</v>
      </c>
      <c r="P36" s="8">
        <f t="shared" si="14"/>
        <v>0</v>
      </c>
      <c r="Q36" s="6">
        <f t="shared" si="15"/>
        <v>26</v>
      </c>
      <c r="R36" s="6">
        <f t="shared" si="16"/>
        <v>0</v>
      </c>
      <c r="S36" s="13"/>
    </row>
    <row r="37" spans="1:19" x14ac:dyDescent="0.3">
      <c r="A37" s="5">
        <f t="shared" si="13"/>
        <v>27</v>
      </c>
      <c r="B37" s="21"/>
      <c r="C37" s="21"/>
      <c r="D37" s="21"/>
      <c r="E37" s="6"/>
      <c r="F37" s="7">
        <f t="shared" si="17"/>
        <v>0</v>
      </c>
      <c r="G37" s="6"/>
      <c r="H37" s="7">
        <f t="shared" si="18"/>
        <v>0</v>
      </c>
      <c r="I37" s="6"/>
      <c r="J37" s="7">
        <f t="shared" si="19"/>
        <v>0</v>
      </c>
      <c r="K37" s="6"/>
      <c r="L37" s="7">
        <f t="shared" ref="L37:L52" si="23">IF(K37=0,,($K$9-K37)*$K$7*100/$K$9)</f>
        <v>0</v>
      </c>
      <c r="M37" s="6"/>
      <c r="N37" s="7">
        <f t="shared" si="21"/>
        <v>0</v>
      </c>
      <c r="O37" s="8">
        <f t="shared" si="22"/>
        <v>0</v>
      </c>
      <c r="P37" s="8">
        <f t="shared" si="14"/>
        <v>0</v>
      </c>
      <c r="Q37" s="6">
        <f t="shared" si="15"/>
        <v>27</v>
      </c>
      <c r="R37" s="6">
        <f t="shared" si="16"/>
        <v>0</v>
      </c>
      <c r="S37" s="13"/>
    </row>
    <row r="38" spans="1:19" x14ac:dyDescent="0.3">
      <c r="A38" s="5">
        <f t="shared" si="13"/>
        <v>28</v>
      </c>
      <c r="B38" s="21"/>
      <c r="C38" s="21"/>
      <c r="D38" s="21"/>
      <c r="E38" s="6"/>
      <c r="F38" s="7">
        <f t="shared" si="17"/>
        <v>0</v>
      </c>
      <c r="G38" s="6"/>
      <c r="H38" s="7">
        <f t="shared" si="18"/>
        <v>0</v>
      </c>
      <c r="I38" s="6"/>
      <c r="J38" s="7">
        <f t="shared" si="19"/>
        <v>0</v>
      </c>
      <c r="K38" s="6"/>
      <c r="L38" s="7">
        <f t="shared" si="23"/>
        <v>0</v>
      </c>
      <c r="M38" s="6"/>
      <c r="N38" s="7">
        <f t="shared" si="21"/>
        <v>0</v>
      </c>
      <c r="O38" s="8">
        <f t="shared" si="22"/>
        <v>0</v>
      </c>
      <c r="P38" s="8">
        <f t="shared" si="14"/>
        <v>0</v>
      </c>
      <c r="Q38" s="6">
        <f t="shared" si="15"/>
        <v>28</v>
      </c>
      <c r="R38" s="6">
        <f t="shared" si="16"/>
        <v>0</v>
      </c>
      <c r="S38" s="13"/>
    </row>
    <row r="39" spans="1:19" x14ac:dyDescent="0.3">
      <c r="A39" s="5">
        <f t="shared" si="13"/>
        <v>29</v>
      </c>
      <c r="B39" s="21"/>
      <c r="C39" s="21"/>
      <c r="D39" s="21"/>
      <c r="E39" s="6"/>
      <c r="F39" s="7">
        <f t="shared" si="17"/>
        <v>0</v>
      </c>
      <c r="G39" s="6"/>
      <c r="H39" s="7">
        <f t="shared" si="18"/>
        <v>0</v>
      </c>
      <c r="I39" s="6"/>
      <c r="J39" s="7">
        <f t="shared" si="19"/>
        <v>0</v>
      </c>
      <c r="K39" s="6"/>
      <c r="L39" s="7">
        <f t="shared" si="23"/>
        <v>0</v>
      </c>
      <c r="M39" s="6"/>
      <c r="N39" s="7">
        <f t="shared" si="21"/>
        <v>0</v>
      </c>
      <c r="O39" s="8">
        <f t="shared" si="22"/>
        <v>0</v>
      </c>
      <c r="P39" s="8">
        <f t="shared" si="14"/>
        <v>0</v>
      </c>
      <c r="Q39" s="6">
        <f t="shared" si="15"/>
        <v>29</v>
      </c>
      <c r="R39" s="6">
        <f t="shared" si="16"/>
        <v>0</v>
      </c>
      <c r="S39" s="13"/>
    </row>
    <row r="40" spans="1:19" x14ac:dyDescent="0.3">
      <c r="A40" s="6">
        <f t="shared" si="13"/>
        <v>30</v>
      </c>
      <c r="B40" s="21"/>
      <c r="C40" s="21"/>
      <c r="D40" s="21"/>
      <c r="E40" s="6"/>
      <c r="F40" s="7">
        <f t="shared" si="17"/>
        <v>0</v>
      </c>
      <c r="G40" s="6"/>
      <c r="H40" s="7">
        <f t="shared" si="18"/>
        <v>0</v>
      </c>
      <c r="I40" s="6"/>
      <c r="J40" s="7">
        <f t="shared" si="19"/>
        <v>0</v>
      </c>
      <c r="K40" s="6"/>
      <c r="L40" s="7">
        <f t="shared" si="23"/>
        <v>0</v>
      </c>
      <c r="M40" s="6"/>
      <c r="N40" s="7">
        <f t="shared" si="21"/>
        <v>0</v>
      </c>
      <c r="O40" s="8">
        <f t="shared" si="22"/>
        <v>0</v>
      </c>
      <c r="P40" s="8">
        <f t="shared" si="14"/>
        <v>0</v>
      </c>
      <c r="Q40" s="6">
        <f t="shared" si="15"/>
        <v>30</v>
      </c>
      <c r="R40" s="6">
        <f t="shared" si="16"/>
        <v>0</v>
      </c>
      <c r="S40" s="13"/>
    </row>
    <row r="41" spans="1:19" x14ac:dyDescent="0.3">
      <c r="A41" s="5">
        <f t="shared" si="13"/>
        <v>31</v>
      </c>
      <c r="B41" s="21"/>
      <c r="C41" s="21"/>
      <c r="D41" s="21"/>
      <c r="E41" s="6"/>
      <c r="F41" s="7">
        <f t="shared" si="17"/>
        <v>0</v>
      </c>
      <c r="G41" s="6"/>
      <c r="H41" s="7">
        <f t="shared" si="18"/>
        <v>0</v>
      </c>
      <c r="I41" s="6"/>
      <c r="J41" s="7">
        <f t="shared" si="19"/>
        <v>0</v>
      </c>
      <c r="K41" s="6"/>
      <c r="L41" s="7">
        <f t="shared" si="23"/>
        <v>0</v>
      </c>
      <c r="M41" s="6"/>
      <c r="N41" s="7">
        <f t="shared" si="21"/>
        <v>0</v>
      </c>
      <c r="O41" s="8">
        <f t="shared" si="22"/>
        <v>0</v>
      </c>
      <c r="P41" s="8">
        <f t="shared" si="14"/>
        <v>0</v>
      </c>
      <c r="Q41" s="6">
        <f t="shared" si="15"/>
        <v>31</v>
      </c>
      <c r="R41" s="6">
        <f t="shared" si="16"/>
        <v>0</v>
      </c>
      <c r="S41" s="13"/>
    </row>
    <row r="42" spans="1:19" x14ac:dyDescent="0.3">
      <c r="A42" s="5">
        <f t="shared" si="13"/>
        <v>32</v>
      </c>
      <c r="B42" s="21"/>
      <c r="C42" s="21"/>
      <c r="D42" s="21"/>
      <c r="E42" s="6"/>
      <c r="F42" s="7">
        <f t="shared" si="17"/>
        <v>0</v>
      </c>
      <c r="G42" s="6"/>
      <c r="H42" s="7">
        <f t="shared" si="18"/>
        <v>0</v>
      </c>
      <c r="I42" s="6"/>
      <c r="J42" s="7">
        <f t="shared" si="19"/>
        <v>0</v>
      </c>
      <c r="K42" s="6"/>
      <c r="L42" s="7">
        <f t="shared" si="23"/>
        <v>0</v>
      </c>
      <c r="M42" s="6"/>
      <c r="N42" s="7">
        <f t="shared" si="21"/>
        <v>0</v>
      </c>
      <c r="O42" s="8">
        <f t="shared" si="22"/>
        <v>0</v>
      </c>
      <c r="P42" s="8">
        <f t="shared" si="14"/>
        <v>0</v>
      </c>
      <c r="Q42" s="6">
        <f t="shared" si="15"/>
        <v>32</v>
      </c>
      <c r="R42" s="6">
        <f t="shared" si="16"/>
        <v>0</v>
      </c>
      <c r="S42" s="13"/>
    </row>
    <row r="43" spans="1:19" x14ac:dyDescent="0.3">
      <c r="A43" s="5">
        <f t="shared" si="13"/>
        <v>33</v>
      </c>
      <c r="B43" s="21"/>
      <c r="C43" s="21"/>
      <c r="D43" s="21"/>
      <c r="E43" s="6"/>
      <c r="F43" s="7">
        <f t="shared" si="17"/>
        <v>0</v>
      </c>
      <c r="G43" s="6"/>
      <c r="H43" s="7">
        <f t="shared" si="18"/>
        <v>0</v>
      </c>
      <c r="I43" s="6"/>
      <c r="J43" s="7">
        <f t="shared" si="19"/>
        <v>0</v>
      </c>
      <c r="K43" s="6"/>
      <c r="L43" s="7">
        <f t="shared" si="23"/>
        <v>0</v>
      </c>
      <c r="M43" s="6"/>
      <c r="N43" s="7">
        <f t="shared" si="21"/>
        <v>0</v>
      </c>
      <c r="O43" s="8">
        <f t="shared" si="22"/>
        <v>0</v>
      </c>
      <c r="P43" s="8">
        <f t="shared" si="14"/>
        <v>0</v>
      </c>
      <c r="Q43" s="6">
        <f t="shared" si="15"/>
        <v>33</v>
      </c>
      <c r="R43" s="6">
        <f t="shared" si="16"/>
        <v>0</v>
      </c>
      <c r="S43" s="13"/>
    </row>
    <row r="44" spans="1:19" x14ac:dyDescent="0.3">
      <c r="A44" s="5">
        <f t="shared" si="13"/>
        <v>34</v>
      </c>
      <c r="B44" s="21"/>
      <c r="C44" s="21"/>
      <c r="D44" s="21"/>
      <c r="E44" s="6"/>
      <c r="F44" s="7">
        <f t="shared" si="17"/>
        <v>0</v>
      </c>
      <c r="G44" s="6"/>
      <c r="H44" s="7">
        <f t="shared" si="18"/>
        <v>0</v>
      </c>
      <c r="I44" s="6"/>
      <c r="J44" s="7">
        <f t="shared" si="19"/>
        <v>0</v>
      </c>
      <c r="K44" s="6"/>
      <c r="L44" s="7">
        <f t="shared" si="23"/>
        <v>0</v>
      </c>
      <c r="M44" s="6"/>
      <c r="N44" s="7">
        <f t="shared" si="21"/>
        <v>0</v>
      </c>
      <c r="O44" s="8">
        <f t="shared" si="22"/>
        <v>0</v>
      </c>
      <c r="P44" s="8">
        <f t="shared" si="14"/>
        <v>0</v>
      </c>
      <c r="Q44" s="6">
        <f t="shared" si="15"/>
        <v>34</v>
      </c>
      <c r="R44" s="6">
        <f t="shared" si="16"/>
        <v>0</v>
      </c>
      <c r="S44" s="13"/>
    </row>
    <row r="45" spans="1:19" x14ac:dyDescent="0.3">
      <c r="A45" s="5">
        <f t="shared" si="13"/>
        <v>35</v>
      </c>
      <c r="B45" s="21"/>
      <c r="C45" s="21"/>
      <c r="D45" s="21"/>
      <c r="E45" s="6"/>
      <c r="F45" s="7">
        <f t="shared" si="17"/>
        <v>0</v>
      </c>
      <c r="G45" s="6"/>
      <c r="H45" s="7">
        <f t="shared" si="18"/>
        <v>0</v>
      </c>
      <c r="I45" s="6"/>
      <c r="J45" s="7">
        <f t="shared" si="19"/>
        <v>0</v>
      </c>
      <c r="K45" s="6"/>
      <c r="L45" s="7">
        <f t="shared" si="23"/>
        <v>0</v>
      </c>
      <c r="M45" s="6"/>
      <c r="N45" s="7">
        <f t="shared" si="21"/>
        <v>0</v>
      </c>
      <c r="O45" s="8">
        <f t="shared" si="22"/>
        <v>0</v>
      </c>
      <c r="P45" s="8">
        <f t="shared" si="14"/>
        <v>0</v>
      </c>
      <c r="Q45" s="6">
        <f t="shared" si="15"/>
        <v>35</v>
      </c>
      <c r="R45" s="6">
        <f t="shared" si="16"/>
        <v>0</v>
      </c>
      <c r="S45" s="13"/>
    </row>
    <row r="46" spans="1:19" x14ac:dyDescent="0.3">
      <c r="A46" s="5">
        <f t="shared" si="13"/>
        <v>36</v>
      </c>
      <c r="B46" s="21"/>
      <c r="C46" s="21"/>
      <c r="D46" s="21"/>
      <c r="E46" s="6"/>
      <c r="F46" s="7">
        <f t="shared" si="17"/>
        <v>0</v>
      </c>
      <c r="G46" s="6"/>
      <c r="H46" s="7">
        <f t="shared" si="18"/>
        <v>0</v>
      </c>
      <c r="I46" s="6"/>
      <c r="J46" s="7">
        <f t="shared" si="19"/>
        <v>0</v>
      </c>
      <c r="K46" s="6"/>
      <c r="L46" s="7">
        <f t="shared" si="23"/>
        <v>0</v>
      </c>
      <c r="M46" s="6"/>
      <c r="N46" s="7">
        <f t="shared" si="21"/>
        <v>0</v>
      </c>
      <c r="O46" s="8">
        <f t="shared" si="22"/>
        <v>0</v>
      </c>
      <c r="P46" s="8">
        <f t="shared" si="14"/>
        <v>0</v>
      </c>
      <c r="Q46" s="6">
        <f t="shared" si="15"/>
        <v>36</v>
      </c>
      <c r="R46" s="6">
        <f t="shared" si="16"/>
        <v>0</v>
      </c>
      <c r="S46" s="13"/>
    </row>
    <row r="47" spans="1:19" x14ac:dyDescent="0.3">
      <c r="A47" s="5">
        <f t="shared" si="13"/>
        <v>37</v>
      </c>
      <c r="B47" s="21"/>
      <c r="C47" s="21"/>
      <c r="D47" s="21"/>
      <c r="E47" s="6"/>
      <c r="F47" s="7">
        <f t="shared" si="17"/>
        <v>0</v>
      </c>
      <c r="G47" s="6"/>
      <c r="H47" s="7">
        <f t="shared" si="18"/>
        <v>0</v>
      </c>
      <c r="I47" s="6"/>
      <c r="J47" s="7">
        <f t="shared" si="19"/>
        <v>0</v>
      </c>
      <c r="K47" s="6"/>
      <c r="L47" s="7">
        <f t="shared" si="23"/>
        <v>0</v>
      </c>
      <c r="M47" s="6"/>
      <c r="N47" s="7">
        <f t="shared" si="21"/>
        <v>0</v>
      </c>
      <c r="O47" s="8">
        <f t="shared" si="22"/>
        <v>0</v>
      </c>
      <c r="P47" s="8">
        <f t="shared" si="14"/>
        <v>0</v>
      </c>
      <c r="Q47" s="6">
        <f t="shared" si="15"/>
        <v>37</v>
      </c>
      <c r="R47" s="6">
        <f t="shared" si="16"/>
        <v>0</v>
      </c>
      <c r="S47" s="13"/>
    </row>
    <row r="48" spans="1:19" x14ac:dyDescent="0.3">
      <c r="A48" s="5">
        <f t="shared" si="13"/>
        <v>38</v>
      </c>
      <c r="B48" s="21"/>
      <c r="C48" s="21"/>
      <c r="D48" s="21"/>
      <c r="E48" s="6"/>
      <c r="F48" s="7">
        <f t="shared" si="17"/>
        <v>0</v>
      </c>
      <c r="G48" s="6"/>
      <c r="H48" s="7">
        <f t="shared" si="18"/>
        <v>0</v>
      </c>
      <c r="I48" s="6"/>
      <c r="J48" s="7">
        <f t="shared" si="19"/>
        <v>0</v>
      </c>
      <c r="K48" s="6"/>
      <c r="L48" s="7">
        <f t="shared" si="23"/>
        <v>0</v>
      </c>
      <c r="M48" s="6"/>
      <c r="N48" s="7">
        <f t="shared" si="21"/>
        <v>0</v>
      </c>
      <c r="O48" s="8">
        <f t="shared" si="22"/>
        <v>0</v>
      </c>
      <c r="P48" s="8">
        <f t="shared" si="14"/>
        <v>0</v>
      </c>
      <c r="Q48" s="6">
        <f t="shared" si="15"/>
        <v>38</v>
      </c>
      <c r="R48" s="6">
        <f t="shared" si="16"/>
        <v>0</v>
      </c>
      <c r="S48" s="13"/>
    </row>
    <row r="49" spans="1:19" x14ac:dyDescent="0.3">
      <c r="A49" s="5">
        <f t="shared" si="13"/>
        <v>39</v>
      </c>
      <c r="B49" s="21"/>
      <c r="C49" s="21"/>
      <c r="D49" s="21"/>
      <c r="E49" s="6"/>
      <c r="F49" s="7">
        <f t="shared" si="17"/>
        <v>0</v>
      </c>
      <c r="G49" s="6"/>
      <c r="H49" s="7">
        <f t="shared" si="18"/>
        <v>0</v>
      </c>
      <c r="I49" s="6"/>
      <c r="J49" s="7">
        <f t="shared" si="19"/>
        <v>0</v>
      </c>
      <c r="K49" s="6"/>
      <c r="L49" s="7">
        <f t="shared" si="23"/>
        <v>0</v>
      </c>
      <c r="M49" s="6"/>
      <c r="N49" s="7">
        <f>7/2</f>
        <v>3.5</v>
      </c>
      <c r="O49" s="8">
        <f t="shared" si="22"/>
        <v>3.5</v>
      </c>
      <c r="P49" s="8">
        <f t="shared" si="14"/>
        <v>0</v>
      </c>
      <c r="Q49" s="6">
        <f t="shared" si="15"/>
        <v>39</v>
      </c>
      <c r="R49" s="6">
        <f t="shared" si="16"/>
        <v>0</v>
      </c>
      <c r="S49" s="13"/>
    </row>
    <row r="50" spans="1:19" x14ac:dyDescent="0.3">
      <c r="A50" s="5">
        <f t="shared" si="13"/>
        <v>40</v>
      </c>
      <c r="B50" s="21"/>
      <c r="C50" s="21"/>
      <c r="D50" s="21"/>
      <c r="E50" s="6"/>
      <c r="F50" s="7">
        <f t="shared" si="17"/>
        <v>0</v>
      </c>
      <c r="G50" s="6"/>
      <c r="H50" s="7">
        <f t="shared" si="18"/>
        <v>0</v>
      </c>
      <c r="I50" s="6"/>
      <c r="J50" s="7">
        <f t="shared" si="19"/>
        <v>0</v>
      </c>
      <c r="K50" s="6"/>
      <c r="L50" s="7">
        <f t="shared" si="23"/>
        <v>0</v>
      </c>
      <c r="M50" s="6"/>
      <c r="N50" s="7">
        <f>IF(M50=0,,($M$9-M50)*$M$7*100/$M$9)</f>
        <v>0</v>
      </c>
      <c r="O50" s="8">
        <f t="shared" si="22"/>
        <v>0</v>
      </c>
      <c r="P50" s="8">
        <f t="shared" si="14"/>
        <v>0</v>
      </c>
      <c r="Q50" s="6">
        <f t="shared" si="15"/>
        <v>40</v>
      </c>
      <c r="R50" s="6">
        <f t="shared" si="16"/>
        <v>0</v>
      </c>
      <c r="S50" s="13"/>
    </row>
    <row r="51" spans="1:19" x14ac:dyDescent="0.3">
      <c r="A51" s="5">
        <f t="shared" si="13"/>
        <v>41</v>
      </c>
      <c r="B51" s="21"/>
      <c r="C51" s="21"/>
      <c r="D51" s="21"/>
      <c r="E51" s="6"/>
      <c r="F51" s="7">
        <f t="shared" si="17"/>
        <v>0</v>
      </c>
      <c r="G51" s="6"/>
      <c r="H51" s="7">
        <f t="shared" si="18"/>
        <v>0</v>
      </c>
      <c r="I51" s="6"/>
      <c r="J51" s="7">
        <f t="shared" si="19"/>
        <v>0</v>
      </c>
      <c r="K51" s="6"/>
      <c r="L51" s="7">
        <f t="shared" si="23"/>
        <v>0</v>
      </c>
      <c r="M51" s="6"/>
      <c r="N51" s="7">
        <f>IF(M51=0,,($M$9-M51)*$M$7*100/$M$9)</f>
        <v>0</v>
      </c>
      <c r="O51" s="8">
        <f t="shared" si="22"/>
        <v>0</v>
      </c>
      <c r="P51" s="8">
        <f t="shared" si="14"/>
        <v>0</v>
      </c>
      <c r="Q51" s="6">
        <f t="shared" si="15"/>
        <v>41</v>
      </c>
      <c r="R51" s="6">
        <f t="shared" si="16"/>
        <v>0</v>
      </c>
      <c r="S51" s="13"/>
    </row>
    <row r="52" spans="1:19" x14ac:dyDescent="0.3">
      <c r="A52" s="5">
        <f t="shared" si="13"/>
        <v>42</v>
      </c>
      <c r="B52" s="21"/>
      <c r="C52" s="21"/>
      <c r="D52" s="21"/>
      <c r="E52" s="6"/>
      <c r="F52" s="7">
        <f t="shared" si="17"/>
        <v>0</v>
      </c>
      <c r="G52" s="6"/>
      <c r="H52" s="7">
        <f t="shared" si="18"/>
        <v>0</v>
      </c>
      <c r="I52" s="6"/>
      <c r="J52" s="7">
        <f t="shared" si="19"/>
        <v>0</v>
      </c>
      <c r="K52" s="6"/>
      <c r="L52" s="7">
        <f t="shared" si="23"/>
        <v>0</v>
      </c>
      <c r="M52" s="6"/>
      <c r="N52" s="7">
        <f>IF(M52=0,,($M$9-M52)*$M$7*100/$M$9)</f>
        <v>0</v>
      </c>
      <c r="O52" s="8">
        <f t="shared" si="22"/>
        <v>0</v>
      </c>
      <c r="P52" s="8">
        <f t="shared" si="14"/>
        <v>0</v>
      </c>
      <c r="Q52" s="6">
        <f t="shared" si="15"/>
        <v>42</v>
      </c>
      <c r="R52" s="6">
        <f t="shared" si="16"/>
        <v>0</v>
      </c>
      <c r="S52" s="13"/>
    </row>
    <row r="53" spans="1:19" x14ac:dyDescent="0.3">
      <c r="A53" s="5" t="s">
        <v>153</v>
      </c>
      <c r="B53" s="21"/>
      <c r="C53" s="21"/>
      <c r="D53" s="21"/>
      <c r="E53" s="6">
        <f>COUNTA(E11:E52)</f>
        <v>8</v>
      </c>
      <c r="F53" s="7"/>
      <c r="G53" s="6">
        <f>COUNTA(G11:G52)</f>
        <v>10</v>
      </c>
      <c r="H53" s="7"/>
      <c r="I53" s="6">
        <f>COUNTA(I11:I52)</f>
        <v>13</v>
      </c>
      <c r="J53" s="7"/>
      <c r="K53" s="6">
        <f>COUNTA(K11:K52)</f>
        <v>8</v>
      </c>
      <c r="L53" s="7"/>
      <c r="M53" s="6">
        <f>COUNTA(M11:M52)</f>
        <v>11</v>
      </c>
      <c r="N53" s="7"/>
      <c r="O53" s="8"/>
      <c r="P53" s="8"/>
      <c r="Q53" s="6"/>
      <c r="R53" s="6"/>
      <c r="S53" s="13"/>
    </row>
    <row r="54" spans="1:19" x14ac:dyDescent="0.3">
      <c r="A54" s="5" t="s">
        <v>30</v>
      </c>
      <c r="B54" s="21"/>
      <c r="C54" s="21"/>
      <c r="D54" s="21"/>
      <c r="E54" s="6">
        <f>E53/$G$2</f>
        <v>0.44444444444444442</v>
      </c>
      <c r="F54" s="7"/>
      <c r="G54" s="6">
        <f>G53/$G$2</f>
        <v>0.55555555555555558</v>
      </c>
      <c r="H54" s="7"/>
      <c r="I54" s="6">
        <f>I53/$G$2</f>
        <v>0.72222222222222221</v>
      </c>
      <c r="J54" s="7"/>
      <c r="K54" s="6">
        <f>K53/$G$2</f>
        <v>0.44444444444444442</v>
      </c>
      <c r="L54" s="7"/>
      <c r="M54" s="6">
        <f>M53/$G$2</f>
        <v>0.61111111111111116</v>
      </c>
      <c r="N54" s="7"/>
      <c r="O54" s="8"/>
      <c r="P54" s="8"/>
      <c r="Q54" s="6"/>
      <c r="R54" s="6"/>
      <c r="S54" s="13"/>
    </row>
    <row r="55" spans="1:19" x14ac:dyDescent="0.3">
      <c r="A55" s="5"/>
      <c r="B55" s="21"/>
      <c r="C55" s="21"/>
      <c r="D55" s="21"/>
      <c r="E55" s="6"/>
      <c r="F55" s="7"/>
      <c r="G55" s="6"/>
      <c r="H55" s="7"/>
      <c r="I55" s="6"/>
      <c r="J55" s="7"/>
      <c r="K55" s="6"/>
      <c r="L55" s="7"/>
      <c r="M55" s="6"/>
      <c r="N55" s="7"/>
      <c r="O55" s="8"/>
      <c r="P55" s="8"/>
      <c r="Q55" s="6"/>
      <c r="R55" s="6"/>
      <c r="S55" s="13"/>
    </row>
    <row r="56" spans="1:19" x14ac:dyDescent="0.3">
      <c r="A56" s="30"/>
      <c r="B56" s="30"/>
      <c r="C56" s="31"/>
    </row>
    <row r="57" spans="1:19" x14ac:dyDescent="0.3">
      <c r="A57" s="33"/>
      <c r="B57" s="33"/>
      <c r="C57" s="33"/>
      <c r="E57" s="12"/>
      <c r="G57" s="12"/>
      <c r="I57" s="12"/>
      <c r="K57" s="12"/>
      <c r="M57" s="12"/>
    </row>
  </sheetData>
  <sortState xmlns:xlrd2="http://schemas.microsoft.com/office/spreadsheetml/2017/richdata2" ref="B11:O34">
    <sortCondition descending="1" ref="O11:O34"/>
  </sortState>
  <mergeCells count="25">
    <mergeCell ref="E9:F9"/>
    <mergeCell ref="G9:H9"/>
    <mergeCell ref="I9:J9"/>
    <mergeCell ref="K9:L9"/>
    <mergeCell ref="E8:F8"/>
    <mergeCell ref="G8:H8"/>
    <mergeCell ref="I8:J8"/>
    <mergeCell ref="K8:L8"/>
    <mergeCell ref="M8:N8"/>
    <mergeCell ref="A56:C56"/>
    <mergeCell ref="A57:C57"/>
    <mergeCell ref="A1:O1"/>
    <mergeCell ref="E2:F2"/>
    <mergeCell ref="E3:F3"/>
    <mergeCell ref="E6:F6"/>
    <mergeCell ref="G6:H6"/>
    <mergeCell ref="I6:J6"/>
    <mergeCell ref="K6:L6"/>
    <mergeCell ref="M6:N6"/>
    <mergeCell ref="M9:N9"/>
    <mergeCell ref="E7:F7"/>
    <mergeCell ref="G7:H7"/>
    <mergeCell ref="I7:J7"/>
    <mergeCell ref="K7:L7"/>
    <mergeCell ref="M7:N7"/>
  </mergeCells>
  <conditionalFormatting sqref="F11:N11">
    <cfRule type="expression" dxfId="1" priority="1" stopIfTrue="1">
      <formula>F11&gt;=LARGE(F11:N11,4)</formula>
    </cfRule>
  </conditionalFormatting>
  <conditionalFormatting sqref="F11:N55">
    <cfRule type="expression" dxfId="0" priority="3">
      <formula>F11&gt;=LARGE(F11:N11,4)</formula>
    </cfRule>
  </conditionalFormatting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I11" sqref="I11:I35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3">
      <c r="E2" s="32" t="s">
        <v>27</v>
      </c>
      <c r="F2" s="32"/>
      <c r="G2" s="11">
        <f>COUNTA(B11:B52)</f>
        <v>0</v>
      </c>
    </row>
    <row r="3" spans="1:15" x14ac:dyDescent="0.3">
      <c r="B3" s="2"/>
      <c r="E3" s="32" t="s">
        <v>28</v>
      </c>
      <c r="F3" s="32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34"/>
      <c r="F6" s="34"/>
      <c r="G6" s="34"/>
      <c r="H6" s="34"/>
      <c r="I6" s="34"/>
      <c r="J6" s="34"/>
    </row>
    <row r="7" spans="1:15" x14ac:dyDescent="0.3">
      <c r="D7" s="1" t="s">
        <v>10</v>
      </c>
      <c r="E7" s="36"/>
      <c r="F7" s="37"/>
      <c r="G7" s="36"/>
      <c r="H7" s="37"/>
      <c r="I7" s="36"/>
      <c r="J7" s="37"/>
    </row>
    <row r="8" spans="1:15" x14ac:dyDescent="0.3">
      <c r="D8" s="1" t="s">
        <v>1</v>
      </c>
      <c r="E8" s="35"/>
      <c r="F8" s="35"/>
      <c r="G8" s="35"/>
      <c r="H8" s="35"/>
      <c r="I8" s="35"/>
      <c r="J8" s="35"/>
    </row>
    <row r="9" spans="1:15" x14ac:dyDescent="0.3">
      <c r="D9" s="1" t="s">
        <v>2</v>
      </c>
      <c r="E9" s="34"/>
      <c r="F9" s="34"/>
      <c r="G9" s="34"/>
      <c r="H9" s="34"/>
      <c r="I9" s="34"/>
      <c r="J9" s="34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38" si="0">M11</f>
        <v>1</v>
      </c>
      <c r="B11" s="6"/>
      <c r="C11" s="6"/>
      <c r="D11" s="6"/>
      <c r="E11" s="6"/>
      <c r="F11" s="7">
        <f t="shared" ref="F11:F26" si="1">IF(E11=0,,($E$9-E11)*$E$7*100/$E$9)</f>
        <v>0</v>
      </c>
      <c r="G11" s="6"/>
      <c r="H11" s="7">
        <f t="shared" ref="H11:H34" si="2">IF(G11=0,,($G$9-G11)*$G$7*100/$G$9)</f>
        <v>0</v>
      </c>
      <c r="I11" s="6"/>
      <c r="J11" s="7">
        <f t="shared" ref="J11:J38" si="3">IF(I11=0,,($I$9-I11)*$I$7*100/$I$9)</f>
        <v>0</v>
      </c>
      <c r="K11" s="8">
        <f t="shared" ref="K11:K38" si="4">F11+H11+J11</f>
        <v>0</v>
      </c>
      <c r="L11" s="6">
        <f>COUNTA(E11,#REF!,#REF!,G11,I11)</f>
        <v>2</v>
      </c>
      <c r="M11" s="6">
        <f t="shared" ref="M11:M38" si="5">ROW(B11)-10</f>
        <v>1</v>
      </c>
      <c r="N11" s="13" t="e">
        <f t="shared" ref="N11:N38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>
        <f t="shared" si="2"/>
        <v>0</v>
      </c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si="0"/>
        <v>8</v>
      </c>
      <c r="B18" s="6"/>
      <c r="C18" s="6"/>
      <c r="D18" s="6"/>
      <c r="E18" s="6"/>
      <c r="F18" s="7">
        <f t="shared" si="1"/>
        <v>0</v>
      </c>
      <c r="G18" s="6"/>
      <c r="H18" s="7">
        <f t="shared" si="2"/>
        <v>0</v>
      </c>
      <c r="I18" s="6"/>
      <c r="J18" s="7">
        <f t="shared" si="3"/>
        <v>0</v>
      </c>
      <c r="K18" s="8">
        <f t="shared" si="4"/>
        <v>0</v>
      </c>
      <c r="L18" s="6">
        <f>COUNTA(E18,#REF!,#REF!,G18,I18)</f>
        <v>2</v>
      </c>
      <c r="M18" s="6">
        <f t="shared" si="5"/>
        <v>8</v>
      </c>
      <c r="N18" s="13" t="e">
        <f t="shared" si="6"/>
        <v>#DIV/0!</v>
      </c>
    </row>
    <row r="19" spans="1:14" x14ac:dyDescent="0.3">
      <c r="A19" s="5">
        <f t="shared" si="0"/>
        <v>9</v>
      </c>
      <c r="B19" s="6"/>
      <c r="C19" s="6"/>
      <c r="D19" s="6"/>
      <c r="E19" s="6"/>
      <c r="F19" s="7">
        <f t="shared" si="1"/>
        <v>0</v>
      </c>
      <c r="G19" s="6"/>
      <c r="H19" s="7">
        <f t="shared" si="2"/>
        <v>0</v>
      </c>
      <c r="I19" s="6"/>
      <c r="J19" s="7">
        <f t="shared" si="3"/>
        <v>0</v>
      </c>
      <c r="K19" s="8">
        <f t="shared" si="4"/>
        <v>0</v>
      </c>
      <c r="L19" s="6">
        <f>COUNTA(E19,#REF!,#REF!,G19,I19)</f>
        <v>2</v>
      </c>
      <c r="M19" s="6">
        <f t="shared" si="5"/>
        <v>9</v>
      </c>
      <c r="N19" s="13" t="e">
        <f t="shared" si="6"/>
        <v>#DIV/0!</v>
      </c>
    </row>
    <row r="20" spans="1:14" x14ac:dyDescent="0.3">
      <c r="A20" s="5">
        <f t="shared" si="0"/>
        <v>10</v>
      </c>
      <c r="B20" s="6"/>
      <c r="C20" s="6"/>
      <c r="D20" s="6"/>
      <c r="E20" s="6"/>
      <c r="F20" s="7">
        <f t="shared" si="1"/>
        <v>0</v>
      </c>
      <c r="G20" s="6"/>
      <c r="H20" s="7">
        <f t="shared" si="2"/>
        <v>0</v>
      </c>
      <c r="I20" s="6"/>
      <c r="J20" s="7">
        <f t="shared" si="3"/>
        <v>0</v>
      </c>
      <c r="K20" s="8">
        <f t="shared" si="4"/>
        <v>0</v>
      </c>
      <c r="L20" s="6">
        <f>COUNTA(E20,#REF!,#REF!,G20,I20)</f>
        <v>2</v>
      </c>
      <c r="M20" s="6">
        <f t="shared" si="5"/>
        <v>10</v>
      </c>
      <c r="N20" s="13" t="e">
        <f t="shared" si="6"/>
        <v>#DIV/0!</v>
      </c>
    </row>
    <row r="21" spans="1:14" x14ac:dyDescent="0.3">
      <c r="A21" s="5">
        <f t="shared" si="0"/>
        <v>11</v>
      </c>
      <c r="B21" s="6"/>
      <c r="C21" s="6"/>
      <c r="D21" s="6"/>
      <c r="E21" s="6"/>
      <c r="F21" s="7">
        <f t="shared" si="1"/>
        <v>0</v>
      </c>
      <c r="G21" s="6"/>
      <c r="H21" s="7">
        <f t="shared" si="2"/>
        <v>0</v>
      </c>
      <c r="I21" s="6"/>
      <c r="J21" s="7">
        <f t="shared" si="3"/>
        <v>0</v>
      </c>
      <c r="K21" s="8">
        <f t="shared" si="4"/>
        <v>0</v>
      </c>
      <c r="L21" s="6">
        <f>COUNTA(E21,#REF!,#REF!,G21,I21)</f>
        <v>2</v>
      </c>
      <c r="M21" s="6">
        <f t="shared" si="5"/>
        <v>11</v>
      </c>
      <c r="N21" s="13" t="e">
        <f t="shared" si="6"/>
        <v>#DIV/0!</v>
      </c>
    </row>
    <row r="22" spans="1:14" x14ac:dyDescent="0.3">
      <c r="A22" s="5">
        <f t="shared" si="0"/>
        <v>12</v>
      </c>
      <c r="B22" s="6"/>
      <c r="C22" s="6"/>
      <c r="D22" s="6"/>
      <c r="E22" s="6"/>
      <c r="F22" s="7">
        <f t="shared" si="1"/>
        <v>0</v>
      </c>
      <c r="G22" s="6"/>
      <c r="H22" s="7">
        <f t="shared" si="2"/>
        <v>0</v>
      </c>
      <c r="I22" s="6"/>
      <c r="J22" s="7">
        <f t="shared" si="3"/>
        <v>0</v>
      </c>
      <c r="K22" s="8">
        <f t="shared" si="4"/>
        <v>0</v>
      </c>
      <c r="L22" s="6">
        <f>COUNTA(E22,#REF!,#REF!,G22,I22)</f>
        <v>2</v>
      </c>
      <c r="M22" s="6">
        <f t="shared" si="5"/>
        <v>12</v>
      </c>
      <c r="N22" s="13" t="e">
        <f t="shared" si="6"/>
        <v>#DIV/0!</v>
      </c>
    </row>
    <row r="23" spans="1:14" x14ac:dyDescent="0.3">
      <c r="A23" s="6">
        <f t="shared" si="0"/>
        <v>13</v>
      </c>
      <c r="B23" s="6"/>
      <c r="C23" s="6"/>
      <c r="D23" s="6"/>
      <c r="E23" s="6"/>
      <c r="F23" s="7">
        <f t="shared" si="1"/>
        <v>0</v>
      </c>
      <c r="G23" s="6"/>
      <c r="H23" s="7">
        <f t="shared" si="2"/>
        <v>0</v>
      </c>
      <c r="I23" s="6"/>
      <c r="J23" s="7">
        <f t="shared" si="3"/>
        <v>0</v>
      </c>
      <c r="K23" s="8">
        <f t="shared" si="4"/>
        <v>0</v>
      </c>
      <c r="L23" s="6">
        <f>COUNTA(E23,#REF!,#REF!,G23,I23)</f>
        <v>2</v>
      </c>
      <c r="M23" s="6">
        <f t="shared" si="5"/>
        <v>13</v>
      </c>
      <c r="N23" s="13" t="e">
        <f t="shared" si="6"/>
        <v>#DIV/0!</v>
      </c>
    </row>
    <row r="24" spans="1:14" x14ac:dyDescent="0.3">
      <c r="A24" s="5">
        <f t="shared" si="0"/>
        <v>14</v>
      </c>
      <c r="B24" s="6"/>
      <c r="C24" s="6"/>
      <c r="D24" s="6"/>
      <c r="E24" s="6"/>
      <c r="F24" s="7">
        <f t="shared" si="1"/>
        <v>0</v>
      </c>
      <c r="G24" s="6"/>
      <c r="H24" s="7">
        <f t="shared" si="2"/>
        <v>0</v>
      </c>
      <c r="I24" s="6"/>
      <c r="J24" s="7">
        <f t="shared" si="3"/>
        <v>0</v>
      </c>
      <c r="K24" s="8">
        <f t="shared" si="4"/>
        <v>0</v>
      </c>
      <c r="L24" s="6">
        <f>COUNTA(E24,#REF!,#REF!,G24,I24)</f>
        <v>2</v>
      </c>
      <c r="M24" s="6">
        <f t="shared" si="5"/>
        <v>14</v>
      </c>
      <c r="N24" s="13" t="e">
        <f t="shared" si="6"/>
        <v>#DIV/0!</v>
      </c>
    </row>
    <row r="25" spans="1:14" x14ac:dyDescent="0.3">
      <c r="A25" s="5">
        <f t="shared" si="0"/>
        <v>15</v>
      </c>
      <c r="B25" s="6"/>
      <c r="C25" s="6"/>
      <c r="D25" s="6"/>
      <c r="E25" s="6"/>
      <c r="F25" s="7">
        <f t="shared" si="1"/>
        <v>0</v>
      </c>
      <c r="G25" s="6"/>
      <c r="H25" s="7">
        <f t="shared" si="2"/>
        <v>0</v>
      </c>
      <c r="I25" s="6"/>
      <c r="J25" s="7">
        <f t="shared" si="3"/>
        <v>0</v>
      </c>
      <c r="K25" s="8">
        <f t="shared" si="4"/>
        <v>0</v>
      </c>
      <c r="L25" s="6">
        <f>COUNTA(E25,#REF!,#REF!,G25,I25)</f>
        <v>2</v>
      </c>
      <c r="M25" s="6">
        <f t="shared" si="5"/>
        <v>15</v>
      </c>
      <c r="N25" s="13" t="e">
        <f t="shared" si="6"/>
        <v>#DIV/0!</v>
      </c>
    </row>
    <row r="26" spans="1:14" x14ac:dyDescent="0.3">
      <c r="A26" s="5">
        <f t="shared" si="0"/>
        <v>16</v>
      </c>
      <c r="B26" s="6"/>
      <c r="C26" s="6"/>
      <c r="D26" s="6"/>
      <c r="E26" s="6"/>
      <c r="F26" s="7">
        <f t="shared" si="1"/>
        <v>0</v>
      </c>
      <c r="G26" s="6"/>
      <c r="H26" s="7">
        <f t="shared" si="2"/>
        <v>0</v>
      </c>
      <c r="I26" s="6"/>
      <c r="J26" s="7">
        <f t="shared" si="3"/>
        <v>0</v>
      </c>
      <c r="K26" s="8">
        <f t="shared" si="4"/>
        <v>0</v>
      </c>
      <c r="L26" s="6">
        <f>COUNTA(E26,#REF!,#REF!,G26,I26)</f>
        <v>2</v>
      </c>
      <c r="M26" s="6">
        <f t="shared" si="5"/>
        <v>16</v>
      </c>
      <c r="N26" s="13" t="e">
        <f t="shared" si="6"/>
        <v>#DIV/0!</v>
      </c>
    </row>
    <row r="27" spans="1:14" x14ac:dyDescent="0.3">
      <c r="A27" s="5">
        <f t="shared" si="0"/>
        <v>17</v>
      </c>
      <c r="B27" s="6"/>
      <c r="C27" s="15"/>
      <c r="D27" s="6"/>
      <c r="E27" s="6"/>
      <c r="F27" s="7"/>
      <c r="G27" s="6"/>
      <c r="H27" s="7">
        <f t="shared" si="2"/>
        <v>0</v>
      </c>
      <c r="I27" s="6"/>
      <c r="J27" s="7">
        <f t="shared" si="3"/>
        <v>0</v>
      </c>
      <c r="K27" s="8">
        <f t="shared" si="4"/>
        <v>0</v>
      </c>
      <c r="L27" s="6">
        <f>COUNTA(E27,#REF!,#REF!,G27,I27)</f>
        <v>2</v>
      </c>
      <c r="M27" s="6">
        <f t="shared" si="5"/>
        <v>17</v>
      </c>
      <c r="N27" s="13" t="e">
        <f t="shared" si="6"/>
        <v>#DIV/0!</v>
      </c>
    </row>
    <row r="28" spans="1:14" x14ac:dyDescent="0.3">
      <c r="A28" s="5">
        <f t="shared" si="0"/>
        <v>18</v>
      </c>
      <c r="B28" s="6"/>
      <c r="C28" s="6"/>
      <c r="D28" s="6"/>
      <c r="E28" s="6"/>
      <c r="F28" s="7">
        <f>IF(E28=0,,($E$9-E28)*$E$7*100/$E$9)</f>
        <v>0</v>
      </c>
      <c r="G28" s="6"/>
      <c r="H28" s="7">
        <f t="shared" si="2"/>
        <v>0</v>
      </c>
      <c r="I28" s="6"/>
      <c r="J28" s="7">
        <f t="shared" si="3"/>
        <v>0</v>
      </c>
      <c r="K28" s="8">
        <f t="shared" si="4"/>
        <v>0</v>
      </c>
      <c r="L28" s="6">
        <f>COUNTA(E28,#REF!,#REF!,G28,I28)</f>
        <v>2</v>
      </c>
      <c r="M28" s="6">
        <f t="shared" si="5"/>
        <v>18</v>
      </c>
      <c r="N28" s="13" t="e">
        <f t="shared" si="6"/>
        <v>#DIV/0!</v>
      </c>
    </row>
    <row r="29" spans="1:14" x14ac:dyDescent="0.3">
      <c r="A29" s="5">
        <f t="shared" si="0"/>
        <v>19</v>
      </c>
      <c r="B29" s="6"/>
      <c r="C29" s="6"/>
      <c r="D29" s="6"/>
      <c r="E29" s="6"/>
      <c r="F29" s="7">
        <f>IF(E29=0,,($E$9-E29)*$E$7*100/$E$9)</f>
        <v>0</v>
      </c>
      <c r="G29" s="6"/>
      <c r="H29" s="7">
        <f t="shared" si="2"/>
        <v>0</v>
      </c>
      <c r="I29" s="6"/>
      <c r="J29" s="7">
        <f t="shared" si="3"/>
        <v>0</v>
      </c>
      <c r="K29" s="8">
        <f t="shared" si="4"/>
        <v>0</v>
      </c>
      <c r="L29" s="6">
        <f>COUNTA(E29,#REF!,#REF!,G29,I29)</f>
        <v>2</v>
      </c>
      <c r="M29" s="6">
        <f t="shared" si="5"/>
        <v>19</v>
      </c>
      <c r="N29" s="13" t="e">
        <f t="shared" si="6"/>
        <v>#DIV/0!</v>
      </c>
    </row>
    <row r="30" spans="1:14" x14ac:dyDescent="0.3">
      <c r="A30" s="5">
        <f t="shared" si="0"/>
        <v>20</v>
      </c>
      <c r="B30" s="6"/>
      <c r="C30" s="6"/>
      <c r="D30" s="6"/>
      <c r="E30" s="6"/>
      <c r="F30" s="7"/>
      <c r="G30" s="6"/>
      <c r="H30" s="7">
        <f t="shared" si="2"/>
        <v>0</v>
      </c>
      <c r="I30" s="6"/>
      <c r="J30" s="7">
        <f t="shared" si="3"/>
        <v>0</v>
      </c>
      <c r="K30" s="8">
        <f t="shared" si="4"/>
        <v>0</v>
      </c>
      <c r="L30" s="6">
        <f>COUNTA(E30,#REF!,#REF!,G30,I30)</f>
        <v>2</v>
      </c>
      <c r="M30" s="6">
        <f t="shared" si="5"/>
        <v>20</v>
      </c>
      <c r="N30" s="13" t="e">
        <f t="shared" si="6"/>
        <v>#DIV/0!</v>
      </c>
    </row>
    <row r="31" spans="1:14" x14ac:dyDescent="0.3">
      <c r="A31" s="5">
        <f t="shared" si="0"/>
        <v>21</v>
      </c>
      <c r="B31" s="6"/>
      <c r="C31" s="6"/>
      <c r="D31" s="6"/>
      <c r="E31" s="6"/>
      <c r="F31" s="7"/>
      <c r="G31" s="6"/>
      <c r="H31" s="7">
        <f t="shared" si="2"/>
        <v>0</v>
      </c>
      <c r="I31" s="6"/>
      <c r="J31" s="7">
        <f t="shared" si="3"/>
        <v>0</v>
      </c>
      <c r="K31" s="8">
        <f t="shared" si="4"/>
        <v>0</v>
      </c>
      <c r="L31" s="6">
        <f>COUNTA(E31,#REF!,#REF!,G31,I31)</f>
        <v>2</v>
      </c>
      <c r="M31" s="6">
        <f t="shared" si="5"/>
        <v>21</v>
      </c>
      <c r="N31" s="13" t="e">
        <f t="shared" si="6"/>
        <v>#DIV/0!</v>
      </c>
    </row>
    <row r="32" spans="1:14" x14ac:dyDescent="0.3">
      <c r="A32" s="5">
        <f t="shared" si="0"/>
        <v>22</v>
      </c>
      <c r="B32" s="6"/>
      <c r="C32" s="6"/>
      <c r="D32" s="6"/>
      <c r="E32" s="6"/>
      <c r="F32" s="7">
        <f t="shared" ref="F32:F38" si="7">IF(E32=0,,($E$9-E32)*$E$7*100/$E$9)</f>
        <v>0</v>
      </c>
      <c r="G32" s="6"/>
      <c r="H32" s="7">
        <f t="shared" si="2"/>
        <v>0</v>
      </c>
      <c r="I32" s="6"/>
      <c r="J32" s="7">
        <f t="shared" si="3"/>
        <v>0</v>
      </c>
      <c r="K32" s="8">
        <f t="shared" si="4"/>
        <v>0</v>
      </c>
      <c r="L32" s="6">
        <f>COUNTA(E32,#REF!,#REF!,G32,I32)</f>
        <v>2</v>
      </c>
      <c r="M32" s="6">
        <f t="shared" si="5"/>
        <v>22</v>
      </c>
      <c r="N32" s="13" t="e">
        <f t="shared" si="6"/>
        <v>#DIV/0!</v>
      </c>
    </row>
    <row r="33" spans="1:14" x14ac:dyDescent="0.3">
      <c r="A33" s="5">
        <f t="shared" si="0"/>
        <v>23</v>
      </c>
      <c r="B33" s="6"/>
      <c r="C33" s="6"/>
      <c r="D33" s="6"/>
      <c r="E33" s="6"/>
      <c r="F33" s="7">
        <f t="shared" si="7"/>
        <v>0</v>
      </c>
      <c r="G33" s="6"/>
      <c r="H33" s="7">
        <f t="shared" si="2"/>
        <v>0</v>
      </c>
      <c r="I33" s="6"/>
      <c r="J33" s="7">
        <f t="shared" si="3"/>
        <v>0</v>
      </c>
      <c r="K33" s="8">
        <f t="shared" si="4"/>
        <v>0</v>
      </c>
      <c r="L33" s="6">
        <f>COUNTA(E33,#REF!,#REF!,G33,I33)</f>
        <v>2</v>
      </c>
      <c r="M33" s="6">
        <f t="shared" si="5"/>
        <v>23</v>
      </c>
      <c r="N33" s="13" t="e">
        <f t="shared" si="6"/>
        <v>#DIV/0!</v>
      </c>
    </row>
    <row r="34" spans="1:14" x14ac:dyDescent="0.3">
      <c r="A34" s="5">
        <f t="shared" si="0"/>
        <v>24</v>
      </c>
      <c r="B34" s="6"/>
      <c r="C34" s="6"/>
      <c r="D34" s="6"/>
      <c r="E34" s="6"/>
      <c r="F34" s="7">
        <f t="shared" si="7"/>
        <v>0</v>
      </c>
      <c r="G34" s="6"/>
      <c r="H34" s="7">
        <f t="shared" si="2"/>
        <v>0</v>
      </c>
      <c r="I34" s="6"/>
      <c r="J34" s="7">
        <f t="shared" si="3"/>
        <v>0</v>
      </c>
      <c r="K34" s="8">
        <f t="shared" si="4"/>
        <v>0</v>
      </c>
      <c r="L34" s="6">
        <f>COUNTA(E34,#REF!,#REF!,G34,I34)</f>
        <v>2</v>
      </c>
      <c r="M34" s="6">
        <f t="shared" si="5"/>
        <v>24</v>
      </c>
      <c r="N34" s="13" t="e">
        <f t="shared" si="6"/>
        <v>#DIV/0!</v>
      </c>
    </row>
    <row r="35" spans="1:14" x14ac:dyDescent="0.3">
      <c r="A35" s="5">
        <f t="shared" si="0"/>
        <v>25</v>
      </c>
      <c r="B35" s="6"/>
      <c r="C35" s="6"/>
      <c r="D35" s="6"/>
      <c r="E35" s="6"/>
      <c r="F35" s="7">
        <f t="shared" si="7"/>
        <v>0</v>
      </c>
      <c r="G35" s="6"/>
      <c r="H35" s="7"/>
      <c r="I35" s="6"/>
      <c r="J35" s="7">
        <f t="shared" si="3"/>
        <v>0</v>
      </c>
      <c r="K35" s="8">
        <f t="shared" si="4"/>
        <v>0</v>
      </c>
      <c r="L35" s="6">
        <f>COUNTA(E35,#REF!,#REF!,G35,I35)</f>
        <v>2</v>
      </c>
      <c r="M35" s="6">
        <f t="shared" si="5"/>
        <v>25</v>
      </c>
      <c r="N35" s="13" t="e">
        <f t="shared" si="6"/>
        <v>#DIV/0!</v>
      </c>
    </row>
    <row r="36" spans="1:14" x14ac:dyDescent="0.3">
      <c r="A36" s="5">
        <f t="shared" si="0"/>
        <v>26</v>
      </c>
      <c r="B36" s="6"/>
      <c r="C36" s="6"/>
      <c r="D36" s="6"/>
      <c r="E36" s="6"/>
      <c r="F36" s="7">
        <f t="shared" si="7"/>
        <v>0</v>
      </c>
      <c r="G36" s="6"/>
      <c r="H36" s="7">
        <f>IF(G36=0,,($G$9-G36)*$G$7*100/$G$9)</f>
        <v>0</v>
      </c>
      <c r="I36" s="6"/>
      <c r="J36" s="7">
        <f t="shared" si="3"/>
        <v>0</v>
      </c>
      <c r="K36" s="8">
        <f t="shared" si="4"/>
        <v>0</v>
      </c>
      <c r="L36" s="6">
        <f>COUNTA(E36,#REF!,#REF!,G36,I36)</f>
        <v>2</v>
      </c>
      <c r="M36" s="6">
        <f t="shared" si="5"/>
        <v>26</v>
      </c>
      <c r="N36" s="13" t="e">
        <f t="shared" si="6"/>
        <v>#DIV/0!</v>
      </c>
    </row>
    <row r="37" spans="1:14" x14ac:dyDescent="0.3">
      <c r="A37" s="6">
        <f t="shared" si="0"/>
        <v>27</v>
      </c>
      <c r="B37" s="6"/>
      <c r="C37" s="6"/>
      <c r="D37" s="6"/>
      <c r="E37" s="6"/>
      <c r="F37" s="7">
        <f t="shared" si="7"/>
        <v>0</v>
      </c>
      <c r="G37" s="6"/>
      <c r="H37" s="7">
        <f>IF(G37=0,,($G$9-G37)*$G$7*100/$G$9)</f>
        <v>0</v>
      </c>
      <c r="I37" s="6"/>
      <c r="J37" s="7">
        <f t="shared" si="3"/>
        <v>0</v>
      </c>
      <c r="K37" s="8">
        <f t="shared" si="4"/>
        <v>0</v>
      </c>
      <c r="L37" s="6">
        <f>COUNTA(E37,#REF!,#REF!,G37,I37)</f>
        <v>2</v>
      </c>
      <c r="M37" s="6">
        <f t="shared" si="5"/>
        <v>27</v>
      </c>
      <c r="N37" s="13" t="e">
        <f t="shared" si="6"/>
        <v>#DIV/0!</v>
      </c>
    </row>
    <row r="38" spans="1:14" x14ac:dyDescent="0.3">
      <c r="A38" s="5">
        <f t="shared" si="0"/>
        <v>28</v>
      </c>
      <c r="B38" s="6"/>
      <c r="C38" s="6"/>
      <c r="D38" s="6"/>
      <c r="E38" s="6"/>
      <c r="F38" s="7">
        <f t="shared" si="7"/>
        <v>0</v>
      </c>
      <c r="G38" s="6"/>
      <c r="H38" s="7">
        <f>IF(G38=0,,($G$9-G38)*$G$7*100/$G$9)</f>
        <v>0</v>
      </c>
      <c r="I38" s="6"/>
      <c r="J38" s="7">
        <f t="shared" si="3"/>
        <v>0</v>
      </c>
      <c r="K38" s="8">
        <f t="shared" si="4"/>
        <v>0</v>
      </c>
      <c r="L38" s="6">
        <f>COUNTA(E38,#REF!,#REF!,G38,I38)</f>
        <v>2</v>
      </c>
      <c r="M38" s="6">
        <f t="shared" si="5"/>
        <v>28</v>
      </c>
      <c r="N38" s="13" t="e">
        <f t="shared" si="6"/>
        <v>#DIV/0!</v>
      </c>
    </row>
    <row r="39" spans="1:14" x14ac:dyDescent="0.3">
      <c r="A39" s="5">
        <f t="shared" ref="A39:A52" si="8">M39</f>
        <v>29</v>
      </c>
      <c r="B39" s="6"/>
      <c r="C39" s="6"/>
      <c r="D39" s="6"/>
      <c r="E39" s="6"/>
      <c r="F39" s="7">
        <f t="shared" ref="F39:F52" si="9">IF(E39=0,,($E$9-E39)*$E$7*100/$E$9)</f>
        <v>0</v>
      </c>
      <c r="G39" s="6"/>
      <c r="H39" s="7">
        <f t="shared" ref="H39:H52" si="10">IF(G39=0,,($G$9-G39)*$G$7*100/$G$9)</f>
        <v>0</v>
      </c>
      <c r="I39" s="6"/>
      <c r="J39" s="7">
        <f t="shared" ref="J39:J48" si="11">IF(I39=0,,($I$9-I39)*$I$7*100/$I$9)</f>
        <v>0</v>
      </c>
      <c r="K39" s="8">
        <f t="shared" ref="K39:K52" si="12">F39+H39+J39</f>
        <v>0</v>
      </c>
      <c r="L39" s="6">
        <f>COUNTA(E39,#REF!,#REF!,G39,I39)</f>
        <v>2</v>
      </c>
      <c r="M39" s="6">
        <f t="shared" ref="M39:M52" si="13">ROW(B39)-10</f>
        <v>29</v>
      </c>
      <c r="N39" s="13" t="e">
        <f t="shared" ref="N39:N52" si="14">L39/$G$3</f>
        <v>#DIV/0!</v>
      </c>
    </row>
    <row r="40" spans="1:14" x14ac:dyDescent="0.3">
      <c r="A40" s="5">
        <f t="shared" si="8"/>
        <v>30</v>
      </c>
      <c r="B40" s="6"/>
      <c r="C40" s="6"/>
      <c r="D40" s="6"/>
      <c r="E40" s="6"/>
      <c r="F40" s="7">
        <f t="shared" si="9"/>
        <v>0</v>
      </c>
      <c r="G40" s="6"/>
      <c r="H40" s="7">
        <f t="shared" si="10"/>
        <v>0</v>
      </c>
      <c r="I40" s="6"/>
      <c r="J40" s="7">
        <f t="shared" si="11"/>
        <v>0</v>
      </c>
      <c r="K40" s="8">
        <f t="shared" si="12"/>
        <v>0</v>
      </c>
      <c r="L40" s="6">
        <f>COUNTA(E40,#REF!,#REF!,G40,I40)</f>
        <v>2</v>
      </c>
      <c r="M40" s="6">
        <f t="shared" si="13"/>
        <v>30</v>
      </c>
      <c r="N40" s="13" t="e">
        <f t="shared" si="14"/>
        <v>#DIV/0!</v>
      </c>
    </row>
    <row r="41" spans="1:14" x14ac:dyDescent="0.3">
      <c r="A41" s="5">
        <f t="shared" si="8"/>
        <v>31</v>
      </c>
      <c r="B41" s="6"/>
      <c r="C41" s="6"/>
      <c r="D41" s="6"/>
      <c r="E41" s="6"/>
      <c r="F41" s="7">
        <f t="shared" si="9"/>
        <v>0</v>
      </c>
      <c r="G41" s="6"/>
      <c r="H41" s="7">
        <f t="shared" si="10"/>
        <v>0</v>
      </c>
      <c r="I41" s="6"/>
      <c r="J41" s="7">
        <f t="shared" si="11"/>
        <v>0</v>
      </c>
      <c r="K41" s="8">
        <f t="shared" si="12"/>
        <v>0</v>
      </c>
      <c r="L41" s="6">
        <f>COUNTA(E41,#REF!,#REF!,G41,I41)</f>
        <v>2</v>
      </c>
      <c r="M41" s="6">
        <f t="shared" si="13"/>
        <v>31</v>
      </c>
      <c r="N41" s="13" t="e">
        <f t="shared" si="14"/>
        <v>#DIV/0!</v>
      </c>
    </row>
    <row r="42" spans="1:14" x14ac:dyDescent="0.3">
      <c r="A42" s="5">
        <f t="shared" si="8"/>
        <v>32</v>
      </c>
      <c r="B42" s="6"/>
      <c r="C42" s="6"/>
      <c r="D42" s="6"/>
      <c r="E42" s="6"/>
      <c r="F42" s="7">
        <f t="shared" si="9"/>
        <v>0</v>
      </c>
      <c r="G42" s="6"/>
      <c r="H42" s="7">
        <f t="shared" si="10"/>
        <v>0</v>
      </c>
      <c r="I42" s="6"/>
      <c r="J42" s="7">
        <f t="shared" si="11"/>
        <v>0</v>
      </c>
      <c r="K42" s="8">
        <f t="shared" si="12"/>
        <v>0</v>
      </c>
      <c r="L42" s="6">
        <f>COUNTA(E42,#REF!,#REF!,G42,I42)</f>
        <v>2</v>
      </c>
      <c r="M42" s="6">
        <f t="shared" si="13"/>
        <v>32</v>
      </c>
      <c r="N42" s="13" t="e">
        <f t="shared" si="14"/>
        <v>#DIV/0!</v>
      </c>
    </row>
    <row r="43" spans="1:14" x14ac:dyDescent="0.3">
      <c r="A43" s="5">
        <f t="shared" si="8"/>
        <v>33</v>
      </c>
      <c r="B43" s="6"/>
      <c r="C43" s="6"/>
      <c r="D43" s="6"/>
      <c r="E43" s="6"/>
      <c r="F43" s="7">
        <f t="shared" si="9"/>
        <v>0</v>
      </c>
      <c r="G43" s="6"/>
      <c r="H43" s="7">
        <f t="shared" si="10"/>
        <v>0</v>
      </c>
      <c r="I43" s="6"/>
      <c r="J43" s="7">
        <f t="shared" si="11"/>
        <v>0</v>
      </c>
      <c r="K43" s="8">
        <f t="shared" si="12"/>
        <v>0</v>
      </c>
      <c r="L43" s="6">
        <f>COUNTA(E43,#REF!,#REF!,G43,I43)</f>
        <v>2</v>
      </c>
      <c r="M43" s="6">
        <f t="shared" si="13"/>
        <v>33</v>
      </c>
      <c r="N43" s="13" t="e">
        <f t="shared" si="14"/>
        <v>#DIV/0!</v>
      </c>
    </row>
    <row r="44" spans="1:14" x14ac:dyDescent="0.3">
      <c r="A44" s="5">
        <f t="shared" si="8"/>
        <v>34</v>
      </c>
      <c r="B44" s="6"/>
      <c r="C44" s="6"/>
      <c r="D44" s="6"/>
      <c r="E44" s="6"/>
      <c r="F44" s="7">
        <f t="shared" si="9"/>
        <v>0</v>
      </c>
      <c r="G44" s="6"/>
      <c r="H44" s="7">
        <f t="shared" si="10"/>
        <v>0</v>
      </c>
      <c r="I44" s="6"/>
      <c r="J44" s="7">
        <f t="shared" si="11"/>
        <v>0</v>
      </c>
      <c r="K44" s="8">
        <f t="shared" si="12"/>
        <v>0</v>
      </c>
      <c r="L44" s="6">
        <f>COUNTA(E44,#REF!,#REF!,G44,I44)</f>
        <v>2</v>
      </c>
      <c r="M44" s="6">
        <f t="shared" si="13"/>
        <v>34</v>
      </c>
      <c r="N44" s="13" t="e">
        <f t="shared" si="14"/>
        <v>#DIV/0!</v>
      </c>
    </row>
    <row r="45" spans="1:14" x14ac:dyDescent="0.3">
      <c r="A45" s="5">
        <f t="shared" si="8"/>
        <v>35</v>
      </c>
      <c r="B45" s="6"/>
      <c r="C45" s="6"/>
      <c r="D45" s="6"/>
      <c r="E45" s="6"/>
      <c r="F45" s="7">
        <f t="shared" si="9"/>
        <v>0</v>
      </c>
      <c r="G45" s="6"/>
      <c r="H45" s="7">
        <f t="shared" si="10"/>
        <v>0</v>
      </c>
      <c r="I45" s="6"/>
      <c r="J45" s="7">
        <f t="shared" si="11"/>
        <v>0</v>
      </c>
      <c r="K45" s="8">
        <f t="shared" si="12"/>
        <v>0</v>
      </c>
      <c r="L45" s="6">
        <f>COUNTA(E45,#REF!,#REF!,G45,I45)</f>
        <v>2</v>
      </c>
      <c r="M45" s="6">
        <f t="shared" si="13"/>
        <v>35</v>
      </c>
      <c r="N45" s="13" t="e">
        <f t="shared" si="14"/>
        <v>#DIV/0!</v>
      </c>
    </row>
    <row r="46" spans="1:14" x14ac:dyDescent="0.3">
      <c r="A46" s="5">
        <f t="shared" si="8"/>
        <v>36</v>
      </c>
      <c r="B46" s="6"/>
      <c r="C46" s="6"/>
      <c r="D46" s="6"/>
      <c r="E46" s="6"/>
      <c r="F46" s="7">
        <f t="shared" si="9"/>
        <v>0</v>
      </c>
      <c r="G46" s="6"/>
      <c r="H46" s="7">
        <f t="shared" si="10"/>
        <v>0</v>
      </c>
      <c r="I46" s="6"/>
      <c r="J46" s="7">
        <f t="shared" si="11"/>
        <v>0</v>
      </c>
      <c r="K46" s="8">
        <f t="shared" si="12"/>
        <v>0</v>
      </c>
      <c r="L46" s="6">
        <f>COUNTA(E46,#REF!,#REF!,G46,I46)</f>
        <v>2</v>
      </c>
      <c r="M46" s="6">
        <f t="shared" si="13"/>
        <v>36</v>
      </c>
      <c r="N46" s="13" t="e">
        <f t="shared" si="14"/>
        <v>#DIV/0!</v>
      </c>
    </row>
    <row r="47" spans="1:14" x14ac:dyDescent="0.3">
      <c r="A47" s="5">
        <f t="shared" si="8"/>
        <v>37</v>
      </c>
      <c r="B47" s="6"/>
      <c r="C47" s="6"/>
      <c r="D47" s="6"/>
      <c r="E47" s="6"/>
      <c r="F47" s="7">
        <f t="shared" si="9"/>
        <v>0</v>
      </c>
      <c r="G47" s="6"/>
      <c r="H47" s="7">
        <f t="shared" si="10"/>
        <v>0</v>
      </c>
      <c r="I47" s="6"/>
      <c r="J47" s="7">
        <f t="shared" si="11"/>
        <v>0</v>
      </c>
      <c r="K47" s="8">
        <f t="shared" si="12"/>
        <v>0</v>
      </c>
      <c r="L47" s="6">
        <f>COUNTA(E47,#REF!,#REF!,G47,I47)</f>
        <v>2</v>
      </c>
      <c r="M47" s="6">
        <f t="shared" si="13"/>
        <v>37</v>
      </c>
      <c r="N47" s="13" t="e">
        <f t="shared" si="14"/>
        <v>#DIV/0!</v>
      </c>
    </row>
    <row r="48" spans="1:14" x14ac:dyDescent="0.3">
      <c r="A48" s="5">
        <f t="shared" si="8"/>
        <v>38</v>
      </c>
      <c r="B48" s="6"/>
      <c r="C48" s="6"/>
      <c r="D48" s="6"/>
      <c r="E48" s="6"/>
      <c r="F48" s="7">
        <f t="shared" si="9"/>
        <v>0</v>
      </c>
      <c r="G48" s="6"/>
      <c r="H48" s="7">
        <f t="shared" si="10"/>
        <v>0</v>
      </c>
      <c r="I48" s="6"/>
      <c r="J48" s="7">
        <f t="shared" si="11"/>
        <v>0</v>
      </c>
      <c r="K48" s="8">
        <f t="shared" si="12"/>
        <v>0</v>
      </c>
      <c r="L48" s="6">
        <f>COUNTA(E48,#REF!,#REF!,G48,I48)</f>
        <v>2</v>
      </c>
      <c r="M48" s="6">
        <f t="shared" si="13"/>
        <v>38</v>
      </c>
      <c r="N48" s="13" t="e">
        <f t="shared" si="14"/>
        <v>#DIV/0!</v>
      </c>
    </row>
    <row r="49" spans="1:14" x14ac:dyDescent="0.3">
      <c r="A49" s="5">
        <f t="shared" si="8"/>
        <v>39</v>
      </c>
      <c r="B49" s="6"/>
      <c r="C49" s="6"/>
      <c r="D49" s="6"/>
      <c r="E49" s="6"/>
      <c r="F49" s="7">
        <f t="shared" si="9"/>
        <v>0</v>
      </c>
      <c r="G49" s="6"/>
      <c r="H49" s="7">
        <f t="shared" si="10"/>
        <v>0</v>
      </c>
      <c r="I49" s="6"/>
      <c r="J49" s="7">
        <v>0</v>
      </c>
      <c r="K49" s="8">
        <f t="shared" si="12"/>
        <v>0</v>
      </c>
      <c r="L49" s="6">
        <f>COUNTA(E49,#REF!,#REF!,G49,I49)</f>
        <v>2</v>
      </c>
      <c r="M49" s="6">
        <f t="shared" si="13"/>
        <v>39</v>
      </c>
      <c r="N49" s="13" t="e">
        <f t="shared" si="14"/>
        <v>#DIV/0!</v>
      </c>
    </row>
    <row r="50" spans="1:14" x14ac:dyDescent="0.3">
      <c r="A50" s="5">
        <f t="shared" si="8"/>
        <v>40</v>
      </c>
      <c r="B50" s="6"/>
      <c r="C50" s="6"/>
      <c r="D50" s="6"/>
      <c r="E50" s="6"/>
      <c r="F50" s="7">
        <f t="shared" si="9"/>
        <v>0</v>
      </c>
      <c r="G50" s="6"/>
      <c r="H50" s="7">
        <f t="shared" si="10"/>
        <v>0</v>
      </c>
      <c r="I50" s="6"/>
      <c r="J50" s="7">
        <f>IF(I50=0,,($I$9-I50)*$I$7*100/$I$9)</f>
        <v>0</v>
      </c>
      <c r="K50" s="8">
        <f t="shared" si="12"/>
        <v>0</v>
      </c>
      <c r="L50" s="6">
        <f>COUNTA(E50,#REF!,#REF!,G50,I50)</f>
        <v>2</v>
      </c>
      <c r="M50" s="6">
        <f t="shared" si="13"/>
        <v>40</v>
      </c>
      <c r="N50" s="13" t="e">
        <f t="shared" si="14"/>
        <v>#DIV/0!</v>
      </c>
    </row>
    <row r="51" spans="1:14" x14ac:dyDescent="0.3">
      <c r="A51" s="5">
        <f t="shared" si="8"/>
        <v>41</v>
      </c>
      <c r="B51" s="6"/>
      <c r="C51" s="6"/>
      <c r="D51" s="6"/>
      <c r="E51" s="6"/>
      <c r="F51" s="7">
        <f t="shared" si="9"/>
        <v>0</v>
      </c>
      <c r="G51" s="6"/>
      <c r="H51" s="7">
        <f t="shared" si="10"/>
        <v>0</v>
      </c>
      <c r="I51" s="6"/>
      <c r="J51" s="7">
        <f>IF(I51=0,,($I$9-I51)*$I$7*100/$I$9)</f>
        <v>0</v>
      </c>
      <c r="K51" s="8">
        <f t="shared" si="12"/>
        <v>0</v>
      </c>
      <c r="L51" s="6">
        <f>COUNTA(E51,#REF!,#REF!,G51,I51)</f>
        <v>2</v>
      </c>
      <c r="M51" s="6">
        <f t="shared" si="13"/>
        <v>41</v>
      </c>
      <c r="N51" s="13" t="e">
        <f t="shared" si="14"/>
        <v>#DIV/0!</v>
      </c>
    </row>
    <row r="52" spans="1:14" x14ac:dyDescent="0.3">
      <c r="A52" s="5">
        <f t="shared" si="8"/>
        <v>42</v>
      </c>
      <c r="B52" s="6"/>
      <c r="C52" s="6"/>
      <c r="D52" s="6"/>
      <c r="E52" s="6"/>
      <c r="F52" s="7">
        <f t="shared" si="9"/>
        <v>0</v>
      </c>
      <c r="G52" s="6"/>
      <c r="H52" s="7">
        <f t="shared" si="10"/>
        <v>0</v>
      </c>
      <c r="I52" s="6"/>
      <c r="J52" s="7">
        <f>IF(I52=0,,($I$9-I52)*$I$7*100/$I$9)</f>
        <v>0</v>
      </c>
      <c r="K52" s="8">
        <f t="shared" si="12"/>
        <v>0</v>
      </c>
      <c r="L52" s="6">
        <f>COUNTA(E52,#REF!,#REF!,G52,I52)</f>
        <v>2</v>
      </c>
      <c r="M52" s="6">
        <f t="shared" si="13"/>
        <v>42</v>
      </c>
      <c r="N52" s="13" t="e">
        <f t="shared" si="14"/>
        <v>#DIV/0!</v>
      </c>
    </row>
    <row r="53" spans="1:14" x14ac:dyDescent="0.3">
      <c r="A53" s="30" t="s">
        <v>17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38">
    <sortCondition descending="1" ref="K11:K38"/>
  </sortState>
  <mergeCells count="17">
    <mergeCell ref="A54:C54"/>
    <mergeCell ref="E9:F9"/>
    <mergeCell ref="G9:H9"/>
    <mergeCell ref="I9:J9"/>
    <mergeCell ref="A53:C53"/>
    <mergeCell ref="E7:F7"/>
    <mergeCell ref="G7:H7"/>
    <mergeCell ref="I7:J7"/>
    <mergeCell ref="E8:F8"/>
    <mergeCell ref="G8:H8"/>
    <mergeCell ref="I8:J8"/>
    <mergeCell ref="A1:O1"/>
    <mergeCell ref="E2:F2"/>
    <mergeCell ref="E3:F3"/>
    <mergeCell ref="E6:F6"/>
    <mergeCell ref="G6:H6"/>
    <mergeCell ref="I6:J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54"/>
  <sheetViews>
    <sheetView zoomScale="109" zoomScaleNormal="109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N43" sqref="N43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40" t="s">
        <v>24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8" x14ac:dyDescent="0.3">
      <c r="E2" s="32" t="s">
        <v>27</v>
      </c>
      <c r="F2" s="32"/>
      <c r="G2" s="11">
        <f>COUNTA(B11:B52)</f>
        <v>39</v>
      </c>
    </row>
    <row r="3" spans="1:18" x14ac:dyDescent="0.3">
      <c r="B3" s="2"/>
      <c r="E3" s="32" t="s">
        <v>28</v>
      </c>
      <c r="F3" s="32"/>
      <c r="G3" s="11">
        <f>COUNTA(E8:N8)</f>
        <v>4</v>
      </c>
    </row>
    <row r="4" spans="1:18" x14ac:dyDescent="0.3">
      <c r="B4" s="2"/>
      <c r="C4" s="3"/>
    </row>
    <row r="6" spans="1:18" x14ac:dyDescent="0.3">
      <c r="D6" s="1" t="s">
        <v>0</v>
      </c>
      <c r="E6" s="34" t="s">
        <v>295</v>
      </c>
      <c r="F6" s="34"/>
      <c r="G6" s="34" t="s">
        <v>418</v>
      </c>
      <c r="H6" s="34"/>
      <c r="I6" s="34" t="s">
        <v>570</v>
      </c>
      <c r="J6" s="34"/>
      <c r="K6" s="34" t="s">
        <v>595</v>
      </c>
      <c r="L6" s="34"/>
      <c r="M6" s="34"/>
      <c r="N6" s="34"/>
    </row>
    <row r="7" spans="1:18" x14ac:dyDescent="0.3">
      <c r="D7" s="1" t="s">
        <v>10</v>
      </c>
      <c r="E7" s="36">
        <v>1</v>
      </c>
      <c r="F7" s="37"/>
      <c r="G7" s="36">
        <v>1</v>
      </c>
      <c r="H7" s="37"/>
      <c r="I7" s="36">
        <v>1</v>
      </c>
      <c r="J7" s="37"/>
      <c r="K7" s="36">
        <v>1</v>
      </c>
      <c r="L7" s="37"/>
      <c r="M7" s="36"/>
      <c r="N7" s="37"/>
    </row>
    <row r="8" spans="1:18" x14ac:dyDescent="0.3">
      <c r="D8" s="1" t="s">
        <v>1</v>
      </c>
      <c r="E8" s="35">
        <v>45942</v>
      </c>
      <c r="F8" s="35"/>
      <c r="G8" s="38">
        <v>45984</v>
      </c>
      <c r="H8" s="39"/>
      <c r="I8" s="38">
        <v>46054</v>
      </c>
      <c r="J8" s="39"/>
      <c r="K8" s="35">
        <v>46089</v>
      </c>
      <c r="L8" s="35"/>
      <c r="M8" s="35"/>
      <c r="N8" s="35"/>
    </row>
    <row r="9" spans="1:18" x14ac:dyDescent="0.3">
      <c r="D9" s="1" t="s">
        <v>2</v>
      </c>
      <c r="E9" s="34">
        <v>21</v>
      </c>
      <c r="F9" s="34"/>
      <c r="G9" s="36">
        <v>22</v>
      </c>
      <c r="H9" s="37"/>
      <c r="I9" s="36">
        <v>23</v>
      </c>
      <c r="J9" s="37"/>
      <c r="K9" s="34">
        <v>27</v>
      </c>
      <c r="L9" s="34"/>
      <c r="M9" s="34"/>
      <c r="N9" s="34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38" si="0">Q11</f>
        <v>1</v>
      </c>
      <c r="B11" s="6" t="s">
        <v>306</v>
      </c>
      <c r="C11" s="6" t="s">
        <v>307</v>
      </c>
      <c r="D11" s="6" t="s">
        <v>132</v>
      </c>
      <c r="E11" s="6">
        <v>4</v>
      </c>
      <c r="F11" s="7">
        <f t="shared" ref="F11:F17" si="1">IF(E11=0,,($E$9-E11)*$E$7*100/$E$9)</f>
        <v>80.952380952380949</v>
      </c>
      <c r="G11" s="6">
        <v>1</v>
      </c>
      <c r="H11" s="7">
        <f t="shared" ref="H11:H52" si="2">IF(G11=0,,($G$9-G11)*$G$7*100/$G$9)</f>
        <v>95.454545454545453</v>
      </c>
      <c r="I11" s="6">
        <v>9</v>
      </c>
      <c r="J11" s="7">
        <f t="shared" ref="J11:J42" si="3">IF(I11=0,,($I$9-I11)*$I$7*100/$I$9)</f>
        <v>60.869565217391305</v>
      </c>
      <c r="K11" s="6">
        <v>1</v>
      </c>
      <c r="L11" s="7">
        <f t="shared" ref="L11:L37" si="4">IF(K11=0,,($K$9-K11)*$K$7*100/$K$9)</f>
        <v>96.296296296296291</v>
      </c>
      <c r="M11" s="6"/>
      <c r="N11" s="7">
        <f t="shared" ref="N11:N48" si="5">IF(M11=0,,($M$9-M11)*$M$7*100/$M$9)</f>
        <v>0</v>
      </c>
      <c r="O11" s="8">
        <f t="shared" ref="O11:O52" si="6">F11+H11+J11+L11+N11</f>
        <v>333.57278792061402</v>
      </c>
      <c r="P11" s="6">
        <f t="shared" ref="P11:P38" si="7">COUNTA(E11,G11,I11,K11,M11)</f>
        <v>4</v>
      </c>
      <c r="Q11" s="6">
        <f t="shared" ref="Q11:Q38" si="8">ROW(B11)-10</f>
        <v>1</v>
      </c>
      <c r="R11" s="13">
        <f t="shared" ref="R11:R38" si="9">P11/$G$3</f>
        <v>1</v>
      </c>
    </row>
    <row r="12" spans="1:18" x14ac:dyDescent="0.3">
      <c r="A12" s="5">
        <f t="shared" si="0"/>
        <v>2</v>
      </c>
      <c r="B12" s="6" t="s">
        <v>304</v>
      </c>
      <c r="C12" s="6" t="s">
        <v>305</v>
      </c>
      <c r="D12" s="6" t="s">
        <v>56</v>
      </c>
      <c r="E12" s="6">
        <v>3</v>
      </c>
      <c r="F12" s="7">
        <f t="shared" si="1"/>
        <v>85.714285714285708</v>
      </c>
      <c r="G12" s="6">
        <v>8</v>
      </c>
      <c r="H12" s="7">
        <f t="shared" si="2"/>
        <v>63.636363636363633</v>
      </c>
      <c r="I12" s="6">
        <v>2</v>
      </c>
      <c r="J12" s="7">
        <f t="shared" si="3"/>
        <v>91.304347826086953</v>
      </c>
      <c r="K12" s="6">
        <v>5</v>
      </c>
      <c r="L12" s="7">
        <f t="shared" si="4"/>
        <v>81.481481481481481</v>
      </c>
      <c r="M12" s="6"/>
      <c r="N12" s="7">
        <f t="shared" si="5"/>
        <v>0</v>
      </c>
      <c r="O12" s="8">
        <f t="shared" si="6"/>
        <v>322.13647865821775</v>
      </c>
      <c r="P12" s="6">
        <f t="shared" si="7"/>
        <v>4</v>
      </c>
      <c r="Q12" s="6">
        <f t="shared" si="8"/>
        <v>2</v>
      </c>
      <c r="R12" s="13">
        <f t="shared" si="9"/>
        <v>1</v>
      </c>
    </row>
    <row r="13" spans="1:18" x14ac:dyDescent="0.3">
      <c r="A13" s="5">
        <f t="shared" si="0"/>
        <v>3</v>
      </c>
      <c r="B13" s="6" t="s">
        <v>308</v>
      </c>
      <c r="C13" s="6" t="s">
        <v>309</v>
      </c>
      <c r="D13" s="6" t="s">
        <v>146</v>
      </c>
      <c r="E13" s="6">
        <v>5</v>
      </c>
      <c r="F13" s="7">
        <f t="shared" si="1"/>
        <v>76.19047619047619</v>
      </c>
      <c r="G13" s="6">
        <v>2</v>
      </c>
      <c r="H13" s="7">
        <f t="shared" si="2"/>
        <v>90.909090909090907</v>
      </c>
      <c r="I13" s="6">
        <v>3</v>
      </c>
      <c r="J13" s="7">
        <f t="shared" si="3"/>
        <v>86.956521739130437</v>
      </c>
      <c r="K13" s="6">
        <v>9</v>
      </c>
      <c r="L13" s="7">
        <f t="shared" si="4"/>
        <v>66.666666666666671</v>
      </c>
      <c r="M13" s="6"/>
      <c r="N13" s="7">
        <f t="shared" si="5"/>
        <v>0</v>
      </c>
      <c r="O13" s="8">
        <f t="shared" si="6"/>
        <v>320.7227555053642</v>
      </c>
      <c r="P13" s="6">
        <f t="shared" si="7"/>
        <v>4</v>
      </c>
      <c r="Q13" s="6">
        <f t="shared" si="8"/>
        <v>3</v>
      </c>
      <c r="R13" s="13">
        <f t="shared" si="9"/>
        <v>1</v>
      </c>
    </row>
    <row r="14" spans="1:18" x14ac:dyDescent="0.3">
      <c r="A14" s="5">
        <f t="shared" si="0"/>
        <v>4</v>
      </c>
      <c r="B14" s="6" t="s">
        <v>310</v>
      </c>
      <c r="C14" s="6" t="s">
        <v>311</v>
      </c>
      <c r="D14" s="6" t="s">
        <v>56</v>
      </c>
      <c r="E14" s="6">
        <v>6</v>
      </c>
      <c r="F14" s="7">
        <f t="shared" si="1"/>
        <v>71.428571428571431</v>
      </c>
      <c r="G14" s="6">
        <v>3</v>
      </c>
      <c r="H14" s="7">
        <f t="shared" si="2"/>
        <v>86.36363636363636</v>
      </c>
      <c r="I14" s="6">
        <v>1</v>
      </c>
      <c r="J14" s="7">
        <f t="shared" si="3"/>
        <v>95.652173913043484</v>
      </c>
      <c r="K14" s="6">
        <v>10</v>
      </c>
      <c r="L14" s="7">
        <f t="shared" si="4"/>
        <v>62.962962962962962</v>
      </c>
      <c r="M14" s="6"/>
      <c r="N14" s="7">
        <f t="shared" si="5"/>
        <v>0</v>
      </c>
      <c r="O14" s="8">
        <f t="shared" si="6"/>
        <v>316.40734466821425</v>
      </c>
      <c r="P14" s="6">
        <f t="shared" si="7"/>
        <v>4</v>
      </c>
      <c r="Q14" s="6">
        <f t="shared" si="8"/>
        <v>4</v>
      </c>
      <c r="R14" s="13">
        <f t="shared" si="9"/>
        <v>1</v>
      </c>
    </row>
    <row r="15" spans="1:18" x14ac:dyDescent="0.3">
      <c r="A15" s="5">
        <f t="shared" si="0"/>
        <v>5</v>
      </c>
      <c r="B15" s="6" t="s">
        <v>302</v>
      </c>
      <c r="C15" s="6" t="s">
        <v>303</v>
      </c>
      <c r="D15" s="6" t="s">
        <v>193</v>
      </c>
      <c r="E15" s="6">
        <v>1</v>
      </c>
      <c r="F15" s="7">
        <f t="shared" si="1"/>
        <v>95.238095238095241</v>
      </c>
      <c r="G15" s="6">
        <v>4</v>
      </c>
      <c r="H15" s="7">
        <f t="shared" si="2"/>
        <v>81.818181818181813</v>
      </c>
      <c r="I15" s="6">
        <v>13</v>
      </c>
      <c r="J15" s="7">
        <f t="shared" si="3"/>
        <v>43.478260869565219</v>
      </c>
      <c r="K15" s="6">
        <v>11</v>
      </c>
      <c r="L15" s="7">
        <f t="shared" si="4"/>
        <v>59.25925925925926</v>
      </c>
      <c r="M15" s="6"/>
      <c r="N15" s="7">
        <f t="shared" si="5"/>
        <v>0</v>
      </c>
      <c r="O15" s="8">
        <f t="shared" si="6"/>
        <v>279.79379718510154</v>
      </c>
      <c r="P15" s="6">
        <f t="shared" si="7"/>
        <v>4</v>
      </c>
      <c r="Q15" s="6">
        <f t="shared" si="8"/>
        <v>5</v>
      </c>
      <c r="R15" s="13">
        <f t="shared" si="9"/>
        <v>1</v>
      </c>
    </row>
    <row r="16" spans="1:18" x14ac:dyDescent="0.3">
      <c r="A16" s="5">
        <f t="shared" si="0"/>
        <v>6</v>
      </c>
      <c r="B16" s="6" t="s">
        <v>319</v>
      </c>
      <c r="C16" s="6" t="s">
        <v>181</v>
      </c>
      <c r="D16" s="6" t="s">
        <v>146</v>
      </c>
      <c r="E16" s="6">
        <v>11</v>
      </c>
      <c r="F16" s="7">
        <f t="shared" si="1"/>
        <v>47.61904761904762</v>
      </c>
      <c r="G16" s="6">
        <v>6</v>
      </c>
      <c r="H16" s="7">
        <f t="shared" si="2"/>
        <v>72.727272727272734</v>
      </c>
      <c r="I16" s="6">
        <v>8</v>
      </c>
      <c r="J16" s="7">
        <f t="shared" si="3"/>
        <v>65.217391304347828</v>
      </c>
      <c r="K16" s="6">
        <v>3</v>
      </c>
      <c r="L16" s="7">
        <f t="shared" si="4"/>
        <v>88.888888888888886</v>
      </c>
      <c r="M16" s="6"/>
      <c r="N16" s="7">
        <f t="shared" si="5"/>
        <v>0</v>
      </c>
      <c r="O16" s="8">
        <f t="shared" si="6"/>
        <v>274.45260053955707</v>
      </c>
      <c r="P16" s="6">
        <f t="shared" si="7"/>
        <v>4</v>
      </c>
      <c r="Q16" s="6">
        <f t="shared" si="8"/>
        <v>6</v>
      </c>
      <c r="R16" s="13">
        <f t="shared" si="9"/>
        <v>1</v>
      </c>
    </row>
    <row r="17" spans="1:18" x14ac:dyDescent="0.3">
      <c r="A17" s="5">
        <f t="shared" si="0"/>
        <v>7</v>
      </c>
      <c r="B17" s="6" t="s">
        <v>316</v>
      </c>
      <c r="C17" s="6" t="s">
        <v>93</v>
      </c>
      <c r="D17" s="6" t="s">
        <v>132</v>
      </c>
      <c r="E17" s="6">
        <v>9</v>
      </c>
      <c r="F17" s="7">
        <f t="shared" si="1"/>
        <v>57.142857142857146</v>
      </c>
      <c r="G17" s="6">
        <v>14</v>
      </c>
      <c r="H17" s="7">
        <f t="shared" si="2"/>
        <v>36.363636363636367</v>
      </c>
      <c r="I17" s="6">
        <v>6</v>
      </c>
      <c r="J17" s="7">
        <f t="shared" si="3"/>
        <v>73.913043478260875</v>
      </c>
      <c r="K17" s="6">
        <v>14</v>
      </c>
      <c r="L17" s="7">
        <f t="shared" si="4"/>
        <v>48.148148148148145</v>
      </c>
      <c r="M17" s="6"/>
      <c r="N17" s="7">
        <f t="shared" si="5"/>
        <v>0</v>
      </c>
      <c r="O17" s="8">
        <f t="shared" si="6"/>
        <v>215.56768513290254</v>
      </c>
      <c r="P17" s="6">
        <f t="shared" si="7"/>
        <v>4</v>
      </c>
      <c r="Q17" s="6">
        <f t="shared" si="8"/>
        <v>7</v>
      </c>
      <c r="R17" s="13">
        <f t="shared" si="9"/>
        <v>1</v>
      </c>
    </row>
    <row r="18" spans="1:18" x14ac:dyDescent="0.3">
      <c r="A18" s="5">
        <f t="shared" si="0"/>
        <v>8</v>
      </c>
      <c r="B18" s="6" t="s">
        <v>493</v>
      </c>
      <c r="C18" s="6" t="s">
        <v>494</v>
      </c>
      <c r="D18" s="6" t="s">
        <v>146</v>
      </c>
      <c r="E18" s="6"/>
      <c r="F18" s="7"/>
      <c r="G18" s="6">
        <v>5</v>
      </c>
      <c r="H18" s="7">
        <f t="shared" si="2"/>
        <v>77.272727272727266</v>
      </c>
      <c r="I18" s="6">
        <v>5</v>
      </c>
      <c r="J18" s="7">
        <f t="shared" si="3"/>
        <v>78.260869565217391</v>
      </c>
      <c r="K18" s="6">
        <v>16</v>
      </c>
      <c r="L18" s="7">
        <f t="shared" si="4"/>
        <v>40.74074074074074</v>
      </c>
      <c r="M18" s="6"/>
      <c r="N18" s="7">
        <f t="shared" si="5"/>
        <v>0</v>
      </c>
      <c r="O18" s="8">
        <f t="shared" si="6"/>
        <v>196.27433757868539</v>
      </c>
      <c r="P18" s="6">
        <f t="shared" si="7"/>
        <v>3</v>
      </c>
      <c r="Q18" s="6">
        <f t="shared" si="8"/>
        <v>8</v>
      </c>
      <c r="R18" s="13">
        <f t="shared" si="9"/>
        <v>0.75</v>
      </c>
    </row>
    <row r="19" spans="1:18" x14ac:dyDescent="0.3">
      <c r="A19" s="5">
        <f t="shared" si="0"/>
        <v>9</v>
      </c>
      <c r="B19" s="6" t="s">
        <v>497</v>
      </c>
      <c r="C19" s="6" t="s">
        <v>498</v>
      </c>
      <c r="D19" s="6" t="s">
        <v>193</v>
      </c>
      <c r="E19" s="6"/>
      <c r="F19" s="7">
        <f t="shared" ref="F19:F43" si="10">IF(E19=0,,($E$9-E19)*$E$7*100/$E$9)</f>
        <v>0</v>
      </c>
      <c r="G19" s="6">
        <v>13</v>
      </c>
      <c r="H19" s="7">
        <f t="shared" si="2"/>
        <v>40.909090909090907</v>
      </c>
      <c r="I19" s="6">
        <v>7</v>
      </c>
      <c r="J19" s="7">
        <f t="shared" si="3"/>
        <v>69.565217391304344</v>
      </c>
      <c r="K19" s="6">
        <v>8</v>
      </c>
      <c r="L19" s="7">
        <f t="shared" si="4"/>
        <v>70.370370370370367</v>
      </c>
      <c r="M19" s="6"/>
      <c r="N19" s="7">
        <f t="shared" si="5"/>
        <v>0</v>
      </c>
      <c r="O19" s="8">
        <f t="shared" si="6"/>
        <v>180.84467867076563</v>
      </c>
      <c r="P19" s="6">
        <f t="shared" si="7"/>
        <v>3</v>
      </c>
      <c r="Q19" s="6">
        <f t="shared" si="8"/>
        <v>9</v>
      </c>
      <c r="R19" s="13">
        <f t="shared" si="9"/>
        <v>0.75</v>
      </c>
    </row>
    <row r="20" spans="1:18" x14ac:dyDescent="0.3">
      <c r="A20" s="5">
        <f t="shared" si="0"/>
        <v>10</v>
      </c>
      <c r="B20" s="6" t="s">
        <v>326</v>
      </c>
      <c r="C20" s="6" t="s">
        <v>50</v>
      </c>
      <c r="D20" s="6" t="s">
        <v>185</v>
      </c>
      <c r="E20" s="6">
        <v>16</v>
      </c>
      <c r="F20" s="7">
        <f t="shared" si="10"/>
        <v>23.80952380952381</v>
      </c>
      <c r="G20" s="6">
        <v>9</v>
      </c>
      <c r="H20" s="7">
        <f t="shared" si="2"/>
        <v>59.090909090909093</v>
      </c>
      <c r="I20" s="6">
        <v>3</v>
      </c>
      <c r="J20" s="7">
        <f t="shared" si="3"/>
        <v>86.956521739130437</v>
      </c>
      <c r="K20" s="6"/>
      <c r="L20" s="7">
        <f t="shared" si="4"/>
        <v>0</v>
      </c>
      <c r="M20" s="6"/>
      <c r="N20" s="7">
        <f t="shared" si="5"/>
        <v>0</v>
      </c>
      <c r="O20" s="8">
        <f t="shared" si="6"/>
        <v>169.85695463956336</v>
      </c>
      <c r="P20" s="6">
        <f t="shared" si="7"/>
        <v>3</v>
      </c>
      <c r="Q20" s="6">
        <f t="shared" si="8"/>
        <v>10</v>
      </c>
      <c r="R20" s="13">
        <f t="shared" si="9"/>
        <v>0.75</v>
      </c>
    </row>
    <row r="21" spans="1:18" x14ac:dyDescent="0.3">
      <c r="A21" s="5">
        <f t="shared" si="0"/>
        <v>11</v>
      </c>
      <c r="B21" s="6" t="s">
        <v>312</v>
      </c>
      <c r="C21" s="6" t="s">
        <v>180</v>
      </c>
      <c r="D21" s="6" t="s">
        <v>313</v>
      </c>
      <c r="E21" s="6">
        <v>7</v>
      </c>
      <c r="F21" s="7">
        <f t="shared" si="10"/>
        <v>66.666666666666671</v>
      </c>
      <c r="G21" s="6">
        <v>15</v>
      </c>
      <c r="H21" s="7">
        <f t="shared" si="2"/>
        <v>31.818181818181817</v>
      </c>
      <c r="I21" s="6">
        <v>18</v>
      </c>
      <c r="J21" s="7">
        <f t="shared" si="3"/>
        <v>21.739130434782609</v>
      </c>
      <c r="K21" s="6">
        <v>15</v>
      </c>
      <c r="L21" s="7">
        <f t="shared" si="4"/>
        <v>44.444444444444443</v>
      </c>
      <c r="M21" s="6"/>
      <c r="N21" s="7">
        <f t="shared" si="5"/>
        <v>0</v>
      </c>
      <c r="O21" s="8">
        <f t="shared" si="6"/>
        <v>164.66842336407552</v>
      </c>
      <c r="P21" s="6">
        <f t="shared" si="7"/>
        <v>4</v>
      </c>
      <c r="Q21" s="6">
        <f t="shared" si="8"/>
        <v>11</v>
      </c>
      <c r="R21" s="13">
        <f t="shared" si="9"/>
        <v>1</v>
      </c>
    </row>
    <row r="22" spans="1:18" x14ac:dyDescent="0.3">
      <c r="A22" s="5">
        <f t="shared" si="0"/>
        <v>12</v>
      </c>
      <c r="B22" s="6" t="s">
        <v>573</v>
      </c>
      <c r="C22" s="6" t="s">
        <v>125</v>
      </c>
      <c r="D22" s="6" t="s">
        <v>500</v>
      </c>
      <c r="E22" s="6"/>
      <c r="F22" s="7">
        <f t="shared" si="10"/>
        <v>0</v>
      </c>
      <c r="G22" s="6">
        <v>11</v>
      </c>
      <c r="H22" s="7">
        <f t="shared" si="2"/>
        <v>50</v>
      </c>
      <c r="I22" s="6">
        <v>11</v>
      </c>
      <c r="J22" s="7">
        <f t="shared" si="3"/>
        <v>52.173913043478258</v>
      </c>
      <c r="K22" s="6">
        <v>13</v>
      </c>
      <c r="L22" s="7">
        <f t="shared" si="4"/>
        <v>51.851851851851855</v>
      </c>
      <c r="M22" s="6"/>
      <c r="N22" s="7">
        <f t="shared" si="5"/>
        <v>0</v>
      </c>
      <c r="O22" s="8">
        <f t="shared" si="6"/>
        <v>154.0257648953301</v>
      </c>
      <c r="P22" s="6">
        <f t="shared" si="7"/>
        <v>3</v>
      </c>
      <c r="Q22" s="6">
        <f t="shared" si="8"/>
        <v>12</v>
      </c>
      <c r="R22" s="13">
        <f t="shared" si="9"/>
        <v>0.75</v>
      </c>
    </row>
    <row r="23" spans="1:18" x14ac:dyDescent="0.3">
      <c r="A23" s="5">
        <f t="shared" si="0"/>
        <v>13</v>
      </c>
      <c r="B23" s="6" t="s">
        <v>314</v>
      </c>
      <c r="C23" s="6" t="s">
        <v>315</v>
      </c>
      <c r="D23" s="6" t="s">
        <v>66</v>
      </c>
      <c r="E23" s="6">
        <v>8</v>
      </c>
      <c r="F23" s="7">
        <f t="shared" si="10"/>
        <v>61.904761904761905</v>
      </c>
      <c r="G23" s="6">
        <v>7</v>
      </c>
      <c r="H23" s="7">
        <f t="shared" si="2"/>
        <v>68.181818181818187</v>
      </c>
      <c r="I23" s="6"/>
      <c r="J23" s="7">
        <f t="shared" si="3"/>
        <v>0</v>
      </c>
      <c r="K23" s="6"/>
      <c r="L23" s="7">
        <f t="shared" si="4"/>
        <v>0</v>
      </c>
      <c r="M23" s="6"/>
      <c r="N23" s="7">
        <f t="shared" si="5"/>
        <v>0</v>
      </c>
      <c r="O23" s="8">
        <f t="shared" si="6"/>
        <v>130.08658008658008</v>
      </c>
      <c r="P23" s="6">
        <f t="shared" si="7"/>
        <v>2</v>
      </c>
      <c r="Q23" s="6">
        <f t="shared" si="8"/>
        <v>13</v>
      </c>
      <c r="R23" s="13">
        <f t="shared" si="9"/>
        <v>0.5</v>
      </c>
    </row>
    <row r="24" spans="1:18" x14ac:dyDescent="0.3">
      <c r="A24" s="5">
        <f t="shared" si="0"/>
        <v>14</v>
      </c>
      <c r="B24" s="6" t="s">
        <v>131</v>
      </c>
      <c r="C24" s="6" t="s">
        <v>576</v>
      </c>
      <c r="D24" s="6" t="s">
        <v>132</v>
      </c>
      <c r="E24" s="6"/>
      <c r="F24" s="7">
        <f t="shared" si="10"/>
        <v>0</v>
      </c>
      <c r="G24" s="6"/>
      <c r="H24" s="7">
        <f t="shared" si="2"/>
        <v>0</v>
      </c>
      <c r="I24" s="6">
        <v>17</v>
      </c>
      <c r="J24" s="7">
        <f t="shared" si="3"/>
        <v>26.086956521739129</v>
      </c>
      <c r="K24" s="6">
        <v>2</v>
      </c>
      <c r="L24" s="7">
        <f t="shared" si="4"/>
        <v>92.592592592592595</v>
      </c>
      <c r="M24" s="6"/>
      <c r="N24" s="7">
        <f t="shared" si="5"/>
        <v>0</v>
      </c>
      <c r="O24" s="8">
        <f t="shared" si="6"/>
        <v>118.67954911433172</v>
      </c>
      <c r="P24" s="6">
        <f t="shared" si="7"/>
        <v>2</v>
      </c>
      <c r="Q24" s="6">
        <f t="shared" si="8"/>
        <v>14</v>
      </c>
      <c r="R24" s="13">
        <f t="shared" si="9"/>
        <v>0.5</v>
      </c>
    </row>
    <row r="25" spans="1:18" x14ac:dyDescent="0.3">
      <c r="A25" s="6">
        <f t="shared" si="0"/>
        <v>15</v>
      </c>
      <c r="B25" s="6" t="s">
        <v>110</v>
      </c>
      <c r="C25" s="6" t="s">
        <v>98</v>
      </c>
      <c r="D25" s="6" t="s">
        <v>56</v>
      </c>
      <c r="E25" s="6">
        <v>2</v>
      </c>
      <c r="F25" s="7">
        <f t="shared" si="10"/>
        <v>90.476190476190482</v>
      </c>
      <c r="G25" s="6"/>
      <c r="H25" s="7">
        <f t="shared" si="2"/>
        <v>0</v>
      </c>
      <c r="I25" s="6">
        <v>21</v>
      </c>
      <c r="J25" s="7">
        <f t="shared" si="3"/>
        <v>8.695652173913043</v>
      </c>
      <c r="K25" s="6">
        <v>24</v>
      </c>
      <c r="L25" s="7">
        <f t="shared" si="4"/>
        <v>11.111111111111111</v>
      </c>
      <c r="M25" s="6"/>
      <c r="N25" s="7">
        <f t="shared" si="5"/>
        <v>0</v>
      </c>
      <c r="O25" s="8">
        <f t="shared" si="6"/>
        <v>110.28295376121464</v>
      </c>
      <c r="P25" s="6">
        <f t="shared" si="7"/>
        <v>3</v>
      </c>
      <c r="Q25" s="6">
        <f t="shared" si="8"/>
        <v>15</v>
      </c>
      <c r="R25" s="13">
        <f t="shared" si="9"/>
        <v>0.75</v>
      </c>
    </row>
    <row r="26" spans="1:18" x14ac:dyDescent="0.3">
      <c r="A26" s="6">
        <f t="shared" si="0"/>
        <v>16</v>
      </c>
      <c r="B26" s="6" t="s">
        <v>331</v>
      </c>
      <c r="C26" s="6" t="s">
        <v>332</v>
      </c>
      <c r="D26" s="6" t="s">
        <v>46</v>
      </c>
      <c r="E26" s="6">
        <v>19</v>
      </c>
      <c r="F26" s="7">
        <f t="shared" si="10"/>
        <v>9.5238095238095237</v>
      </c>
      <c r="G26" s="6">
        <v>16</v>
      </c>
      <c r="H26" s="7">
        <f t="shared" si="2"/>
        <v>27.272727272727273</v>
      </c>
      <c r="I26" s="6">
        <v>12</v>
      </c>
      <c r="J26" s="7">
        <f t="shared" si="3"/>
        <v>47.826086956521742</v>
      </c>
      <c r="K26" s="6">
        <v>22</v>
      </c>
      <c r="L26" s="7">
        <f t="shared" si="4"/>
        <v>18.518518518518519</v>
      </c>
      <c r="M26" s="6"/>
      <c r="N26" s="7">
        <f t="shared" si="5"/>
        <v>0</v>
      </c>
      <c r="O26" s="8">
        <f t="shared" si="6"/>
        <v>103.14114227157707</v>
      </c>
      <c r="P26" s="6">
        <f t="shared" si="7"/>
        <v>4</v>
      </c>
      <c r="Q26" s="6">
        <f t="shared" si="8"/>
        <v>16</v>
      </c>
      <c r="R26" s="13">
        <f t="shared" si="9"/>
        <v>1</v>
      </c>
    </row>
    <row r="27" spans="1:18" x14ac:dyDescent="0.3">
      <c r="A27" s="5">
        <f t="shared" si="0"/>
        <v>17</v>
      </c>
      <c r="B27" s="6" t="s">
        <v>322</v>
      </c>
      <c r="C27" s="15" t="s">
        <v>323</v>
      </c>
      <c r="D27" s="6" t="s">
        <v>185</v>
      </c>
      <c r="E27" s="6">
        <v>14</v>
      </c>
      <c r="F27" s="7">
        <f t="shared" si="10"/>
        <v>33.333333333333336</v>
      </c>
      <c r="G27" s="6">
        <v>17</v>
      </c>
      <c r="H27" s="7">
        <f t="shared" si="2"/>
        <v>22.727272727272727</v>
      </c>
      <c r="I27" s="6">
        <v>14</v>
      </c>
      <c r="J27" s="7">
        <f t="shared" si="3"/>
        <v>39.130434782608695</v>
      </c>
      <c r="K27" s="6"/>
      <c r="L27" s="7">
        <f t="shared" si="4"/>
        <v>0</v>
      </c>
      <c r="M27" s="6"/>
      <c r="N27" s="7">
        <f t="shared" si="5"/>
        <v>0</v>
      </c>
      <c r="O27" s="8">
        <f t="shared" si="6"/>
        <v>95.191040843214751</v>
      </c>
      <c r="P27" s="6">
        <f t="shared" si="7"/>
        <v>3</v>
      </c>
      <c r="Q27" s="6">
        <f t="shared" si="8"/>
        <v>17</v>
      </c>
      <c r="R27" s="13">
        <f t="shared" si="9"/>
        <v>0.75</v>
      </c>
    </row>
    <row r="28" spans="1:18" x14ac:dyDescent="0.3">
      <c r="A28" s="5">
        <f t="shared" si="0"/>
        <v>18</v>
      </c>
      <c r="B28" s="6" t="s">
        <v>602</v>
      </c>
      <c r="C28" s="6" t="s">
        <v>603</v>
      </c>
      <c r="D28" s="6" t="s">
        <v>46</v>
      </c>
      <c r="E28" s="6"/>
      <c r="F28" s="7">
        <f t="shared" si="10"/>
        <v>0</v>
      </c>
      <c r="G28" s="6"/>
      <c r="H28" s="7">
        <f t="shared" si="2"/>
        <v>0</v>
      </c>
      <c r="I28" s="6"/>
      <c r="J28" s="7">
        <f t="shared" si="3"/>
        <v>0</v>
      </c>
      <c r="K28" s="6">
        <v>3</v>
      </c>
      <c r="L28" s="7">
        <f t="shared" si="4"/>
        <v>88.888888888888886</v>
      </c>
      <c r="M28" s="6"/>
      <c r="N28" s="7">
        <f t="shared" si="5"/>
        <v>0</v>
      </c>
      <c r="O28" s="8">
        <f t="shared" si="6"/>
        <v>88.888888888888886</v>
      </c>
      <c r="P28" s="6">
        <f t="shared" si="7"/>
        <v>1</v>
      </c>
      <c r="Q28" s="6">
        <f t="shared" si="8"/>
        <v>18</v>
      </c>
      <c r="R28" s="13">
        <f t="shared" si="9"/>
        <v>0.25</v>
      </c>
    </row>
    <row r="29" spans="1:18" x14ac:dyDescent="0.3">
      <c r="A29" s="5">
        <f t="shared" si="0"/>
        <v>19</v>
      </c>
      <c r="B29" s="6" t="s">
        <v>320</v>
      </c>
      <c r="C29" s="6" t="s">
        <v>181</v>
      </c>
      <c r="D29" s="6" t="s">
        <v>66</v>
      </c>
      <c r="E29" s="6">
        <v>12</v>
      </c>
      <c r="F29" s="7">
        <f t="shared" si="10"/>
        <v>42.857142857142854</v>
      </c>
      <c r="G29" s="6">
        <v>12</v>
      </c>
      <c r="H29" s="7">
        <f t="shared" si="2"/>
        <v>45.454545454545453</v>
      </c>
      <c r="I29" s="6"/>
      <c r="J29" s="7">
        <f t="shared" si="3"/>
        <v>0</v>
      </c>
      <c r="K29" s="6"/>
      <c r="L29" s="7">
        <f t="shared" si="4"/>
        <v>0</v>
      </c>
      <c r="M29" s="6"/>
      <c r="N29" s="7">
        <f t="shared" si="5"/>
        <v>0</v>
      </c>
      <c r="O29" s="8">
        <f t="shared" si="6"/>
        <v>88.3116883116883</v>
      </c>
      <c r="P29" s="6">
        <f t="shared" si="7"/>
        <v>2</v>
      </c>
      <c r="Q29" s="6">
        <f t="shared" si="8"/>
        <v>19</v>
      </c>
      <c r="R29" s="13">
        <f t="shared" si="9"/>
        <v>0.5</v>
      </c>
    </row>
    <row r="30" spans="1:18" x14ac:dyDescent="0.3">
      <c r="A30" s="5">
        <f t="shared" si="0"/>
        <v>20</v>
      </c>
      <c r="B30" s="6" t="s">
        <v>604</v>
      </c>
      <c r="C30" s="6" t="s">
        <v>605</v>
      </c>
      <c r="D30" s="6" t="s">
        <v>132</v>
      </c>
      <c r="E30" s="6"/>
      <c r="F30" s="7">
        <f t="shared" si="10"/>
        <v>0</v>
      </c>
      <c r="G30" s="6"/>
      <c r="H30" s="7">
        <f t="shared" si="2"/>
        <v>0</v>
      </c>
      <c r="I30" s="6"/>
      <c r="J30" s="7">
        <f t="shared" si="3"/>
        <v>0</v>
      </c>
      <c r="K30" s="6">
        <v>6</v>
      </c>
      <c r="L30" s="7">
        <f t="shared" si="4"/>
        <v>77.777777777777771</v>
      </c>
      <c r="M30" s="6"/>
      <c r="N30" s="7">
        <f t="shared" si="5"/>
        <v>0</v>
      </c>
      <c r="O30" s="8">
        <f t="shared" si="6"/>
        <v>77.777777777777771</v>
      </c>
      <c r="P30" s="6">
        <f t="shared" si="7"/>
        <v>1</v>
      </c>
      <c r="Q30" s="6">
        <f t="shared" si="8"/>
        <v>20</v>
      </c>
      <c r="R30" s="13">
        <f t="shared" si="9"/>
        <v>0.25</v>
      </c>
    </row>
    <row r="31" spans="1:18" x14ac:dyDescent="0.3">
      <c r="A31" s="5">
        <f t="shared" si="0"/>
        <v>21</v>
      </c>
      <c r="B31" s="6" t="s">
        <v>606</v>
      </c>
      <c r="C31" s="6" t="s">
        <v>294</v>
      </c>
      <c r="D31" s="6" t="s">
        <v>56</v>
      </c>
      <c r="E31" s="6"/>
      <c r="F31" s="7">
        <f t="shared" si="10"/>
        <v>0</v>
      </c>
      <c r="G31" s="6"/>
      <c r="H31" s="7">
        <f t="shared" si="2"/>
        <v>0</v>
      </c>
      <c r="I31" s="6"/>
      <c r="J31" s="7">
        <f t="shared" si="3"/>
        <v>0</v>
      </c>
      <c r="K31" s="6">
        <v>7</v>
      </c>
      <c r="L31" s="7">
        <f t="shared" si="4"/>
        <v>74.074074074074076</v>
      </c>
      <c r="M31" s="6"/>
      <c r="N31" s="7">
        <f t="shared" si="5"/>
        <v>0</v>
      </c>
      <c r="O31" s="8">
        <f t="shared" si="6"/>
        <v>74.074074074074076</v>
      </c>
      <c r="P31" s="6">
        <f t="shared" si="7"/>
        <v>1</v>
      </c>
      <c r="Q31" s="6">
        <f t="shared" si="8"/>
        <v>21</v>
      </c>
      <c r="R31" s="13">
        <f t="shared" si="9"/>
        <v>0.25</v>
      </c>
    </row>
    <row r="32" spans="1:18" x14ac:dyDescent="0.3">
      <c r="A32" s="5">
        <f t="shared" si="0"/>
        <v>22</v>
      </c>
      <c r="B32" s="6" t="s">
        <v>324</v>
      </c>
      <c r="C32" s="6" t="s">
        <v>325</v>
      </c>
      <c r="D32" s="6" t="s">
        <v>132</v>
      </c>
      <c r="E32" s="6">
        <v>15</v>
      </c>
      <c r="F32" s="7">
        <f t="shared" si="10"/>
        <v>28.571428571428573</v>
      </c>
      <c r="G32" s="6">
        <v>20</v>
      </c>
      <c r="H32" s="7">
        <f t="shared" si="2"/>
        <v>9.0909090909090917</v>
      </c>
      <c r="I32" s="6">
        <v>16</v>
      </c>
      <c r="J32" s="7">
        <f t="shared" si="3"/>
        <v>30.434782608695652</v>
      </c>
      <c r="K32" s="6"/>
      <c r="L32" s="7">
        <f t="shared" si="4"/>
        <v>0</v>
      </c>
      <c r="M32" s="6"/>
      <c r="N32" s="7">
        <f t="shared" si="5"/>
        <v>0</v>
      </c>
      <c r="O32" s="8">
        <f t="shared" si="6"/>
        <v>68.097120271033319</v>
      </c>
      <c r="P32" s="6">
        <f t="shared" si="7"/>
        <v>3</v>
      </c>
      <c r="Q32" s="6">
        <f t="shared" si="8"/>
        <v>22</v>
      </c>
      <c r="R32" s="13">
        <f t="shared" si="9"/>
        <v>0.75</v>
      </c>
    </row>
    <row r="33" spans="1:18" x14ac:dyDescent="0.3">
      <c r="A33" s="5">
        <f t="shared" si="0"/>
        <v>23</v>
      </c>
      <c r="B33" s="6" t="s">
        <v>571</v>
      </c>
      <c r="C33" s="6" t="s">
        <v>572</v>
      </c>
      <c r="D33" s="6" t="s">
        <v>185</v>
      </c>
      <c r="E33" s="6"/>
      <c r="F33" s="7">
        <f t="shared" si="10"/>
        <v>0</v>
      </c>
      <c r="G33" s="6"/>
      <c r="H33" s="7">
        <f t="shared" si="2"/>
        <v>0</v>
      </c>
      <c r="I33" s="6">
        <v>10</v>
      </c>
      <c r="J33" s="7">
        <f t="shared" si="3"/>
        <v>56.521739130434781</v>
      </c>
      <c r="K33" s="6"/>
      <c r="L33" s="7">
        <f t="shared" si="4"/>
        <v>0</v>
      </c>
      <c r="M33" s="6"/>
      <c r="N33" s="7">
        <f t="shared" si="5"/>
        <v>0</v>
      </c>
      <c r="O33" s="8">
        <f t="shared" si="6"/>
        <v>56.521739130434781</v>
      </c>
      <c r="P33" s="6">
        <f t="shared" si="7"/>
        <v>1</v>
      </c>
      <c r="Q33" s="6">
        <f t="shared" si="8"/>
        <v>23</v>
      </c>
      <c r="R33" s="13">
        <f t="shared" si="9"/>
        <v>0.25</v>
      </c>
    </row>
    <row r="34" spans="1:18" x14ac:dyDescent="0.3">
      <c r="A34" s="5">
        <f t="shared" si="0"/>
        <v>24</v>
      </c>
      <c r="B34" s="6" t="s">
        <v>321</v>
      </c>
      <c r="C34" s="6" t="s">
        <v>315</v>
      </c>
      <c r="D34" s="6" t="s">
        <v>46</v>
      </c>
      <c r="E34" s="6">
        <v>13</v>
      </c>
      <c r="F34" s="7">
        <f t="shared" si="10"/>
        <v>38.095238095238095</v>
      </c>
      <c r="G34" s="6">
        <v>18</v>
      </c>
      <c r="H34" s="7">
        <f t="shared" si="2"/>
        <v>18.181818181818183</v>
      </c>
      <c r="I34" s="6"/>
      <c r="J34" s="7">
        <f t="shared" si="3"/>
        <v>0</v>
      </c>
      <c r="K34" s="6"/>
      <c r="L34" s="7">
        <f t="shared" si="4"/>
        <v>0</v>
      </c>
      <c r="M34" s="6"/>
      <c r="N34" s="7">
        <f t="shared" si="5"/>
        <v>0</v>
      </c>
      <c r="O34" s="8">
        <f t="shared" si="6"/>
        <v>56.277056277056275</v>
      </c>
      <c r="P34" s="6">
        <f t="shared" si="7"/>
        <v>2</v>
      </c>
      <c r="Q34" s="6">
        <f t="shared" si="8"/>
        <v>24</v>
      </c>
      <c r="R34" s="13">
        <f t="shared" si="9"/>
        <v>0.5</v>
      </c>
    </row>
    <row r="35" spans="1:18" x14ac:dyDescent="0.3">
      <c r="A35" s="5">
        <f t="shared" si="0"/>
        <v>25</v>
      </c>
      <c r="B35" s="6" t="s">
        <v>607</v>
      </c>
      <c r="C35" s="6" t="s">
        <v>608</v>
      </c>
      <c r="D35" s="6" t="s">
        <v>155</v>
      </c>
      <c r="E35" s="6"/>
      <c r="F35" s="7">
        <f t="shared" si="10"/>
        <v>0</v>
      </c>
      <c r="G35" s="6"/>
      <c r="H35" s="7">
        <f t="shared" si="2"/>
        <v>0</v>
      </c>
      <c r="I35" s="6"/>
      <c r="J35" s="7">
        <f t="shared" si="3"/>
        <v>0</v>
      </c>
      <c r="K35" s="6">
        <v>12</v>
      </c>
      <c r="L35" s="7">
        <f t="shared" si="4"/>
        <v>55.555555555555557</v>
      </c>
      <c r="M35" s="6"/>
      <c r="N35" s="7">
        <f t="shared" si="5"/>
        <v>0</v>
      </c>
      <c r="O35" s="8">
        <f t="shared" si="6"/>
        <v>55.555555555555557</v>
      </c>
      <c r="P35" s="6">
        <f t="shared" si="7"/>
        <v>1</v>
      </c>
      <c r="Q35" s="6">
        <f t="shared" si="8"/>
        <v>25</v>
      </c>
      <c r="R35" s="13">
        <f t="shared" si="9"/>
        <v>0.25</v>
      </c>
    </row>
    <row r="36" spans="1:18" x14ac:dyDescent="0.3">
      <c r="A36" s="5">
        <f t="shared" si="0"/>
        <v>26</v>
      </c>
      <c r="B36" s="6" t="s">
        <v>499</v>
      </c>
      <c r="C36" s="6" t="s">
        <v>362</v>
      </c>
      <c r="D36" s="6" t="s">
        <v>46</v>
      </c>
      <c r="E36" s="6"/>
      <c r="F36" s="7">
        <f t="shared" si="10"/>
        <v>0</v>
      </c>
      <c r="G36" s="6">
        <v>21</v>
      </c>
      <c r="H36" s="7">
        <f t="shared" si="2"/>
        <v>4.5454545454545459</v>
      </c>
      <c r="I36" s="6">
        <v>19</v>
      </c>
      <c r="J36" s="7">
        <f t="shared" si="3"/>
        <v>17.391304347826086</v>
      </c>
      <c r="K36" s="6">
        <v>18</v>
      </c>
      <c r="L36" s="7">
        <f t="shared" si="4"/>
        <v>33.333333333333336</v>
      </c>
      <c r="M36" s="6"/>
      <c r="N36" s="7">
        <f t="shared" si="5"/>
        <v>0</v>
      </c>
      <c r="O36" s="8">
        <f t="shared" si="6"/>
        <v>55.270092226613968</v>
      </c>
      <c r="P36" s="6">
        <f t="shared" si="7"/>
        <v>3</v>
      </c>
      <c r="Q36" s="6">
        <f t="shared" si="8"/>
        <v>26</v>
      </c>
      <c r="R36" s="13">
        <f t="shared" si="9"/>
        <v>0.75</v>
      </c>
    </row>
    <row r="37" spans="1:18" x14ac:dyDescent="0.3">
      <c r="A37" s="5">
        <f t="shared" si="0"/>
        <v>27</v>
      </c>
      <c r="B37" s="6" t="s">
        <v>495</v>
      </c>
      <c r="C37" s="6" t="s">
        <v>496</v>
      </c>
      <c r="D37" s="6" t="s">
        <v>185</v>
      </c>
      <c r="E37" s="6"/>
      <c r="F37" s="7">
        <f t="shared" si="10"/>
        <v>0</v>
      </c>
      <c r="G37" s="6">
        <v>10</v>
      </c>
      <c r="H37" s="7">
        <f t="shared" si="2"/>
        <v>54.545454545454547</v>
      </c>
      <c r="I37" s="6"/>
      <c r="J37" s="7">
        <f t="shared" si="3"/>
        <v>0</v>
      </c>
      <c r="K37" s="6"/>
      <c r="L37" s="7">
        <f t="shared" si="4"/>
        <v>0</v>
      </c>
      <c r="M37" s="6"/>
      <c r="N37" s="7">
        <f t="shared" si="5"/>
        <v>0</v>
      </c>
      <c r="O37" s="8">
        <f t="shared" si="6"/>
        <v>54.545454545454547</v>
      </c>
      <c r="P37" s="6">
        <f t="shared" si="7"/>
        <v>1</v>
      </c>
      <c r="Q37" s="6">
        <f t="shared" si="8"/>
        <v>27</v>
      </c>
      <c r="R37" s="13">
        <f t="shared" si="9"/>
        <v>0.25</v>
      </c>
    </row>
    <row r="38" spans="1:18" x14ac:dyDescent="0.3">
      <c r="A38" s="5">
        <f t="shared" si="0"/>
        <v>28</v>
      </c>
      <c r="B38" s="6" t="s">
        <v>317</v>
      </c>
      <c r="C38" s="6" t="s">
        <v>318</v>
      </c>
      <c r="D38" s="6" t="s">
        <v>56</v>
      </c>
      <c r="E38" s="6">
        <v>10</v>
      </c>
      <c r="F38" s="7">
        <f t="shared" si="10"/>
        <v>52.38095238095238</v>
      </c>
      <c r="G38" s="6"/>
      <c r="H38" s="7">
        <f t="shared" si="2"/>
        <v>0</v>
      </c>
      <c r="I38" s="6"/>
      <c r="J38" s="7">
        <f t="shared" si="3"/>
        <v>0</v>
      </c>
      <c r="K38" s="6">
        <v>27</v>
      </c>
      <c r="L38" s="7">
        <v>2</v>
      </c>
      <c r="M38" s="6"/>
      <c r="N38" s="7">
        <f t="shared" si="5"/>
        <v>0</v>
      </c>
      <c r="O38" s="8">
        <f t="shared" si="6"/>
        <v>54.38095238095238</v>
      </c>
      <c r="P38" s="6">
        <f t="shared" si="7"/>
        <v>2</v>
      </c>
      <c r="Q38" s="6">
        <f t="shared" si="8"/>
        <v>28</v>
      </c>
      <c r="R38" s="13">
        <f t="shared" si="9"/>
        <v>0.5</v>
      </c>
    </row>
    <row r="39" spans="1:18" x14ac:dyDescent="0.3">
      <c r="A39" s="5">
        <f t="shared" ref="A39:A52" si="11">Q39</f>
        <v>29</v>
      </c>
      <c r="B39" s="6" t="s">
        <v>609</v>
      </c>
      <c r="C39" s="6" t="s">
        <v>610</v>
      </c>
      <c r="D39" s="6" t="s">
        <v>56</v>
      </c>
      <c r="E39" s="6"/>
      <c r="F39" s="7">
        <f t="shared" si="10"/>
        <v>0</v>
      </c>
      <c r="G39" s="6"/>
      <c r="H39" s="7">
        <f t="shared" si="2"/>
        <v>0</v>
      </c>
      <c r="I39" s="6"/>
      <c r="J39" s="7">
        <f t="shared" si="3"/>
        <v>0</v>
      </c>
      <c r="K39" s="6">
        <v>17</v>
      </c>
      <c r="L39" s="7">
        <f t="shared" ref="L39:L52" si="12">IF(K39=0,,($K$9-K39)*$K$7*100/$K$9)</f>
        <v>37.037037037037038</v>
      </c>
      <c r="M39" s="6"/>
      <c r="N39" s="7">
        <f t="shared" si="5"/>
        <v>0</v>
      </c>
      <c r="O39" s="8">
        <f t="shared" si="6"/>
        <v>37.037037037037038</v>
      </c>
      <c r="P39" s="6">
        <f t="shared" ref="P39:P52" si="13">COUNTA(E39,G39,I39,K39,M39)</f>
        <v>1</v>
      </c>
      <c r="Q39" s="6">
        <f t="shared" ref="Q39:Q52" si="14">ROW(B39)-10</f>
        <v>29</v>
      </c>
      <c r="R39" s="13">
        <f t="shared" ref="R39:R52" si="15">P39/$G$3</f>
        <v>0.25</v>
      </c>
    </row>
    <row r="40" spans="1:18" x14ac:dyDescent="0.3">
      <c r="A40" s="5">
        <f t="shared" si="11"/>
        <v>30</v>
      </c>
      <c r="B40" s="6" t="s">
        <v>574</v>
      </c>
      <c r="C40" s="6" t="s">
        <v>575</v>
      </c>
      <c r="D40" s="6" t="s">
        <v>46</v>
      </c>
      <c r="E40" s="6"/>
      <c r="F40" s="7">
        <f t="shared" si="10"/>
        <v>0</v>
      </c>
      <c r="G40" s="6"/>
      <c r="H40" s="7">
        <f t="shared" si="2"/>
        <v>0</v>
      </c>
      <c r="I40" s="6">
        <v>15</v>
      </c>
      <c r="J40" s="7">
        <f t="shared" si="3"/>
        <v>34.782608695652172</v>
      </c>
      <c r="K40" s="6"/>
      <c r="L40" s="7">
        <f t="shared" si="12"/>
        <v>0</v>
      </c>
      <c r="M40" s="6"/>
      <c r="N40" s="7">
        <f t="shared" si="5"/>
        <v>0</v>
      </c>
      <c r="O40" s="8">
        <f t="shared" si="6"/>
        <v>34.782608695652172</v>
      </c>
      <c r="P40" s="6">
        <f t="shared" si="13"/>
        <v>1</v>
      </c>
      <c r="Q40" s="6">
        <f t="shared" si="14"/>
        <v>30</v>
      </c>
      <c r="R40" s="13">
        <f t="shared" si="15"/>
        <v>0.25</v>
      </c>
    </row>
    <row r="41" spans="1:18" x14ac:dyDescent="0.3">
      <c r="A41" s="5">
        <f t="shared" si="11"/>
        <v>31</v>
      </c>
      <c r="B41" s="6" t="s">
        <v>611</v>
      </c>
      <c r="C41" s="6" t="s">
        <v>67</v>
      </c>
      <c r="D41" s="6" t="s">
        <v>56</v>
      </c>
      <c r="E41" s="6"/>
      <c r="F41" s="7">
        <f t="shared" si="10"/>
        <v>0</v>
      </c>
      <c r="G41" s="6"/>
      <c r="H41" s="7">
        <f t="shared" si="2"/>
        <v>0</v>
      </c>
      <c r="I41" s="6"/>
      <c r="J41" s="7">
        <f t="shared" si="3"/>
        <v>0</v>
      </c>
      <c r="K41" s="6">
        <v>19</v>
      </c>
      <c r="L41" s="7">
        <f t="shared" si="12"/>
        <v>29.62962962962963</v>
      </c>
      <c r="M41" s="6"/>
      <c r="N41" s="7">
        <f t="shared" si="5"/>
        <v>0</v>
      </c>
      <c r="O41" s="8">
        <f t="shared" si="6"/>
        <v>29.62962962962963</v>
      </c>
      <c r="P41" s="6">
        <f t="shared" si="13"/>
        <v>1</v>
      </c>
      <c r="Q41" s="6">
        <f t="shared" si="14"/>
        <v>31</v>
      </c>
      <c r="R41" s="13">
        <f t="shared" si="15"/>
        <v>0.25</v>
      </c>
    </row>
    <row r="42" spans="1:18" x14ac:dyDescent="0.3">
      <c r="A42" s="5">
        <f t="shared" si="11"/>
        <v>32</v>
      </c>
      <c r="B42" s="6" t="s">
        <v>488</v>
      </c>
      <c r="C42" s="6" t="s">
        <v>612</v>
      </c>
      <c r="D42" s="6" t="s">
        <v>56</v>
      </c>
      <c r="E42" s="6"/>
      <c r="F42" s="7">
        <f t="shared" si="10"/>
        <v>0</v>
      </c>
      <c r="G42" s="6"/>
      <c r="H42" s="7">
        <f t="shared" si="2"/>
        <v>0</v>
      </c>
      <c r="I42" s="6"/>
      <c r="J42" s="7">
        <f t="shared" si="3"/>
        <v>0</v>
      </c>
      <c r="K42" s="6">
        <v>20</v>
      </c>
      <c r="L42" s="7">
        <f t="shared" si="12"/>
        <v>25.925925925925927</v>
      </c>
      <c r="M42" s="6"/>
      <c r="N42" s="7">
        <f t="shared" si="5"/>
        <v>0</v>
      </c>
      <c r="O42" s="8">
        <f t="shared" si="6"/>
        <v>25.925925925925927</v>
      </c>
      <c r="P42" s="6">
        <f t="shared" si="13"/>
        <v>1</v>
      </c>
      <c r="Q42" s="6">
        <f t="shared" si="14"/>
        <v>32</v>
      </c>
      <c r="R42" s="13">
        <f t="shared" si="15"/>
        <v>0.25</v>
      </c>
    </row>
    <row r="43" spans="1:18" x14ac:dyDescent="0.3">
      <c r="A43" s="5">
        <f t="shared" si="11"/>
        <v>33</v>
      </c>
      <c r="B43" s="6" t="s">
        <v>579</v>
      </c>
      <c r="C43" s="6" t="s">
        <v>580</v>
      </c>
      <c r="D43" s="6" t="s">
        <v>384</v>
      </c>
      <c r="E43" s="6"/>
      <c r="F43" s="7">
        <f t="shared" si="10"/>
        <v>0</v>
      </c>
      <c r="G43" s="6"/>
      <c r="H43" s="7">
        <f t="shared" si="2"/>
        <v>0</v>
      </c>
      <c r="I43" s="6">
        <v>23</v>
      </c>
      <c r="J43" s="7">
        <v>2</v>
      </c>
      <c r="K43" s="6">
        <v>21</v>
      </c>
      <c r="L43" s="7">
        <f t="shared" si="12"/>
        <v>22.222222222222221</v>
      </c>
      <c r="M43" s="6"/>
      <c r="N43" s="7">
        <f t="shared" si="5"/>
        <v>0</v>
      </c>
      <c r="O43" s="8">
        <f t="shared" si="6"/>
        <v>24.222222222222221</v>
      </c>
      <c r="P43" s="6">
        <f t="shared" si="13"/>
        <v>2</v>
      </c>
      <c r="Q43" s="6">
        <f t="shared" si="14"/>
        <v>33</v>
      </c>
      <c r="R43" s="13">
        <f t="shared" si="15"/>
        <v>0.5</v>
      </c>
    </row>
    <row r="44" spans="1:18" x14ac:dyDescent="0.3">
      <c r="A44" s="5">
        <f t="shared" si="11"/>
        <v>34</v>
      </c>
      <c r="B44" s="6" t="s">
        <v>110</v>
      </c>
      <c r="C44" s="6" t="s">
        <v>50</v>
      </c>
      <c r="D44" s="6" t="s">
        <v>56</v>
      </c>
      <c r="E44" s="6">
        <v>21</v>
      </c>
      <c r="F44" s="7">
        <f>5/2</f>
        <v>2.5</v>
      </c>
      <c r="G44" s="6"/>
      <c r="H44" s="7">
        <f t="shared" si="2"/>
        <v>0</v>
      </c>
      <c r="I44" s="6">
        <v>22</v>
      </c>
      <c r="J44" s="7">
        <f t="shared" ref="J44:J52" si="16">IF(I44=0,,($I$9-I44)*$I$7*100/$I$9)</f>
        <v>4.3478260869565215</v>
      </c>
      <c r="K44" s="6">
        <v>23</v>
      </c>
      <c r="L44" s="7">
        <f t="shared" si="12"/>
        <v>14.814814814814815</v>
      </c>
      <c r="M44" s="6"/>
      <c r="N44" s="7">
        <f t="shared" si="5"/>
        <v>0</v>
      </c>
      <c r="O44" s="8">
        <f t="shared" si="6"/>
        <v>21.662640901771336</v>
      </c>
      <c r="P44" s="6">
        <f t="shared" si="13"/>
        <v>3</v>
      </c>
      <c r="Q44" s="6">
        <f t="shared" si="14"/>
        <v>34</v>
      </c>
      <c r="R44" s="13">
        <f t="shared" si="15"/>
        <v>0.75</v>
      </c>
    </row>
    <row r="45" spans="1:18" x14ac:dyDescent="0.3">
      <c r="A45" s="5">
        <f t="shared" si="11"/>
        <v>35</v>
      </c>
      <c r="B45" s="6" t="s">
        <v>577</v>
      </c>
      <c r="C45" s="6" t="s">
        <v>578</v>
      </c>
      <c r="D45" s="6" t="s">
        <v>132</v>
      </c>
      <c r="E45" s="6"/>
      <c r="F45" s="7">
        <f t="shared" ref="F45:F52" si="17">IF(E45=0,,($E$9-E45)*$E$7*100/$E$9)</f>
        <v>0</v>
      </c>
      <c r="G45" s="6"/>
      <c r="H45" s="7">
        <f t="shared" si="2"/>
        <v>0</v>
      </c>
      <c r="I45" s="6">
        <v>20</v>
      </c>
      <c r="J45" s="7">
        <f t="shared" si="16"/>
        <v>13.043478260869565</v>
      </c>
      <c r="K45" s="6">
        <v>25</v>
      </c>
      <c r="L45" s="7">
        <f t="shared" si="12"/>
        <v>7.4074074074074074</v>
      </c>
      <c r="M45" s="6"/>
      <c r="N45" s="7">
        <f t="shared" si="5"/>
        <v>0</v>
      </c>
      <c r="O45" s="8">
        <f t="shared" si="6"/>
        <v>20.450885668276971</v>
      </c>
      <c r="P45" s="6">
        <f t="shared" si="13"/>
        <v>2</v>
      </c>
      <c r="Q45" s="6">
        <f t="shared" si="14"/>
        <v>35</v>
      </c>
      <c r="R45" s="13">
        <f t="shared" si="15"/>
        <v>0.5</v>
      </c>
    </row>
    <row r="46" spans="1:18" x14ac:dyDescent="0.3">
      <c r="A46" s="5">
        <f t="shared" si="11"/>
        <v>36</v>
      </c>
      <c r="B46" s="6" t="s">
        <v>327</v>
      </c>
      <c r="C46" s="6" t="s">
        <v>328</v>
      </c>
      <c r="D46" s="6" t="s">
        <v>193</v>
      </c>
      <c r="E46" s="6">
        <v>17</v>
      </c>
      <c r="F46" s="7">
        <f t="shared" si="17"/>
        <v>19.047619047619047</v>
      </c>
      <c r="G46" s="6"/>
      <c r="H46" s="7">
        <f t="shared" si="2"/>
        <v>0</v>
      </c>
      <c r="I46" s="6"/>
      <c r="J46" s="7">
        <f t="shared" si="16"/>
        <v>0</v>
      </c>
      <c r="K46" s="6"/>
      <c r="L46" s="7">
        <f t="shared" si="12"/>
        <v>0</v>
      </c>
      <c r="M46" s="6"/>
      <c r="N46" s="7">
        <f t="shared" si="5"/>
        <v>0</v>
      </c>
      <c r="O46" s="8">
        <f t="shared" si="6"/>
        <v>19.047619047619047</v>
      </c>
      <c r="P46" s="6">
        <f t="shared" si="13"/>
        <v>1</v>
      </c>
      <c r="Q46" s="6">
        <f t="shared" si="14"/>
        <v>36</v>
      </c>
      <c r="R46" s="13">
        <f t="shared" si="15"/>
        <v>0.25</v>
      </c>
    </row>
    <row r="47" spans="1:18" x14ac:dyDescent="0.3">
      <c r="A47" s="5">
        <f t="shared" si="11"/>
        <v>37</v>
      </c>
      <c r="B47" s="6" t="s">
        <v>333</v>
      </c>
      <c r="C47" s="6" t="s">
        <v>334</v>
      </c>
      <c r="D47" s="6" t="s">
        <v>335</v>
      </c>
      <c r="E47" s="6">
        <v>20</v>
      </c>
      <c r="F47" s="7">
        <f t="shared" si="17"/>
        <v>4.7619047619047619</v>
      </c>
      <c r="G47" s="6">
        <v>19</v>
      </c>
      <c r="H47" s="7">
        <f t="shared" si="2"/>
        <v>13.636363636363637</v>
      </c>
      <c r="I47" s="6"/>
      <c r="J47" s="7">
        <f t="shared" si="16"/>
        <v>0</v>
      </c>
      <c r="K47" s="6"/>
      <c r="L47" s="7">
        <f t="shared" si="12"/>
        <v>0</v>
      </c>
      <c r="M47" s="6"/>
      <c r="N47" s="7">
        <f t="shared" si="5"/>
        <v>0</v>
      </c>
      <c r="O47" s="8">
        <f t="shared" si="6"/>
        <v>18.398268398268399</v>
      </c>
      <c r="P47" s="6">
        <f t="shared" si="13"/>
        <v>2</v>
      </c>
      <c r="Q47" s="6">
        <f t="shared" si="14"/>
        <v>37</v>
      </c>
      <c r="R47" s="13">
        <f t="shared" si="15"/>
        <v>0.5</v>
      </c>
    </row>
    <row r="48" spans="1:18" x14ac:dyDescent="0.3">
      <c r="A48" s="5">
        <f t="shared" si="11"/>
        <v>38</v>
      </c>
      <c r="B48" s="6" t="s">
        <v>329</v>
      </c>
      <c r="C48" s="6" t="s">
        <v>330</v>
      </c>
      <c r="D48" s="6" t="s">
        <v>155</v>
      </c>
      <c r="E48" s="6">
        <v>18</v>
      </c>
      <c r="F48" s="7">
        <f t="shared" si="17"/>
        <v>14.285714285714286</v>
      </c>
      <c r="G48" s="6"/>
      <c r="H48" s="7">
        <f t="shared" si="2"/>
        <v>0</v>
      </c>
      <c r="I48" s="6"/>
      <c r="J48" s="7">
        <f t="shared" si="16"/>
        <v>0</v>
      </c>
      <c r="K48" s="6"/>
      <c r="L48" s="7">
        <f t="shared" si="12"/>
        <v>0</v>
      </c>
      <c r="M48" s="6"/>
      <c r="N48" s="7">
        <f t="shared" si="5"/>
        <v>0</v>
      </c>
      <c r="O48" s="8">
        <f t="shared" si="6"/>
        <v>14.285714285714286</v>
      </c>
      <c r="P48" s="6">
        <f t="shared" si="13"/>
        <v>1</v>
      </c>
      <c r="Q48" s="6">
        <f t="shared" si="14"/>
        <v>38</v>
      </c>
      <c r="R48" s="13">
        <f t="shared" si="15"/>
        <v>0.25</v>
      </c>
    </row>
    <row r="49" spans="1:18" x14ac:dyDescent="0.3">
      <c r="A49" s="5">
        <f t="shared" si="11"/>
        <v>39</v>
      </c>
      <c r="B49" s="6" t="s">
        <v>613</v>
      </c>
      <c r="C49" s="6" t="s">
        <v>125</v>
      </c>
      <c r="D49" s="6" t="s">
        <v>155</v>
      </c>
      <c r="E49" s="6"/>
      <c r="F49" s="7">
        <f t="shared" si="17"/>
        <v>0</v>
      </c>
      <c r="G49" s="6"/>
      <c r="H49" s="7">
        <f t="shared" si="2"/>
        <v>0</v>
      </c>
      <c r="I49" s="6"/>
      <c r="J49" s="7">
        <f t="shared" si="16"/>
        <v>0</v>
      </c>
      <c r="K49" s="6">
        <v>26</v>
      </c>
      <c r="L49" s="7">
        <f t="shared" si="12"/>
        <v>3.7037037037037037</v>
      </c>
      <c r="M49" s="6"/>
      <c r="N49" s="7"/>
      <c r="O49" s="8">
        <f t="shared" si="6"/>
        <v>3.7037037037037037</v>
      </c>
      <c r="P49" s="6">
        <f t="shared" si="13"/>
        <v>1</v>
      </c>
      <c r="Q49" s="6">
        <f t="shared" si="14"/>
        <v>39</v>
      </c>
      <c r="R49" s="13">
        <f t="shared" si="15"/>
        <v>0.25</v>
      </c>
    </row>
    <row r="50" spans="1:18" x14ac:dyDescent="0.3">
      <c r="A50" s="5">
        <f t="shared" si="11"/>
        <v>40</v>
      </c>
      <c r="B50" s="6"/>
      <c r="C50" s="6"/>
      <c r="D50" s="6"/>
      <c r="E50" s="6"/>
      <c r="F50" s="7">
        <f t="shared" si="17"/>
        <v>0</v>
      </c>
      <c r="G50" s="6"/>
      <c r="H50" s="7">
        <f t="shared" si="2"/>
        <v>0</v>
      </c>
      <c r="I50" s="6"/>
      <c r="J50" s="7">
        <f t="shared" si="16"/>
        <v>0</v>
      </c>
      <c r="K50" s="6"/>
      <c r="L50" s="7">
        <f t="shared" si="12"/>
        <v>0</v>
      </c>
      <c r="M50" s="6"/>
      <c r="N50" s="7">
        <f>IF(M50=0,,($M$9-M50)*$M$7*100/$M$9)</f>
        <v>0</v>
      </c>
      <c r="O50" s="8">
        <f t="shared" si="6"/>
        <v>0</v>
      </c>
      <c r="P50" s="6">
        <f t="shared" si="13"/>
        <v>0</v>
      </c>
      <c r="Q50" s="6">
        <f t="shared" si="14"/>
        <v>40</v>
      </c>
      <c r="R50" s="13">
        <f t="shared" si="15"/>
        <v>0</v>
      </c>
    </row>
    <row r="51" spans="1:18" x14ac:dyDescent="0.3">
      <c r="A51" s="5">
        <f t="shared" si="11"/>
        <v>41</v>
      </c>
      <c r="B51" s="6"/>
      <c r="C51" s="6"/>
      <c r="D51" s="6"/>
      <c r="E51" s="6"/>
      <c r="F51" s="7">
        <f t="shared" si="17"/>
        <v>0</v>
      </c>
      <c r="G51" s="6"/>
      <c r="H51" s="7">
        <f t="shared" si="2"/>
        <v>0</v>
      </c>
      <c r="I51" s="6"/>
      <c r="J51" s="7">
        <f t="shared" si="16"/>
        <v>0</v>
      </c>
      <c r="K51" s="6"/>
      <c r="L51" s="7">
        <f t="shared" si="12"/>
        <v>0</v>
      </c>
      <c r="M51" s="6"/>
      <c r="N51" s="7">
        <f>IF(M51=0,,($M$9-M51)*$M$7*100/$M$9)</f>
        <v>0</v>
      </c>
      <c r="O51" s="8">
        <f t="shared" si="6"/>
        <v>0</v>
      </c>
      <c r="P51" s="6">
        <f t="shared" si="13"/>
        <v>0</v>
      </c>
      <c r="Q51" s="6">
        <f t="shared" si="14"/>
        <v>41</v>
      </c>
      <c r="R51" s="13">
        <f t="shared" si="15"/>
        <v>0</v>
      </c>
    </row>
    <row r="52" spans="1:18" x14ac:dyDescent="0.3">
      <c r="A52" s="5">
        <f t="shared" si="11"/>
        <v>42</v>
      </c>
      <c r="B52" s="6"/>
      <c r="C52" s="6"/>
      <c r="D52" s="6"/>
      <c r="E52" s="6"/>
      <c r="F52" s="7">
        <f t="shared" si="17"/>
        <v>0</v>
      </c>
      <c r="G52" s="6"/>
      <c r="H52" s="7">
        <f t="shared" si="2"/>
        <v>0</v>
      </c>
      <c r="I52" s="6"/>
      <c r="J52" s="7">
        <f t="shared" si="16"/>
        <v>0</v>
      </c>
      <c r="K52" s="6"/>
      <c r="L52" s="7">
        <f t="shared" si="12"/>
        <v>0</v>
      </c>
      <c r="M52" s="6"/>
      <c r="N52" s="7">
        <f>IF(M52=0,,($M$9-M52)*$M$7*100/$M$9)</f>
        <v>0</v>
      </c>
      <c r="O52" s="8">
        <f t="shared" si="6"/>
        <v>0</v>
      </c>
      <c r="P52" s="6">
        <f t="shared" si="13"/>
        <v>0</v>
      </c>
      <c r="Q52" s="6">
        <f t="shared" si="14"/>
        <v>42</v>
      </c>
      <c r="R52" s="13">
        <f t="shared" si="15"/>
        <v>0</v>
      </c>
    </row>
    <row r="53" spans="1:18" x14ac:dyDescent="0.3">
      <c r="A53" s="30" t="s">
        <v>17</v>
      </c>
      <c r="B53" s="30"/>
      <c r="C53" s="31"/>
      <c r="E53">
        <f>COUNTA(E11:E52)</f>
        <v>21</v>
      </c>
      <c r="G53">
        <f>COUNTA(G11:G52)</f>
        <v>21</v>
      </c>
      <c r="I53">
        <f>COUNTA(I11:I52)</f>
        <v>23</v>
      </c>
      <c r="K53">
        <f>COUNTA(K11:K52)</f>
        <v>27</v>
      </c>
      <c r="M53">
        <f>COUNTA(M11:M52)</f>
        <v>0</v>
      </c>
    </row>
    <row r="54" spans="1:18" x14ac:dyDescent="0.3">
      <c r="A54" s="33" t="s">
        <v>30</v>
      </c>
      <c r="B54" s="33"/>
      <c r="C54" s="33"/>
      <c r="E54" s="12">
        <f>E53/$G$2</f>
        <v>0.53846153846153844</v>
      </c>
      <c r="G54" s="12">
        <f>G53/$G$2</f>
        <v>0.53846153846153844</v>
      </c>
      <c r="I54" s="12">
        <f>I53/$G$2</f>
        <v>0.58974358974358976</v>
      </c>
      <c r="K54" s="12">
        <f>K53/$G$2</f>
        <v>0.69230769230769229</v>
      </c>
      <c r="M54" s="12">
        <f>M53/$G$2</f>
        <v>0</v>
      </c>
    </row>
  </sheetData>
  <sortState xmlns:xlrd2="http://schemas.microsoft.com/office/spreadsheetml/2017/richdata2" ref="B11:O52">
    <sortCondition descending="1" ref="O11:O52"/>
  </sortState>
  <mergeCells count="25">
    <mergeCell ref="A53:C53"/>
    <mergeCell ref="A54:C54"/>
    <mergeCell ref="E9:F9"/>
    <mergeCell ref="G9:H9"/>
    <mergeCell ref="I9:J9"/>
    <mergeCell ref="K9:L9"/>
    <mergeCell ref="M9:N9"/>
    <mergeCell ref="E8:F8"/>
    <mergeCell ref="G8:H8"/>
    <mergeCell ref="I8:J8"/>
    <mergeCell ref="K8:L8"/>
    <mergeCell ref="M8:N8"/>
    <mergeCell ref="E7:F7"/>
    <mergeCell ref="G7:H7"/>
    <mergeCell ref="I7:J7"/>
    <mergeCell ref="K7:L7"/>
    <mergeCell ref="M7:N7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54"/>
  <sheetViews>
    <sheetView zoomScale="90" zoomScaleNormal="90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K30" sqref="K30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8" ht="31.2" x14ac:dyDescent="0.6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8" x14ac:dyDescent="0.3">
      <c r="E2" s="32" t="s">
        <v>26</v>
      </c>
      <c r="F2" s="32"/>
      <c r="G2" s="11">
        <f>COUNTA(B11:B52)</f>
        <v>6</v>
      </c>
    </row>
    <row r="3" spans="1:18" x14ac:dyDescent="0.3">
      <c r="B3" s="2"/>
      <c r="E3" s="32" t="s">
        <v>28</v>
      </c>
      <c r="F3" s="32"/>
      <c r="G3" s="11">
        <f>COUNTA(E8:N8)</f>
        <v>4</v>
      </c>
    </row>
    <row r="4" spans="1:18" x14ac:dyDescent="0.3">
      <c r="B4" s="2"/>
      <c r="C4" s="3"/>
    </row>
    <row r="6" spans="1:18" x14ac:dyDescent="0.3">
      <c r="D6" s="1" t="s">
        <v>0</v>
      </c>
      <c r="E6" s="34" t="s">
        <v>295</v>
      </c>
      <c r="F6" s="34"/>
      <c r="G6" s="34" t="s">
        <v>418</v>
      </c>
      <c r="H6" s="34"/>
      <c r="I6" s="34" t="s">
        <v>560</v>
      </c>
      <c r="J6" s="34"/>
      <c r="K6" s="34" t="s">
        <v>598</v>
      </c>
      <c r="L6" s="34"/>
      <c r="M6" s="34"/>
      <c r="N6" s="34"/>
    </row>
    <row r="7" spans="1:18" x14ac:dyDescent="0.3">
      <c r="D7" s="1" t="s">
        <v>10</v>
      </c>
      <c r="E7" s="36">
        <v>1</v>
      </c>
      <c r="F7" s="37"/>
      <c r="G7" s="36">
        <v>1</v>
      </c>
      <c r="H7" s="37"/>
      <c r="I7" s="36">
        <v>1</v>
      </c>
      <c r="J7" s="37"/>
      <c r="K7" s="36">
        <v>1</v>
      </c>
      <c r="L7" s="37"/>
      <c r="M7" s="36"/>
      <c r="N7" s="37"/>
    </row>
    <row r="8" spans="1:18" x14ac:dyDescent="0.3">
      <c r="D8" s="1" t="s">
        <v>1</v>
      </c>
      <c r="E8" s="35">
        <v>45942</v>
      </c>
      <c r="F8" s="35"/>
      <c r="G8" s="38">
        <v>45984</v>
      </c>
      <c r="H8" s="39"/>
      <c r="I8" s="38">
        <v>46054</v>
      </c>
      <c r="J8" s="39"/>
      <c r="K8" s="35">
        <v>46089</v>
      </c>
      <c r="L8" s="35"/>
      <c r="M8" s="35"/>
      <c r="N8" s="35"/>
    </row>
    <row r="9" spans="1:18" x14ac:dyDescent="0.3">
      <c r="D9" s="1" t="s">
        <v>2</v>
      </c>
      <c r="E9" s="34">
        <v>3</v>
      </c>
      <c r="F9" s="34"/>
      <c r="G9" s="36">
        <v>5</v>
      </c>
      <c r="H9" s="37"/>
      <c r="I9" s="36">
        <v>4</v>
      </c>
      <c r="J9" s="37"/>
      <c r="K9" s="34">
        <v>5</v>
      </c>
      <c r="L9" s="34"/>
      <c r="M9" s="34"/>
      <c r="N9" s="34"/>
    </row>
    <row r="10" spans="1:18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/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8</v>
      </c>
      <c r="P10" s="1" t="s">
        <v>29</v>
      </c>
      <c r="Q10" s="1" t="s">
        <v>9</v>
      </c>
      <c r="R10" s="1" t="s">
        <v>31</v>
      </c>
    </row>
    <row r="11" spans="1:18" x14ac:dyDescent="0.3">
      <c r="A11" s="5">
        <f t="shared" ref="A11:A16" si="0">Q11</f>
        <v>1</v>
      </c>
      <c r="B11" s="6" t="s">
        <v>296</v>
      </c>
      <c r="C11" s="6" t="s">
        <v>291</v>
      </c>
      <c r="D11" s="6" t="s">
        <v>132</v>
      </c>
      <c r="E11" s="6">
        <v>1</v>
      </c>
      <c r="F11" s="7">
        <f>IF(E11=0,,($E$9-E11)*$E$7*100/$E$9)</f>
        <v>66.666666666666671</v>
      </c>
      <c r="G11" s="6">
        <v>1</v>
      </c>
      <c r="H11" s="7">
        <f>IF(G11=0,,($G$9-G11)*$G$7*100/$G$9)</f>
        <v>80</v>
      </c>
      <c r="I11" s="6">
        <v>1</v>
      </c>
      <c r="J11" s="7">
        <f t="shared" ref="J11:J17" si="1">IF(I11=0,,($I$9-I11)*$I$7*100/$I$9)</f>
        <v>75</v>
      </c>
      <c r="K11" s="6">
        <v>1</v>
      </c>
      <c r="L11" s="7">
        <f>IF(K11=0,,($K$9-K11)*$K$7*100/$K$9)</f>
        <v>80</v>
      </c>
      <c r="M11" s="6"/>
      <c r="N11" s="7">
        <f t="shared" ref="N11:N17" si="2">IF(M11=0,,($M$9-M11)*$M$7*100/$M$9)</f>
        <v>0</v>
      </c>
      <c r="O11" s="8">
        <f t="shared" ref="O11:O17" si="3">F11+H11+J11+L11+N11</f>
        <v>301.66666666666669</v>
      </c>
      <c r="P11" s="6">
        <f t="shared" ref="P11:P16" si="4">COUNTA(E11,G11,I11,K11,M11)</f>
        <v>4</v>
      </c>
      <c r="Q11" s="6">
        <f t="shared" ref="Q11:Q16" si="5">ROW(B11)-10</f>
        <v>1</v>
      </c>
      <c r="R11" s="13">
        <f t="shared" ref="R11:R16" si="6">P11/$G$3</f>
        <v>1</v>
      </c>
    </row>
    <row r="12" spans="1:18" x14ac:dyDescent="0.3">
      <c r="A12" s="5">
        <f t="shared" si="0"/>
        <v>2</v>
      </c>
      <c r="B12" s="6" t="s">
        <v>297</v>
      </c>
      <c r="C12" s="6" t="s">
        <v>298</v>
      </c>
      <c r="D12" s="6" t="s">
        <v>66</v>
      </c>
      <c r="E12" s="6">
        <v>2</v>
      </c>
      <c r="F12" s="7">
        <f>IF(E12=0,,($E$9-E12)*$E$7*100/$E$9)</f>
        <v>33.333333333333336</v>
      </c>
      <c r="G12" s="6">
        <v>2</v>
      </c>
      <c r="H12" s="7">
        <f>IF(G12=0,,($G$9-G12)*$G$7*100/$G$9)</f>
        <v>60</v>
      </c>
      <c r="I12" s="6">
        <v>2</v>
      </c>
      <c r="J12" s="7">
        <f t="shared" si="1"/>
        <v>50</v>
      </c>
      <c r="K12" s="6">
        <v>3</v>
      </c>
      <c r="L12" s="7">
        <f>IF(K12=0,,($K$9-K12)*$K$7*100/$K$9)</f>
        <v>40</v>
      </c>
      <c r="M12" s="6"/>
      <c r="N12" s="7">
        <f t="shared" si="2"/>
        <v>0</v>
      </c>
      <c r="O12" s="8">
        <f t="shared" si="3"/>
        <v>183.33333333333334</v>
      </c>
      <c r="P12" s="6">
        <f t="shared" si="4"/>
        <v>4</v>
      </c>
      <c r="Q12" s="6">
        <f t="shared" si="5"/>
        <v>2</v>
      </c>
      <c r="R12" s="13">
        <f t="shared" si="6"/>
        <v>1</v>
      </c>
    </row>
    <row r="13" spans="1:18" x14ac:dyDescent="0.3">
      <c r="A13" s="5">
        <f t="shared" si="0"/>
        <v>3</v>
      </c>
      <c r="B13" s="6" t="s">
        <v>299</v>
      </c>
      <c r="C13" s="6" t="s">
        <v>300</v>
      </c>
      <c r="D13" s="6" t="s">
        <v>301</v>
      </c>
      <c r="E13" s="6">
        <v>3</v>
      </c>
      <c r="F13" s="7">
        <f>33/2</f>
        <v>16.5</v>
      </c>
      <c r="G13" s="6">
        <v>5</v>
      </c>
      <c r="H13" s="7">
        <f>17/2</f>
        <v>8.5</v>
      </c>
      <c r="I13" s="6"/>
      <c r="J13" s="7">
        <f t="shared" si="1"/>
        <v>0</v>
      </c>
      <c r="K13" s="6">
        <v>2</v>
      </c>
      <c r="L13" s="7">
        <f>IF(K13=0,,($K$9-K13)*$K$7*100/$K$9)</f>
        <v>60</v>
      </c>
      <c r="M13" s="6"/>
      <c r="N13" s="7">
        <f t="shared" si="2"/>
        <v>0</v>
      </c>
      <c r="O13" s="8">
        <f t="shared" si="3"/>
        <v>85</v>
      </c>
      <c r="P13" s="6">
        <f t="shared" si="4"/>
        <v>3</v>
      </c>
      <c r="Q13" s="6">
        <f t="shared" si="5"/>
        <v>3</v>
      </c>
      <c r="R13" s="13">
        <f t="shared" si="6"/>
        <v>0.75</v>
      </c>
    </row>
    <row r="14" spans="1:18" x14ac:dyDescent="0.3">
      <c r="A14" s="5">
        <f t="shared" si="0"/>
        <v>4</v>
      </c>
      <c r="B14" s="6" t="s">
        <v>501</v>
      </c>
      <c r="C14" s="6" t="s">
        <v>502</v>
      </c>
      <c r="D14" s="6" t="s">
        <v>438</v>
      </c>
      <c r="E14" s="6"/>
      <c r="F14" s="7">
        <f>IF(E14=0,,($E$9-E14)*$E$7*100/$E$9)</f>
        <v>0</v>
      </c>
      <c r="G14" s="6">
        <v>3</v>
      </c>
      <c r="H14" s="7">
        <f>IF(G14=0,,($G$9-G14)*$G$7*100/$G$9)</f>
        <v>40</v>
      </c>
      <c r="I14" s="6">
        <v>3</v>
      </c>
      <c r="J14" s="7">
        <f t="shared" si="1"/>
        <v>25</v>
      </c>
      <c r="K14" s="6"/>
      <c r="L14" s="7">
        <f>IF(K14=0,,($K$9-K14)*$K$7*100/$K$9)</f>
        <v>0</v>
      </c>
      <c r="M14" s="6"/>
      <c r="N14" s="7">
        <f t="shared" si="2"/>
        <v>0</v>
      </c>
      <c r="O14" s="8">
        <f t="shared" si="3"/>
        <v>65</v>
      </c>
      <c r="P14" s="6">
        <f t="shared" si="4"/>
        <v>2</v>
      </c>
      <c r="Q14" s="6">
        <f t="shared" si="5"/>
        <v>4</v>
      </c>
      <c r="R14" s="13">
        <f t="shared" si="6"/>
        <v>0.5</v>
      </c>
    </row>
    <row r="15" spans="1:18" x14ac:dyDescent="0.3">
      <c r="A15" s="5">
        <f t="shared" si="0"/>
        <v>5</v>
      </c>
      <c r="B15" s="6" t="s">
        <v>581</v>
      </c>
      <c r="C15" s="6" t="s">
        <v>582</v>
      </c>
      <c r="D15" s="6" t="s">
        <v>301</v>
      </c>
      <c r="E15" s="6"/>
      <c r="F15" s="7">
        <f>IF(E15=0,,($E$9-E15)*$E$7*100/$E$9)</f>
        <v>0</v>
      </c>
      <c r="G15" s="6"/>
      <c r="H15" s="7">
        <f>IF(G15=0,,($G$9-G15)*$G$7*100/$G$9)</f>
        <v>0</v>
      </c>
      <c r="I15" s="6">
        <v>3</v>
      </c>
      <c r="J15" s="7">
        <f t="shared" si="1"/>
        <v>25</v>
      </c>
      <c r="K15" s="6">
        <v>3</v>
      </c>
      <c r="L15" s="7">
        <f>IF(K15=0,,($K$9-K15)*$K$7*100/$K$9)</f>
        <v>40</v>
      </c>
      <c r="M15" s="6"/>
      <c r="N15" s="7">
        <f t="shared" si="2"/>
        <v>0</v>
      </c>
      <c r="O15" s="8">
        <f t="shared" si="3"/>
        <v>65</v>
      </c>
      <c r="P15" s="6">
        <f t="shared" si="4"/>
        <v>2</v>
      </c>
      <c r="Q15" s="6">
        <f t="shared" si="5"/>
        <v>5</v>
      </c>
      <c r="R15" s="13">
        <f t="shared" si="6"/>
        <v>0.5</v>
      </c>
    </row>
    <row r="16" spans="1:18" x14ac:dyDescent="0.3">
      <c r="A16" s="5">
        <f t="shared" si="0"/>
        <v>6</v>
      </c>
      <c r="B16" s="6" t="s">
        <v>599</v>
      </c>
      <c r="C16" s="6" t="s">
        <v>600</v>
      </c>
      <c r="D16" s="6" t="s">
        <v>601</v>
      </c>
      <c r="E16" s="6"/>
      <c r="F16" s="7">
        <f>IF(E16=0,,($E$9-E16)*$E$7*100/$E$9)</f>
        <v>0</v>
      </c>
      <c r="G16" s="6"/>
      <c r="H16" s="7">
        <f>IF(G16=0,,($G$9-G16)*$G$7*100/$G$9)</f>
        <v>0</v>
      </c>
      <c r="I16" s="6"/>
      <c r="J16" s="7">
        <f t="shared" si="1"/>
        <v>0</v>
      </c>
      <c r="K16" s="6">
        <v>5</v>
      </c>
      <c r="L16" s="7">
        <v>20</v>
      </c>
      <c r="M16" s="6"/>
      <c r="N16" s="7">
        <f t="shared" si="2"/>
        <v>0</v>
      </c>
      <c r="O16" s="8">
        <f t="shared" si="3"/>
        <v>20</v>
      </c>
      <c r="P16" s="6">
        <f t="shared" si="4"/>
        <v>1</v>
      </c>
      <c r="Q16" s="6">
        <f t="shared" si="5"/>
        <v>6</v>
      </c>
      <c r="R16" s="13">
        <f t="shared" si="6"/>
        <v>0.25</v>
      </c>
    </row>
    <row r="17" spans="1:18" x14ac:dyDescent="0.3">
      <c r="A17" s="5">
        <f t="shared" ref="A17:A52" si="7">Q17</f>
        <v>7</v>
      </c>
      <c r="B17" s="6"/>
      <c r="C17" s="6"/>
      <c r="D17" s="6"/>
      <c r="E17" s="6"/>
      <c r="F17" s="7">
        <f>IF(E17=0,,($E$9-E17)*$E$7*100/$E$9)</f>
        <v>0</v>
      </c>
      <c r="G17" s="6"/>
      <c r="H17" s="7">
        <f>IF(G17=0,,($G$9-G17)*$G$7*100/$G$9)</f>
        <v>0</v>
      </c>
      <c r="I17" s="6"/>
      <c r="J17" s="7">
        <f t="shared" si="1"/>
        <v>0</v>
      </c>
      <c r="K17" s="6"/>
      <c r="L17" s="7">
        <f>IF(K17=0,,($K$9-K17)*$K$7*100/$K$9)</f>
        <v>0</v>
      </c>
      <c r="M17" s="6"/>
      <c r="N17" s="7">
        <f t="shared" si="2"/>
        <v>0</v>
      </c>
      <c r="O17" s="8">
        <f t="shared" si="3"/>
        <v>0</v>
      </c>
      <c r="P17" s="6">
        <f t="shared" ref="P17:P52" si="8">COUNTA(E17,G17,I17,K17,M17)</f>
        <v>0</v>
      </c>
      <c r="Q17" s="6">
        <f t="shared" ref="Q17:Q52" si="9">ROW(B17)-10</f>
        <v>7</v>
      </c>
      <c r="R17" s="13">
        <f t="shared" ref="R17:R52" si="10">P17/$G$3</f>
        <v>0</v>
      </c>
    </row>
    <row r="18" spans="1:18" x14ac:dyDescent="0.3">
      <c r="A18" s="5">
        <f t="shared" si="7"/>
        <v>8</v>
      </c>
      <c r="B18" s="6"/>
      <c r="C18" s="6"/>
      <c r="D18" s="6"/>
      <c r="E18" s="6"/>
      <c r="F18" s="7">
        <f>IF(E18=0,,($E$9-E18)*$E$7*100/$E$9)</f>
        <v>0</v>
      </c>
      <c r="G18" s="6"/>
      <c r="H18" s="7">
        <f>IF(G18=0,,($G$9-G18)*$G$7*100/$G$9)</f>
        <v>0</v>
      </c>
      <c r="I18" s="6"/>
      <c r="J18" s="7">
        <f t="shared" ref="J18" si="11">IF(I18=0,,($I$9-I18)*$I$7*100/$I$9)</f>
        <v>0</v>
      </c>
      <c r="K18" s="6"/>
      <c r="L18" s="7">
        <f>IF(K18=0,,($K$9-K18)*$K$7*100/$K$9)</f>
        <v>0</v>
      </c>
      <c r="M18" s="6"/>
      <c r="N18" s="7">
        <f t="shared" ref="N18" si="12">IF(M18=0,,($M$9-M18)*$M$7*100/$M$9)</f>
        <v>0</v>
      </c>
      <c r="O18" s="8">
        <f t="shared" ref="O18" si="13">F18+H18+J18+L18+N18</f>
        <v>0</v>
      </c>
      <c r="P18" s="6">
        <f t="shared" si="8"/>
        <v>0</v>
      </c>
      <c r="Q18" s="6">
        <f t="shared" si="9"/>
        <v>8</v>
      </c>
      <c r="R18" s="13">
        <f t="shared" si="10"/>
        <v>0</v>
      </c>
    </row>
    <row r="19" spans="1:18" x14ac:dyDescent="0.3">
      <c r="A19" s="5">
        <f t="shared" si="7"/>
        <v>9</v>
      </c>
      <c r="B19" s="6"/>
      <c r="C19" s="6"/>
      <c r="D19" s="6"/>
      <c r="E19" s="6"/>
      <c r="F19" s="7">
        <f t="shared" ref="F19:F33" si="14">IF(E19=0,,($E$9-E19)*$E$7*100/$E$9)</f>
        <v>0</v>
      </c>
      <c r="G19" s="6"/>
      <c r="H19" s="7">
        <f t="shared" ref="H19:H52" si="15">IF(G19=0,,($G$9-G19)*$G$7*100/$G$9)</f>
        <v>0</v>
      </c>
      <c r="I19" s="6"/>
      <c r="J19" s="7">
        <f t="shared" ref="J19:J52" si="16">IF(I19=0,,($I$9-I19)*$I$7*100/$I$9)</f>
        <v>0</v>
      </c>
      <c r="K19" s="6"/>
      <c r="L19" s="7">
        <f t="shared" ref="L19:L35" si="17">IF(K19=0,,($K$9-K19)*$K$7*100/$K$9)</f>
        <v>0</v>
      </c>
      <c r="M19" s="6"/>
      <c r="N19" s="7">
        <f t="shared" ref="N19:N48" si="18">IF(M19=0,,($M$9-M19)*$M$7*100/$M$9)</f>
        <v>0</v>
      </c>
      <c r="O19" s="8">
        <f t="shared" ref="O19" si="19">F19+H19+J19+L19+N19</f>
        <v>0</v>
      </c>
      <c r="P19" s="6">
        <f t="shared" si="8"/>
        <v>0</v>
      </c>
      <c r="Q19" s="6">
        <f t="shared" si="9"/>
        <v>9</v>
      </c>
      <c r="R19" s="13">
        <f t="shared" si="10"/>
        <v>0</v>
      </c>
    </row>
    <row r="20" spans="1:18" x14ac:dyDescent="0.3">
      <c r="A20" s="5">
        <f t="shared" si="7"/>
        <v>10</v>
      </c>
      <c r="B20" s="6"/>
      <c r="C20" s="6"/>
      <c r="D20" s="6"/>
      <c r="E20" s="6"/>
      <c r="F20" s="7">
        <f t="shared" si="14"/>
        <v>0</v>
      </c>
      <c r="G20" s="6"/>
      <c r="H20" s="7">
        <f t="shared" si="15"/>
        <v>0</v>
      </c>
      <c r="I20" s="6"/>
      <c r="J20" s="7">
        <f t="shared" si="16"/>
        <v>0</v>
      </c>
      <c r="K20" s="6"/>
      <c r="L20" s="7">
        <f t="shared" si="17"/>
        <v>0</v>
      </c>
      <c r="M20" s="6"/>
      <c r="N20" s="7">
        <f t="shared" si="18"/>
        <v>0</v>
      </c>
      <c r="O20" s="8">
        <f>F20+H20+J20+L20+N20</f>
        <v>0</v>
      </c>
      <c r="P20" s="6">
        <f t="shared" si="8"/>
        <v>0</v>
      </c>
      <c r="Q20" s="6">
        <f t="shared" si="9"/>
        <v>10</v>
      </c>
      <c r="R20" s="13">
        <f t="shared" si="10"/>
        <v>0</v>
      </c>
    </row>
    <row r="21" spans="1:18" x14ac:dyDescent="0.3">
      <c r="A21" s="5">
        <f t="shared" si="7"/>
        <v>11</v>
      </c>
      <c r="B21" s="6"/>
      <c r="C21" s="6"/>
      <c r="D21" s="6"/>
      <c r="E21" s="6"/>
      <c r="F21" s="7">
        <f t="shared" si="14"/>
        <v>0</v>
      </c>
      <c r="G21" s="6"/>
      <c r="H21" s="7">
        <f t="shared" si="15"/>
        <v>0</v>
      </c>
      <c r="I21" s="6"/>
      <c r="J21" s="7">
        <f t="shared" si="16"/>
        <v>0</v>
      </c>
      <c r="K21" s="6"/>
      <c r="L21" s="7">
        <f t="shared" si="17"/>
        <v>0</v>
      </c>
      <c r="M21" s="6"/>
      <c r="N21" s="7">
        <f t="shared" si="18"/>
        <v>0</v>
      </c>
      <c r="O21" s="8">
        <f t="shared" ref="O21:O52" si="20">F21+H21+J21+L21+N21</f>
        <v>0</v>
      </c>
      <c r="P21" s="6">
        <f t="shared" si="8"/>
        <v>0</v>
      </c>
      <c r="Q21" s="6">
        <f t="shared" si="9"/>
        <v>11</v>
      </c>
      <c r="R21" s="13">
        <f t="shared" si="10"/>
        <v>0</v>
      </c>
    </row>
    <row r="22" spans="1:18" x14ac:dyDescent="0.3">
      <c r="A22" s="5">
        <f t="shared" si="7"/>
        <v>12</v>
      </c>
      <c r="B22" s="6"/>
      <c r="C22" s="6"/>
      <c r="D22" s="6"/>
      <c r="E22" s="6"/>
      <c r="F22" s="7">
        <f t="shared" si="14"/>
        <v>0</v>
      </c>
      <c r="G22" s="6"/>
      <c r="H22" s="7">
        <f t="shared" si="15"/>
        <v>0</v>
      </c>
      <c r="I22" s="6"/>
      <c r="J22" s="7">
        <f t="shared" si="16"/>
        <v>0</v>
      </c>
      <c r="K22" s="6"/>
      <c r="L22" s="7">
        <f t="shared" si="17"/>
        <v>0</v>
      </c>
      <c r="M22" s="6"/>
      <c r="N22" s="7">
        <f t="shared" si="18"/>
        <v>0</v>
      </c>
      <c r="O22" s="8">
        <f t="shared" si="20"/>
        <v>0</v>
      </c>
      <c r="P22" s="6">
        <f t="shared" si="8"/>
        <v>0</v>
      </c>
      <c r="Q22" s="6">
        <f t="shared" si="9"/>
        <v>12</v>
      </c>
      <c r="R22" s="13">
        <f t="shared" si="10"/>
        <v>0</v>
      </c>
    </row>
    <row r="23" spans="1:18" x14ac:dyDescent="0.3">
      <c r="A23" s="5">
        <f t="shared" si="7"/>
        <v>13</v>
      </c>
      <c r="B23" s="6"/>
      <c r="C23" s="6"/>
      <c r="D23" s="6"/>
      <c r="E23" s="6"/>
      <c r="F23" s="7">
        <f t="shared" si="14"/>
        <v>0</v>
      </c>
      <c r="G23" s="6"/>
      <c r="H23" s="7">
        <f t="shared" si="15"/>
        <v>0</v>
      </c>
      <c r="I23" s="6"/>
      <c r="J23" s="7">
        <f t="shared" si="16"/>
        <v>0</v>
      </c>
      <c r="K23" s="6"/>
      <c r="L23" s="7">
        <f t="shared" si="17"/>
        <v>0</v>
      </c>
      <c r="M23" s="6"/>
      <c r="N23" s="7">
        <f t="shared" si="18"/>
        <v>0</v>
      </c>
      <c r="O23" s="8">
        <f t="shared" si="20"/>
        <v>0</v>
      </c>
      <c r="P23" s="6">
        <f t="shared" si="8"/>
        <v>0</v>
      </c>
      <c r="Q23" s="6">
        <f t="shared" si="9"/>
        <v>13</v>
      </c>
      <c r="R23" s="13">
        <f t="shared" si="10"/>
        <v>0</v>
      </c>
    </row>
    <row r="24" spans="1:18" x14ac:dyDescent="0.3">
      <c r="A24" s="5">
        <f t="shared" si="7"/>
        <v>14</v>
      </c>
      <c r="B24" s="6"/>
      <c r="C24" s="6"/>
      <c r="D24" s="6"/>
      <c r="E24" s="6"/>
      <c r="F24" s="7">
        <f t="shared" si="14"/>
        <v>0</v>
      </c>
      <c r="G24" s="6"/>
      <c r="H24" s="7">
        <f t="shared" si="15"/>
        <v>0</v>
      </c>
      <c r="I24" s="6"/>
      <c r="J24" s="7">
        <f t="shared" si="16"/>
        <v>0</v>
      </c>
      <c r="K24" s="6"/>
      <c r="L24" s="7">
        <f t="shared" si="17"/>
        <v>0</v>
      </c>
      <c r="M24" s="6"/>
      <c r="N24" s="7">
        <f t="shared" si="18"/>
        <v>0</v>
      </c>
      <c r="O24" s="8">
        <f t="shared" si="20"/>
        <v>0</v>
      </c>
      <c r="P24" s="6">
        <f t="shared" si="8"/>
        <v>0</v>
      </c>
      <c r="Q24" s="6">
        <f t="shared" si="9"/>
        <v>14</v>
      </c>
      <c r="R24" s="13">
        <f t="shared" si="10"/>
        <v>0</v>
      </c>
    </row>
    <row r="25" spans="1:18" x14ac:dyDescent="0.3">
      <c r="A25" s="5">
        <f t="shared" si="7"/>
        <v>15</v>
      </c>
      <c r="B25" s="6"/>
      <c r="C25" s="6"/>
      <c r="D25" s="6"/>
      <c r="E25" s="6"/>
      <c r="F25" s="7">
        <f t="shared" si="14"/>
        <v>0</v>
      </c>
      <c r="G25" s="6"/>
      <c r="H25" s="7">
        <f t="shared" si="15"/>
        <v>0</v>
      </c>
      <c r="I25" s="6"/>
      <c r="J25" s="7">
        <f t="shared" si="16"/>
        <v>0</v>
      </c>
      <c r="K25" s="6"/>
      <c r="L25" s="7">
        <f t="shared" si="17"/>
        <v>0</v>
      </c>
      <c r="M25" s="6"/>
      <c r="N25" s="7">
        <f t="shared" si="18"/>
        <v>0</v>
      </c>
      <c r="O25" s="8">
        <f t="shared" si="20"/>
        <v>0</v>
      </c>
      <c r="P25" s="6">
        <f t="shared" si="8"/>
        <v>0</v>
      </c>
      <c r="Q25" s="6">
        <f t="shared" si="9"/>
        <v>15</v>
      </c>
      <c r="R25" s="13">
        <f t="shared" si="10"/>
        <v>0</v>
      </c>
    </row>
    <row r="26" spans="1:18" x14ac:dyDescent="0.3">
      <c r="A26" s="6">
        <f t="shared" si="7"/>
        <v>16</v>
      </c>
      <c r="B26" s="6"/>
      <c r="C26" s="6"/>
      <c r="D26" s="6"/>
      <c r="E26" s="6"/>
      <c r="F26" s="7">
        <f t="shared" si="14"/>
        <v>0</v>
      </c>
      <c r="G26" s="6"/>
      <c r="H26" s="7">
        <f t="shared" si="15"/>
        <v>0</v>
      </c>
      <c r="I26" s="6"/>
      <c r="J26" s="7">
        <f t="shared" si="16"/>
        <v>0</v>
      </c>
      <c r="K26" s="6"/>
      <c r="L26" s="7">
        <f t="shared" si="17"/>
        <v>0</v>
      </c>
      <c r="M26" s="6"/>
      <c r="N26" s="7">
        <f t="shared" si="18"/>
        <v>0</v>
      </c>
      <c r="O26" s="8">
        <f t="shared" si="20"/>
        <v>0</v>
      </c>
      <c r="P26" s="6">
        <f t="shared" si="8"/>
        <v>0</v>
      </c>
      <c r="Q26" s="6">
        <f t="shared" si="9"/>
        <v>16</v>
      </c>
      <c r="R26" s="13">
        <f t="shared" si="10"/>
        <v>0</v>
      </c>
    </row>
    <row r="27" spans="1:18" x14ac:dyDescent="0.3">
      <c r="A27" s="5">
        <f t="shared" si="7"/>
        <v>17</v>
      </c>
      <c r="B27" s="6"/>
      <c r="C27" s="15"/>
      <c r="D27" s="6"/>
      <c r="E27" s="6"/>
      <c r="F27" s="7">
        <f t="shared" si="14"/>
        <v>0</v>
      </c>
      <c r="G27" s="6"/>
      <c r="H27" s="7">
        <f t="shared" si="15"/>
        <v>0</v>
      </c>
      <c r="I27" s="6"/>
      <c r="J27" s="7">
        <f t="shared" si="16"/>
        <v>0</v>
      </c>
      <c r="K27" s="6"/>
      <c r="L27" s="7">
        <f t="shared" si="17"/>
        <v>0</v>
      </c>
      <c r="M27" s="6"/>
      <c r="N27" s="7">
        <f t="shared" si="18"/>
        <v>0</v>
      </c>
      <c r="O27" s="8">
        <f t="shared" si="20"/>
        <v>0</v>
      </c>
      <c r="P27" s="6">
        <f t="shared" si="8"/>
        <v>0</v>
      </c>
      <c r="Q27" s="6">
        <f t="shared" si="9"/>
        <v>17</v>
      </c>
      <c r="R27" s="13">
        <f t="shared" si="10"/>
        <v>0</v>
      </c>
    </row>
    <row r="28" spans="1:18" x14ac:dyDescent="0.3">
      <c r="A28" s="5">
        <f t="shared" si="7"/>
        <v>18</v>
      </c>
      <c r="B28" s="6"/>
      <c r="C28" s="6"/>
      <c r="D28" s="6"/>
      <c r="E28" s="6"/>
      <c r="F28" s="7">
        <f t="shared" si="14"/>
        <v>0</v>
      </c>
      <c r="G28" s="6"/>
      <c r="H28" s="7">
        <f t="shared" si="15"/>
        <v>0</v>
      </c>
      <c r="I28" s="6"/>
      <c r="J28" s="7">
        <f t="shared" si="16"/>
        <v>0</v>
      </c>
      <c r="K28" s="6"/>
      <c r="L28" s="7">
        <f t="shared" si="17"/>
        <v>0</v>
      </c>
      <c r="M28" s="6"/>
      <c r="N28" s="7">
        <f t="shared" si="18"/>
        <v>0</v>
      </c>
      <c r="O28" s="8">
        <f t="shared" si="20"/>
        <v>0</v>
      </c>
      <c r="P28" s="6">
        <f t="shared" si="8"/>
        <v>0</v>
      </c>
      <c r="Q28" s="6">
        <f t="shared" si="9"/>
        <v>18</v>
      </c>
      <c r="R28" s="13">
        <f t="shared" si="10"/>
        <v>0</v>
      </c>
    </row>
    <row r="29" spans="1:18" x14ac:dyDescent="0.3">
      <c r="A29" s="6">
        <f t="shared" si="7"/>
        <v>19</v>
      </c>
      <c r="B29" s="6"/>
      <c r="C29" s="6"/>
      <c r="D29" s="6"/>
      <c r="E29" s="6"/>
      <c r="F29" s="7">
        <f t="shared" si="14"/>
        <v>0</v>
      </c>
      <c r="G29" s="6"/>
      <c r="H29" s="7">
        <f t="shared" si="15"/>
        <v>0</v>
      </c>
      <c r="I29" s="6"/>
      <c r="J29" s="7">
        <f t="shared" si="16"/>
        <v>0</v>
      </c>
      <c r="K29" s="6"/>
      <c r="L29" s="7">
        <f t="shared" si="17"/>
        <v>0</v>
      </c>
      <c r="M29" s="6"/>
      <c r="N29" s="7">
        <f t="shared" si="18"/>
        <v>0</v>
      </c>
      <c r="O29" s="8">
        <f t="shared" si="20"/>
        <v>0</v>
      </c>
      <c r="P29" s="6">
        <f t="shared" si="8"/>
        <v>0</v>
      </c>
      <c r="Q29" s="6">
        <f t="shared" si="9"/>
        <v>19</v>
      </c>
      <c r="R29" s="13">
        <f t="shared" si="10"/>
        <v>0</v>
      </c>
    </row>
    <row r="30" spans="1:18" x14ac:dyDescent="0.3">
      <c r="A30" s="5">
        <f t="shared" si="7"/>
        <v>20</v>
      </c>
      <c r="B30" s="6"/>
      <c r="C30" s="6"/>
      <c r="D30" s="6"/>
      <c r="E30" s="6"/>
      <c r="F30" s="7">
        <f t="shared" si="14"/>
        <v>0</v>
      </c>
      <c r="G30" s="6"/>
      <c r="H30" s="7">
        <f t="shared" si="15"/>
        <v>0</v>
      </c>
      <c r="I30" s="6"/>
      <c r="J30" s="7">
        <f t="shared" si="16"/>
        <v>0</v>
      </c>
      <c r="K30" s="6"/>
      <c r="L30" s="7">
        <f t="shared" si="17"/>
        <v>0</v>
      </c>
      <c r="M30" s="6"/>
      <c r="N30" s="7">
        <f t="shared" si="18"/>
        <v>0</v>
      </c>
      <c r="O30" s="8">
        <f t="shared" si="20"/>
        <v>0</v>
      </c>
      <c r="P30" s="6">
        <f t="shared" si="8"/>
        <v>0</v>
      </c>
      <c r="Q30" s="6">
        <f t="shared" si="9"/>
        <v>20</v>
      </c>
      <c r="R30" s="13">
        <f t="shared" si="10"/>
        <v>0</v>
      </c>
    </row>
    <row r="31" spans="1:18" x14ac:dyDescent="0.3">
      <c r="A31" s="5">
        <f t="shared" si="7"/>
        <v>21</v>
      </c>
      <c r="B31" s="6"/>
      <c r="C31" s="6"/>
      <c r="D31" s="6"/>
      <c r="E31" s="6"/>
      <c r="F31" s="7">
        <f t="shared" si="14"/>
        <v>0</v>
      </c>
      <c r="G31" s="6"/>
      <c r="H31" s="7">
        <f t="shared" si="15"/>
        <v>0</v>
      </c>
      <c r="I31" s="6"/>
      <c r="J31" s="7">
        <f t="shared" si="16"/>
        <v>0</v>
      </c>
      <c r="K31" s="6"/>
      <c r="L31" s="7">
        <f t="shared" si="17"/>
        <v>0</v>
      </c>
      <c r="M31" s="6"/>
      <c r="N31" s="7">
        <f t="shared" si="18"/>
        <v>0</v>
      </c>
      <c r="O31" s="8">
        <f t="shared" si="20"/>
        <v>0</v>
      </c>
      <c r="P31" s="6">
        <f t="shared" si="8"/>
        <v>0</v>
      </c>
      <c r="Q31" s="6">
        <f t="shared" si="9"/>
        <v>21</v>
      </c>
      <c r="R31" s="13">
        <f t="shared" si="10"/>
        <v>0</v>
      </c>
    </row>
    <row r="32" spans="1:18" x14ac:dyDescent="0.3">
      <c r="A32" s="5">
        <f t="shared" si="7"/>
        <v>22</v>
      </c>
      <c r="B32" s="6"/>
      <c r="C32" s="6"/>
      <c r="D32" s="6"/>
      <c r="E32" s="6"/>
      <c r="F32" s="7">
        <f t="shared" si="14"/>
        <v>0</v>
      </c>
      <c r="G32" s="6"/>
      <c r="H32" s="7">
        <f t="shared" si="15"/>
        <v>0</v>
      </c>
      <c r="I32" s="6"/>
      <c r="J32" s="7">
        <f t="shared" si="16"/>
        <v>0</v>
      </c>
      <c r="K32" s="6"/>
      <c r="L32" s="7">
        <f t="shared" si="17"/>
        <v>0</v>
      </c>
      <c r="M32" s="6"/>
      <c r="N32" s="7">
        <f t="shared" si="18"/>
        <v>0</v>
      </c>
      <c r="O32" s="8">
        <f t="shared" si="20"/>
        <v>0</v>
      </c>
      <c r="P32" s="6">
        <f t="shared" si="8"/>
        <v>0</v>
      </c>
      <c r="Q32" s="6">
        <f t="shared" si="9"/>
        <v>22</v>
      </c>
      <c r="R32" s="13">
        <f t="shared" si="10"/>
        <v>0</v>
      </c>
    </row>
    <row r="33" spans="1:18" x14ac:dyDescent="0.3">
      <c r="A33" s="5">
        <f t="shared" si="7"/>
        <v>23</v>
      </c>
      <c r="B33" s="6"/>
      <c r="C33" s="6"/>
      <c r="D33" s="6"/>
      <c r="E33" s="6"/>
      <c r="F33" s="7">
        <f t="shared" si="14"/>
        <v>0</v>
      </c>
      <c r="G33" s="6"/>
      <c r="H33" s="7">
        <f t="shared" si="15"/>
        <v>0</v>
      </c>
      <c r="I33" s="6"/>
      <c r="J33" s="7">
        <f t="shared" si="16"/>
        <v>0</v>
      </c>
      <c r="K33" s="6"/>
      <c r="L33" s="7">
        <f t="shared" si="17"/>
        <v>0</v>
      </c>
      <c r="M33" s="6"/>
      <c r="N33" s="7">
        <f t="shared" si="18"/>
        <v>0</v>
      </c>
      <c r="O33" s="8">
        <f t="shared" si="20"/>
        <v>0</v>
      </c>
      <c r="P33" s="6">
        <f t="shared" si="8"/>
        <v>0</v>
      </c>
      <c r="Q33" s="6">
        <f t="shared" si="9"/>
        <v>23</v>
      </c>
      <c r="R33" s="13">
        <f t="shared" si="10"/>
        <v>0</v>
      </c>
    </row>
    <row r="34" spans="1:18" x14ac:dyDescent="0.3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15"/>
        <v>0</v>
      </c>
      <c r="I34" s="6"/>
      <c r="J34" s="7">
        <f t="shared" si="16"/>
        <v>0</v>
      </c>
      <c r="K34" s="6"/>
      <c r="L34" s="7">
        <f t="shared" si="17"/>
        <v>0</v>
      </c>
      <c r="M34" s="6"/>
      <c r="N34" s="7">
        <f t="shared" si="18"/>
        <v>0</v>
      </c>
      <c r="O34" s="8">
        <f t="shared" si="20"/>
        <v>0</v>
      </c>
      <c r="P34" s="6">
        <f t="shared" si="8"/>
        <v>0</v>
      </c>
      <c r="Q34" s="6">
        <f t="shared" si="9"/>
        <v>24</v>
      </c>
      <c r="R34" s="13">
        <f t="shared" si="10"/>
        <v>0</v>
      </c>
    </row>
    <row r="35" spans="1:18" x14ac:dyDescent="0.3">
      <c r="A35" s="5">
        <f t="shared" si="7"/>
        <v>25</v>
      </c>
      <c r="B35" s="6"/>
      <c r="C35" s="6"/>
      <c r="D35" s="6"/>
      <c r="E35" s="6"/>
      <c r="F35" s="7">
        <f t="shared" ref="F35:F52" si="21">IF(E35=0,,($E$9-E35)*$E$7*100/$E$9)</f>
        <v>0</v>
      </c>
      <c r="G35" s="6"/>
      <c r="H35" s="7">
        <f t="shared" si="15"/>
        <v>0</v>
      </c>
      <c r="I35" s="6"/>
      <c r="J35" s="7">
        <f t="shared" si="16"/>
        <v>0</v>
      </c>
      <c r="K35" s="6"/>
      <c r="L35" s="7">
        <f t="shared" si="17"/>
        <v>0</v>
      </c>
      <c r="M35" s="6"/>
      <c r="N35" s="7">
        <f t="shared" si="18"/>
        <v>0</v>
      </c>
      <c r="O35" s="8">
        <f t="shared" si="20"/>
        <v>0</v>
      </c>
      <c r="P35" s="6">
        <f t="shared" si="8"/>
        <v>0</v>
      </c>
      <c r="Q35" s="6">
        <f t="shared" si="9"/>
        <v>25</v>
      </c>
      <c r="R35" s="13">
        <f t="shared" si="10"/>
        <v>0</v>
      </c>
    </row>
    <row r="36" spans="1:18" x14ac:dyDescent="0.3">
      <c r="A36" s="5">
        <f t="shared" si="7"/>
        <v>26</v>
      </c>
      <c r="B36" s="6"/>
      <c r="C36" s="6"/>
      <c r="D36" s="6"/>
      <c r="E36" s="6"/>
      <c r="F36" s="7">
        <f t="shared" si="21"/>
        <v>0</v>
      </c>
      <c r="G36" s="6"/>
      <c r="H36" s="7">
        <f t="shared" si="15"/>
        <v>0</v>
      </c>
      <c r="I36" s="6"/>
      <c r="J36" s="7">
        <f t="shared" si="16"/>
        <v>0</v>
      </c>
      <c r="K36" s="6"/>
      <c r="L36" s="7">
        <f>7/2</f>
        <v>3.5</v>
      </c>
      <c r="M36" s="6"/>
      <c r="N36" s="7">
        <f t="shared" si="18"/>
        <v>0</v>
      </c>
      <c r="O36" s="8">
        <f t="shared" si="20"/>
        <v>3.5</v>
      </c>
      <c r="P36" s="6">
        <f t="shared" si="8"/>
        <v>0</v>
      </c>
      <c r="Q36" s="6">
        <f t="shared" si="9"/>
        <v>26</v>
      </c>
      <c r="R36" s="13">
        <f t="shared" si="10"/>
        <v>0</v>
      </c>
    </row>
    <row r="37" spans="1:18" x14ac:dyDescent="0.3">
      <c r="A37" s="5">
        <f t="shared" si="7"/>
        <v>27</v>
      </c>
      <c r="B37" s="6"/>
      <c r="C37" s="6"/>
      <c r="D37" s="6"/>
      <c r="E37" s="6"/>
      <c r="F37" s="7">
        <f t="shared" si="21"/>
        <v>0</v>
      </c>
      <c r="G37" s="6"/>
      <c r="H37" s="7">
        <f t="shared" si="15"/>
        <v>0</v>
      </c>
      <c r="I37" s="6"/>
      <c r="J37" s="7">
        <f t="shared" si="16"/>
        <v>0</v>
      </c>
      <c r="K37" s="6"/>
      <c r="L37" s="7">
        <f t="shared" ref="L37:L52" si="22">IF(K37=0,,($K$9-K37)*$K$7*100/$K$9)</f>
        <v>0</v>
      </c>
      <c r="M37" s="6"/>
      <c r="N37" s="7">
        <f t="shared" si="18"/>
        <v>0</v>
      </c>
      <c r="O37" s="8">
        <f t="shared" si="20"/>
        <v>0</v>
      </c>
      <c r="P37" s="6">
        <f t="shared" si="8"/>
        <v>0</v>
      </c>
      <c r="Q37" s="6">
        <f t="shared" si="9"/>
        <v>27</v>
      </c>
      <c r="R37" s="13">
        <f t="shared" si="10"/>
        <v>0</v>
      </c>
    </row>
    <row r="38" spans="1:18" x14ac:dyDescent="0.3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5"/>
        <v>0</v>
      </c>
      <c r="I38" s="6"/>
      <c r="J38" s="7">
        <f t="shared" si="16"/>
        <v>0</v>
      </c>
      <c r="K38" s="6"/>
      <c r="L38" s="7">
        <f t="shared" si="22"/>
        <v>0</v>
      </c>
      <c r="M38" s="6"/>
      <c r="N38" s="7">
        <f t="shared" si="18"/>
        <v>0</v>
      </c>
      <c r="O38" s="8">
        <f t="shared" si="20"/>
        <v>0</v>
      </c>
      <c r="P38" s="6">
        <f t="shared" si="8"/>
        <v>0</v>
      </c>
      <c r="Q38" s="6">
        <f t="shared" si="9"/>
        <v>28</v>
      </c>
      <c r="R38" s="13">
        <f t="shared" si="10"/>
        <v>0</v>
      </c>
    </row>
    <row r="39" spans="1:18" x14ac:dyDescent="0.3">
      <c r="A39" s="5">
        <f t="shared" si="7"/>
        <v>29</v>
      </c>
      <c r="B39" s="6"/>
      <c r="C39" s="6"/>
      <c r="D39" s="6"/>
      <c r="E39" s="6"/>
      <c r="F39" s="7">
        <f t="shared" si="21"/>
        <v>0</v>
      </c>
      <c r="G39" s="6"/>
      <c r="H39" s="7">
        <f t="shared" si="15"/>
        <v>0</v>
      </c>
      <c r="I39" s="6"/>
      <c r="J39" s="7">
        <f t="shared" si="16"/>
        <v>0</v>
      </c>
      <c r="K39" s="6"/>
      <c r="L39" s="7">
        <f t="shared" si="22"/>
        <v>0</v>
      </c>
      <c r="M39" s="6"/>
      <c r="N39" s="7">
        <f t="shared" si="18"/>
        <v>0</v>
      </c>
      <c r="O39" s="8">
        <f t="shared" si="20"/>
        <v>0</v>
      </c>
      <c r="P39" s="6">
        <f t="shared" si="8"/>
        <v>0</v>
      </c>
      <c r="Q39" s="6">
        <f t="shared" si="9"/>
        <v>29</v>
      </c>
      <c r="R39" s="13">
        <f t="shared" si="10"/>
        <v>0</v>
      </c>
    </row>
    <row r="40" spans="1:18" x14ac:dyDescent="0.3">
      <c r="A40" s="5">
        <f t="shared" si="7"/>
        <v>30</v>
      </c>
      <c r="B40" s="6"/>
      <c r="C40" s="6"/>
      <c r="D40" s="6"/>
      <c r="E40" s="6"/>
      <c r="F40" s="7">
        <f t="shared" si="21"/>
        <v>0</v>
      </c>
      <c r="G40" s="6"/>
      <c r="H40" s="7">
        <f t="shared" si="15"/>
        <v>0</v>
      </c>
      <c r="I40" s="6"/>
      <c r="J40" s="7">
        <f t="shared" si="16"/>
        <v>0</v>
      </c>
      <c r="K40" s="6"/>
      <c r="L40" s="7">
        <f t="shared" si="22"/>
        <v>0</v>
      </c>
      <c r="M40" s="6"/>
      <c r="N40" s="7">
        <f t="shared" si="18"/>
        <v>0</v>
      </c>
      <c r="O40" s="8">
        <f t="shared" si="20"/>
        <v>0</v>
      </c>
      <c r="P40" s="6">
        <f t="shared" si="8"/>
        <v>0</v>
      </c>
      <c r="Q40" s="6">
        <f t="shared" si="9"/>
        <v>30</v>
      </c>
      <c r="R40" s="13">
        <f t="shared" si="10"/>
        <v>0</v>
      </c>
    </row>
    <row r="41" spans="1:18" x14ac:dyDescent="0.3">
      <c r="A41" s="5">
        <f t="shared" si="7"/>
        <v>31</v>
      </c>
      <c r="B41" s="6"/>
      <c r="C41" s="6"/>
      <c r="D41" s="6"/>
      <c r="E41" s="6"/>
      <c r="F41" s="7">
        <f t="shared" si="21"/>
        <v>0</v>
      </c>
      <c r="G41" s="6"/>
      <c r="H41" s="7">
        <f t="shared" si="15"/>
        <v>0</v>
      </c>
      <c r="I41" s="6"/>
      <c r="J41" s="7">
        <f t="shared" si="16"/>
        <v>0</v>
      </c>
      <c r="K41" s="6"/>
      <c r="L41" s="7">
        <f t="shared" si="22"/>
        <v>0</v>
      </c>
      <c r="M41" s="6"/>
      <c r="N41" s="7">
        <f t="shared" si="18"/>
        <v>0</v>
      </c>
      <c r="O41" s="8">
        <f t="shared" si="20"/>
        <v>0</v>
      </c>
      <c r="P41" s="6">
        <f t="shared" si="8"/>
        <v>0</v>
      </c>
      <c r="Q41" s="6">
        <f t="shared" si="9"/>
        <v>31</v>
      </c>
      <c r="R41" s="13">
        <f t="shared" si="10"/>
        <v>0</v>
      </c>
    </row>
    <row r="42" spans="1:18" x14ac:dyDescent="0.3">
      <c r="A42" s="5">
        <f t="shared" si="7"/>
        <v>32</v>
      </c>
      <c r="B42" s="6"/>
      <c r="C42" s="6"/>
      <c r="D42" s="6"/>
      <c r="E42" s="6"/>
      <c r="F42" s="7">
        <f t="shared" si="21"/>
        <v>0</v>
      </c>
      <c r="G42" s="6"/>
      <c r="H42" s="7">
        <f t="shared" si="15"/>
        <v>0</v>
      </c>
      <c r="I42" s="6"/>
      <c r="J42" s="7">
        <f t="shared" si="16"/>
        <v>0</v>
      </c>
      <c r="K42" s="6"/>
      <c r="L42" s="7">
        <f t="shared" si="22"/>
        <v>0</v>
      </c>
      <c r="M42" s="6"/>
      <c r="N42" s="7">
        <f t="shared" si="18"/>
        <v>0</v>
      </c>
      <c r="O42" s="8">
        <f t="shared" si="20"/>
        <v>0</v>
      </c>
      <c r="P42" s="6">
        <f t="shared" si="8"/>
        <v>0</v>
      </c>
      <c r="Q42" s="6">
        <f t="shared" si="9"/>
        <v>32</v>
      </c>
      <c r="R42" s="13">
        <f t="shared" si="10"/>
        <v>0</v>
      </c>
    </row>
    <row r="43" spans="1:18" x14ac:dyDescent="0.3">
      <c r="A43" s="5">
        <f t="shared" si="7"/>
        <v>33</v>
      </c>
      <c r="B43" s="6"/>
      <c r="C43" s="6"/>
      <c r="D43" s="6"/>
      <c r="E43" s="6"/>
      <c r="F43" s="7">
        <f t="shared" si="21"/>
        <v>0</v>
      </c>
      <c r="G43" s="6"/>
      <c r="H43" s="7">
        <f t="shared" si="15"/>
        <v>0</v>
      </c>
      <c r="I43" s="6"/>
      <c r="J43" s="7">
        <f t="shared" si="16"/>
        <v>0</v>
      </c>
      <c r="K43" s="6"/>
      <c r="L43" s="7">
        <f t="shared" si="22"/>
        <v>0</v>
      </c>
      <c r="M43" s="6"/>
      <c r="N43" s="7">
        <f t="shared" si="18"/>
        <v>0</v>
      </c>
      <c r="O43" s="8">
        <f t="shared" si="20"/>
        <v>0</v>
      </c>
      <c r="P43" s="6">
        <f t="shared" si="8"/>
        <v>0</v>
      </c>
      <c r="Q43" s="6">
        <f t="shared" si="9"/>
        <v>33</v>
      </c>
      <c r="R43" s="13">
        <f t="shared" si="10"/>
        <v>0</v>
      </c>
    </row>
    <row r="44" spans="1:18" x14ac:dyDescent="0.3">
      <c r="A44" s="5">
        <f t="shared" si="7"/>
        <v>34</v>
      </c>
      <c r="B44" s="6"/>
      <c r="C44" s="6"/>
      <c r="D44" s="6"/>
      <c r="E44" s="6"/>
      <c r="F44" s="7">
        <f t="shared" si="21"/>
        <v>0</v>
      </c>
      <c r="G44" s="6"/>
      <c r="H44" s="7">
        <f t="shared" si="15"/>
        <v>0</v>
      </c>
      <c r="I44" s="6"/>
      <c r="J44" s="7">
        <f t="shared" si="16"/>
        <v>0</v>
      </c>
      <c r="K44" s="6"/>
      <c r="L44" s="7">
        <f t="shared" si="22"/>
        <v>0</v>
      </c>
      <c r="M44" s="6"/>
      <c r="N44" s="7">
        <f t="shared" si="18"/>
        <v>0</v>
      </c>
      <c r="O44" s="8">
        <f t="shared" si="20"/>
        <v>0</v>
      </c>
      <c r="P44" s="6">
        <f t="shared" si="8"/>
        <v>0</v>
      </c>
      <c r="Q44" s="6">
        <f t="shared" si="9"/>
        <v>34</v>
      </c>
      <c r="R44" s="13">
        <f t="shared" si="10"/>
        <v>0</v>
      </c>
    </row>
    <row r="45" spans="1:18" x14ac:dyDescent="0.3">
      <c r="A45" s="5">
        <f t="shared" si="7"/>
        <v>35</v>
      </c>
      <c r="B45" s="6"/>
      <c r="C45" s="6"/>
      <c r="D45" s="6"/>
      <c r="E45" s="6"/>
      <c r="F45" s="7">
        <f t="shared" si="21"/>
        <v>0</v>
      </c>
      <c r="G45" s="6"/>
      <c r="H45" s="7">
        <f t="shared" si="15"/>
        <v>0</v>
      </c>
      <c r="I45" s="6"/>
      <c r="J45" s="7">
        <f t="shared" si="16"/>
        <v>0</v>
      </c>
      <c r="K45" s="6"/>
      <c r="L45" s="7">
        <f t="shared" si="22"/>
        <v>0</v>
      </c>
      <c r="M45" s="6"/>
      <c r="N45" s="7">
        <f t="shared" si="18"/>
        <v>0</v>
      </c>
      <c r="O45" s="8">
        <f t="shared" si="20"/>
        <v>0</v>
      </c>
      <c r="P45" s="6">
        <f t="shared" si="8"/>
        <v>0</v>
      </c>
      <c r="Q45" s="6">
        <f t="shared" si="9"/>
        <v>35</v>
      </c>
      <c r="R45" s="13">
        <f t="shared" si="10"/>
        <v>0</v>
      </c>
    </row>
    <row r="46" spans="1:18" x14ac:dyDescent="0.3">
      <c r="A46" s="5">
        <f t="shared" si="7"/>
        <v>36</v>
      </c>
      <c r="B46" s="6"/>
      <c r="C46" s="6"/>
      <c r="D46" s="6"/>
      <c r="E46" s="6"/>
      <c r="F46" s="7">
        <f t="shared" si="21"/>
        <v>0</v>
      </c>
      <c r="G46" s="6"/>
      <c r="H46" s="7">
        <f t="shared" si="15"/>
        <v>0</v>
      </c>
      <c r="I46" s="6"/>
      <c r="J46" s="7">
        <f t="shared" si="16"/>
        <v>0</v>
      </c>
      <c r="K46" s="6"/>
      <c r="L46" s="7">
        <f t="shared" si="22"/>
        <v>0</v>
      </c>
      <c r="M46" s="6"/>
      <c r="N46" s="7">
        <f t="shared" si="18"/>
        <v>0</v>
      </c>
      <c r="O46" s="8">
        <f t="shared" si="20"/>
        <v>0</v>
      </c>
      <c r="P46" s="6">
        <f t="shared" si="8"/>
        <v>0</v>
      </c>
      <c r="Q46" s="6">
        <f t="shared" si="9"/>
        <v>36</v>
      </c>
      <c r="R46" s="13">
        <f t="shared" si="10"/>
        <v>0</v>
      </c>
    </row>
    <row r="47" spans="1:18" x14ac:dyDescent="0.3">
      <c r="A47" s="5">
        <f t="shared" si="7"/>
        <v>37</v>
      </c>
      <c r="B47" s="6"/>
      <c r="C47" s="6"/>
      <c r="D47" s="6"/>
      <c r="E47" s="6"/>
      <c r="F47" s="7">
        <f t="shared" si="21"/>
        <v>0</v>
      </c>
      <c r="G47" s="6"/>
      <c r="H47" s="7">
        <f t="shared" si="15"/>
        <v>0</v>
      </c>
      <c r="I47" s="6"/>
      <c r="J47" s="7">
        <f t="shared" si="16"/>
        <v>0</v>
      </c>
      <c r="K47" s="6"/>
      <c r="L47" s="7">
        <f t="shared" si="22"/>
        <v>0</v>
      </c>
      <c r="M47" s="6"/>
      <c r="N47" s="7">
        <f t="shared" si="18"/>
        <v>0</v>
      </c>
      <c r="O47" s="8">
        <f t="shared" si="20"/>
        <v>0</v>
      </c>
      <c r="P47" s="6">
        <f t="shared" si="8"/>
        <v>0</v>
      </c>
      <c r="Q47" s="6">
        <f t="shared" si="9"/>
        <v>37</v>
      </c>
      <c r="R47" s="13">
        <f t="shared" si="10"/>
        <v>0</v>
      </c>
    </row>
    <row r="48" spans="1:18" x14ac:dyDescent="0.3">
      <c r="A48" s="5">
        <f t="shared" si="7"/>
        <v>38</v>
      </c>
      <c r="B48" s="6"/>
      <c r="C48" s="6"/>
      <c r="D48" s="6"/>
      <c r="E48" s="6"/>
      <c r="F48" s="7">
        <f t="shared" si="21"/>
        <v>0</v>
      </c>
      <c r="G48" s="6"/>
      <c r="H48" s="7">
        <f t="shared" si="15"/>
        <v>0</v>
      </c>
      <c r="I48" s="6"/>
      <c r="J48" s="7">
        <f t="shared" si="16"/>
        <v>0</v>
      </c>
      <c r="K48" s="6"/>
      <c r="L48" s="7">
        <f t="shared" si="22"/>
        <v>0</v>
      </c>
      <c r="M48" s="6"/>
      <c r="N48" s="7">
        <f t="shared" si="18"/>
        <v>0</v>
      </c>
      <c r="O48" s="8">
        <f t="shared" si="20"/>
        <v>0</v>
      </c>
      <c r="P48" s="6">
        <f t="shared" si="8"/>
        <v>0</v>
      </c>
      <c r="Q48" s="6">
        <f t="shared" si="9"/>
        <v>38</v>
      </c>
      <c r="R48" s="13">
        <f t="shared" si="10"/>
        <v>0</v>
      </c>
    </row>
    <row r="49" spans="1:18" x14ac:dyDescent="0.3">
      <c r="A49" s="5">
        <f t="shared" si="7"/>
        <v>39</v>
      </c>
      <c r="B49" s="6"/>
      <c r="C49" s="6"/>
      <c r="D49" s="6"/>
      <c r="E49" s="6"/>
      <c r="F49" s="7">
        <f t="shared" si="21"/>
        <v>0</v>
      </c>
      <c r="G49" s="6"/>
      <c r="H49" s="7">
        <f t="shared" si="15"/>
        <v>0</v>
      </c>
      <c r="I49" s="6"/>
      <c r="J49" s="7">
        <f t="shared" si="16"/>
        <v>0</v>
      </c>
      <c r="K49" s="6"/>
      <c r="L49" s="7">
        <f t="shared" si="22"/>
        <v>0</v>
      </c>
      <c r="M49" s="6"/>
      <c r="N49" s="7"/>
      <c r="O49" s="8">
        <f t="shared" si="20"/>
        <v>0</v>
      </c>
      <c r="P49" s="6">
        <f t="shared" si="8"/>
        <v>0</v>
      </c>
      <c r="Q49" s="6">
        <f t="shared" si="9"/>
        <v>39</v>
      </c>
      <c r="R49" s="13">
        <f t="shared" si="10"/>
        <v>0</v>
      </c>
    </row>
    <row r="50" spans="1:18" x14ac:dyDescent="0.3">
      <c r="A50" s="5">
        <f t="shared" si="7"/>
        <v>40</v>
      </c>
      <c r="B50" s="6"/>
      <c r="C50" s="6"/>
      <c r="D50" s="6"/>
      <c r="E50" s="6"/>
      <c r="F50" s="7">
        <f t="shared" si="21"/>
        <v>0</v>
      </c>
      <c r="G50" s="6"/>
      <c r="H50" s="7">
        <f t="shared" si="15"/>
        <v>0</v>
      </c>
      <c r="I50" s="6"/>
      <c r="J50" s="7">
        <f t="shared" si="16"/>
        <v>0</v>
      </c>
      <c r="K50" s="6"/>
      <c r="L50" s="7">
        <f t="shared" si="22"/>
        <v>0</v>
      </c>
      <c r="M50" s="6"/>
      <c r="N50" s="7">
        <f>IF(M50=0,,($M$9-M50)*$M$7*100/$M$9)</f>
        <v>0</v>
      </c>
      <c r="O50" s="8">
        <f t="shared" si="20"/>
        <v>0</v>
      </c>
      <c r="P50" s="6">
        <f t="shared" si="8"/>
        <v>0</v>
      </c>
      <c r="Q50" s="6">
        <f t="shared" si="9"/>
        <v>40</v>
      </c>
      <c r="R50" s="13">
        <f t="shared" si="10"/>
        <v>0</v>
      </c>
    </row>
    <row r="51" spans="1:18" x14ac:dyDescent="0.3">
      <c r="A51" s="5">
        <f t="shared" si="7"/>
        <v>41</v>
      </c>
      <c r="B51" s="6"/>
      <c r="C51" s="6"/>
      <c r="D51" s="6"/>
      <c r="E51" s="6"/>
      <c r="F51" s="7">
        <f t="shared" si="21"/>
        <v>0</v>
      </c>
      <c r="G51" s="6"/>
      <c r="H51" s="7">
        <f t="shared" si="15"/>
        <v>0</v>
      </c>
      <c r="I51" s="6"/>
      <c r="J51" s="7">
        <f t="shared" si="16"/>
        <v>0</v>
      </c>
      <c r="K51" s="6"/>
      <c r="L51" s="7">
        <f t="shared" si="22"/>
        <v>0</v>
      </c>
      <c r="M51" s="6"/>
      <c r="N51" s="7">
        <f>IF(M51=0,,($M$9-M51)*$M$7*100/$M$9)</f>
        <v>0</v>
      </c>
      <c r="O51" s="8">
        <f t="shared" si="20"/>
        <v>0</v>
      </c>
      <c r="P51" s="6">
        <f t="shared" si="8"/>
        <v>0</v>
      </c>
      <c r="Q51" s="6">
        <f t="shared" si="9"/>
        <v>41</v>
      </c>
      <c r="R51" s="13">
        <f t="shared" si="10"/>
        <v>0</v>
      </c>
    </row>
    <row r="52" spans="1:18" x14ac:dyDescent="0.3">
      <c r="A52" s="5">
        <f t="shared" si="7"/>
        <v>42</v>
      </c>
      <c r="B52" s="6"/>
      <c r="C52" s="6"/>
      <c r="D52" s="6"/>
      <c r="E52" s="6"/>
      <c r="F52" s="7">
        <f t="shared" si="21"/>
        <v>0</v>
      </c>
      <c r="G52" s="6"/>
      <c r="H52" s="7">
        <f t="shared" si="15"/>
        <v>0</v>
      </c>
      <c r="I52" s="6"/>
      <c r="J52" s="7">
        <f t="shared" si="16"/>
        <v>0</v>
      </c>
      <c r="K52" s="6"/>
      <c r="L52" s="7">
        <f t="shared" si="22"/>
        <v>0</v>
      </c>
      <c r="M52" s="6"/>
      <c r="N52" s="7">
        <f>IF(M52=0,,($M$9-M52)*$M$7*100/$M$9)</f>
        <v>0</v>
      </c>
      <c r="O52" s="8">
        <f t="shared" si="20"/>
        <v>0</v>
      </c>
      <c r="P52" s="6">
        <f t="shared" si="8"/>
        <v>0</v>
      </c>
      <c r="Q52" s="6">
        <f t="shared" si="9"/>
        <v>42</v>
      </c>
      <c r="R52" s="13">
        <f t="shared" si="10"/>
        <v>0</v>
      </c>
    </row>
    <row r="53" spans="1:18" x14ac:dyDescent="0.3">
      <c r="A53" s="30" t="s">
        <v>153</v>
      </c>
      <c r="B53" s="30"/>
      <c r="C53" s="31"/>
      <c r="E53">
        <f>COUNTA(E11:E52)</f>
        <v>3</v>
      </c>
      <c r="G53">
        <f>COUNTA(G11:G52)</f>
        <v>4</v>
      </c>
      <c r="I53">
        <f>COUNTA(I11:I52)</f>
        <v>4</v>
      </c>
      <c r="K53">
        <f>COUNTA(K11:K52)</f>
        <v>5</v>
      </c>
      <c r="M53">
        <f>COUNTA(M11:M52)</f>
        <v>0</v>
      </c>
    </row>
    <row r="54" spans="1:18" x14ac:dyDescent="0.3">
      <c r="A54" s="33" t="s">
        <v>30</v>
      </c>
      <c r="B54" s="33"/>
      <c r="C54" s="33"/>
      <c r="E54" s="12">
        <f>E53/$G$2</f>
        <v>0.5</v>
      </c>
      <c r="G54" s="12">
        <f>G53/$G$2</f>
        <v>0.66666666666666663</v>
      </c>
      <c r="I54" s="12">
        <f>I53/$G$2</f>
        <v>0.66666666666666663</v>
      </c>
      <c r="K54" s="12">
        <f>K53/$G$2</f>
        <v>0.83333333333333337</v>
      </c>
      <c r="M54" s="12">
        <f>M53/$G$2</f>
        <v>0</v>
      </c>
    </row>
  </sheetData>
  <sortState xmlns:xlrd2="http://schemas.microsoft.com/office/spreadsheetml/2017/richdata2" ref="B11:O17">
    <sortCondition descending="1" ref="O11:O17"/>
  </sortState>
  <mergeCells count="25">
    <mergeCell ref="A54:C54"/>
    <mergeCell ref="E9:F9"/>
    <mergeCell ref="G9:H9"/>
    <mergeCell ref="I9:J9"/>
    <mergeCell ref="K9:L9"/>
    <mergeCell ref="M9:N9"/>
    <mergeCell ref="A53:C53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1:O1"/>
    <mergeCell ref="E2:F2"/>
    <mergeCell ref="E3:F3"/>
    <mergeCell ref="E6:F6"/>
    <mergeCell ref="G6:H6"/>
    <mergeCell ref="I6:J6"/>
    <mergeCell ref="K6:L6"/>
    <mergeCell ref="M6:N6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O54"/>
  <sheetViews>
    <sheetView zoomScale="73" zoomScaleNormal="73" workbookViewId="0">
      <pane xSplit="3" ySplit="10" topLeftCell="D11" activePane="bottomRight" state="frozenSplit"/>
      <selection activeCell="D26" sqref="D26"/>
      <selection pane="topRight" activeCell="D26" sqref="D26"/>
      <selection pane="bottomLeft" activeCell="D26" sqref="D26"/>
      <selection pane="bottomRight" activeCell="E6" sqref="E6:J9"/>
    </sheetView>
  </sheetViews>
  <sheetFormatPr baseColWidth="10" defaultColWidth="11.44140625" defaultRowHeight="14.4" x14ac:dyDescent="0.3"/>
  <cols>
    <col min="1" max="1" width="18.33203125" bestFit="1" customWidth="1"/>
    <col min="2" max="2" width="40.44140625" bestFit="1" customWidth="1"/>
    <col min="4" max="4" width="16.77734375" bestFit="1" customWidth="1"/>
    <col min="5" max="5" width="11.44140625" customWidth="1"/>
    <col min="6" max="6" width="17.6640625" customWidth="1"/>
    <col min="7" max="7" width="15.77734375" customWidth="1"/>
    <col min="8" max="8" width="17.44140625" customWidth="1"/>
    <col min="9" max="9" width="15.77734375" customWidth="1"/>
    <col min="10" max="10" width="17.44140625" customWidth="1"/>
    <col min="11" max="11" width="17.6640625" bestFit="1" customWidth="1"/>
    <col min="12" max="13" width="11.44140625" customWidth="1"/>
    <col min="14" max="14" width="17.33203125" customWidth="1"/>
    <col min="16" max="16" width="15.109375" customWidth="1"/>
    <col min="17" max="17" width="18.33203125" bestFit="1" customWidth="1"/>
    <col min="18" max="18" width="19.6640625" bestFit="1" customWidth="1"/>
  </cols>
  <sheetData>
    <row r="1" spans="1:15" ht="31.2" x14ac:dyDescent="0.6">
      <c r="A1" s="40" t="s">
        <v>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x14ac:dyDescent="0.3">
      <c r="E2" s="32" t="s">
        <v>26</v>
      </c>
      <c r="F2" s="32"/>
      <c r="G2" s="11">
        <f>COUNTA(B11:B52)</f>
        <v>0</v>
      </c>
    </row>
    <row r="3" spans="1:15" x14ac:dyDescent="0.3">
      <c r="B3" s="2"/>
      <c r="E3" s="32" t="s">
        <v>28</v>
      </c>
      <c r="F3" s="32"/>
      <c r="G3" s="11">
        <f>COUNTA(E8:J8)</f>
        <v>0</v>
      </c>
    </row>
    <row r="4" spans="1:15" x14ac:dyDescent="0.3">
      <c r="B4" s="2"/>
      <c r="C4" s="3"/>
    </row>
    <row r="6" spans="1:15" x14ac:dyDescent="0.3">
      <c r="D6" s="1" t="s">
        <v>0</v>
      </c>
      <c r="E6" s="34"/>
      <c r="F6" s="34"/>
      <c r="G6" s="34"/>
      <c r="H6" s="34"/>
      <c r="I6" s="34"/>
      <c r="J6" s="34"/>
    </row>
    <row r="7" spans="1:15" x14ac:dyDescent="0.3">
      <c r="D7" s="1" t="s">
        <v>10</v>
      </c>
      <c r="E7" s="36"/>
      <c r="F7" s="37"/>
      <c r="G7" s="36"/>
      <c r="H7" s="37"/>
      <c r="I7" s="36"/>
      <c r="J7" s="37"/>
    </row>
    <row r="8" spans="1:15" x14ac:dyDescent="0.3">
      <c r="D8" s="1" t="s">
        <v>1</v>
      </c>
      <c r="E8" s="35"/>
      <c r="F8" s="35"/>
      <c r="G8" s="35"/>
      <c r="H8" s="35"/>
      <c r="I8" s="35"/>
      <c r="J8" s="35"/>
    </row>
    <row r="9" spans="1:15" x14ac:dyDescent="0.3">
      <c r="D9" s="1" t="s">
        <v>2</v>
      </c>
      <c r="E9" s="34"/>
      <c r="F9" s="34"/>
      <c r="G9" s="34"/>
      <c r="H9" s="34"/>
      <c r="I9" s="34"/>
      <c r="J9" s="34"/>
    </row>
    <row r="10" spans="1:15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8</v>
      </c>
      <c r="L10" s="1" t="s">
        <v>29</v>
      </c>
      <c r="M10" s="1" t="s">
        <v>9</v>
      </c>
      <c r="N10" s="1" t="s">
        <v>31</v>
      </c>
    </row>
    <row r="11" spans="1:15" x14ac:dyDescent="0.3">
      <c r="A11" s="5">
        <f t="shared" ref="A11:A17" si="0">M11</f>
        <v>1</v>
      </c>
      <c r="B11" s="6"/>
      <c r="C11" s="6"/>
      <c r="D11" s="6"/>
      <c r="E11" s="6"/>
      <c r="F11" s="7">
        <f t="shared" ref="F11:F17" si="1">IF(E11=0,,($E$9-E11)*$E$7*100/$E$9)</f>
        <v>0</v>
      </c>
      <c r="G11" s="6"/>
      <c r="H11" s="7">
        <f t="shared" ref="H11:H16" si="2">IF(G11=0,,($G$9-G11)*$G$7*100/$G$9)</f>
        <v>0</v>
      </c>
      <c r="I11" s="6"/>
      <c r="J11" s="7">
        <f t="shared" ref="J11:J17" si="3">IF(I11=0,,($I$9-I11)*$I$7*100/$I$9)</f>
        <v>0</v>
      </c>
      <c r="K11" s="8">
        <f t="shared" ref="K11:K17" si="4">F11+H11+J11</f>
        <v>0</v>
      </c>
      <c r="L11" s="6">
        <f>COUNTA(E11,#REF!,#REF!,G11,I11)</f>
        <v>2</v>
      </c>
      <c r="M11" s="6">
        <f t="shared" ref="M11:M52" si="5">ROW(B11)-10</f>
        <v>1</v>
      </c>
      <c r="N11" s="13" t="e">
        <f t="shared" ref="N11:N17" si="6">L11/$G$3</f>
        <v>#DIV/0!</v>
      </c>
    </row>
    <row r="12" spans="1:15" x14ac:dyDescent="0.3">
      <c r="A12" s="5">
        <f t="shared" si="0"/>
        <v>2</v>
      </c>
      <c r="B12" s="6"/>
      <c r="C12" s="6"/>
      <c r="D12" s="6"/>
      <c r="E12" s="6"/>
      <c r="F12" s="7">
        <f t="shared" si="1"/>
        <v>0</v>
      </c>
      <c r="G12" s="6"/>
      <c r="H12" s="7">
        <f t="shared" si="2"/>
        <v>0</v>
      </c>
      <c r="I12" s="6"/>
      <c r="J12" s="7">
        <f t="shared" si="3"/>
        <v>0</v>
      </c>
      <c r="K12" s="8">
        <f t="shared" si="4"/>
        <v>0</v>
      </c>
      <c r="L12" s="6">
        <f>COUNTA(E12,#REF!,#REF!,G12,I12)</f>
        <v>2</v>
      </c>
      <c r="M12" s="6">
        <f t="shared" si="5"/>
        <v>2</v>
      </c>
      <c r="N12" s="13" t="e">
        <f t="shared" si="6"/>
        <v>#DIV/0!</v>
      </c>
    </row>
    <row r="13" spans="1:15" x14ac:dyDescent="0.3">
      <c r="A13" s="5">
        <f t="shared" si="0"/>
        <v>3</v>
      </c>
      <c r="B13" s="6"/>
      <c r="C13" s="6"/>
      <c r="D13" s="6"/>
      <c r="E13" s="6"/>
      <c r="F13" s="7">
        <f t="shared" si="1"/>
        <v>0</v>
      </c>
      <c r="G13" s="6"/>
      <c r="H13" s="7">
        <f t="shared" si="2"/>
        <v>0</v>
      </c>
      <c r="I13" s="6"/>
      <c r="J13" s="7">
        <f t="shared" si="3"/>
        <v>0</v>
      </c>
      <c r="K13" s="8">
        <f t="shared" si="4"/>
        <v>0</v>
      </c>
      <c r="L13" s="6">
        <f>COUNTA(E13,#REF!,#REF!,G13,I13)</f>
        <v>2</v>
      </c>
      <c r="M13" s="6">
        <f t="shared" si="5"/>
        <v>3</v>
      </c>
      <c r="N13" s="13" t="e">
        <f t="shared" si="6"/>
        <v>#DIV/0!</v>
      </c>
    </row>
    <row r="14" spans="1:15" x14ac:dyDescent="0.3">
      <c r="A14" s="5">
        <f t="shared" si="0"/>
        <v>4</v>
      </c>
      <c r="B14" s="6"/>
      <c r="C14" s="6"/>
      <c r="D14" s="6"/>
      <c r="E14" s="6"/>
      <c r="F14" s="7">
        <f t="shared" si="1"/>
        <v>0</v>
      </c>
      <c r="G14" s="6"/>
      <c r="H14" s="7">
        <f t="shared" si="2"/>
        <v>0</v>
      </c>
      <c r="I14" s="6"/>
      <c r="J14" s="7">
        <f t="shared" si="3"/>
        <v>0</v>
      </c>
      <c r="K14" s="8">
        <f t="shared" si="4"/>
        <v>0</v>
      </c>
      <c r="L14" s="6">
        <f>COUNTA(E14,#REF!,#REF!,G14,I14)</f>
        <v>2</v>
      </c>
      <c r="M14" s="6">
        <f t="shared" si="5"/>
        <v>4</v>
      </c>
      <c r="N14" s="13" t="e">
        <f t="shared" si="6"/>
        <v>#DIV/0!</v>
      </c>
    </row>
    <row r="15" spans="1:15" x14ac:dyDescent="0.3">
      <c r="A15" s="5">
        <f t="shared" si="0"/>
        <v>5</v>
      </c>
      <c r="B15" s="6"/>
      <c r="C15" s="6"/>
      <c r="D15" s="6"/>
      <c r="E15" s="6"/>
      <c r="F15" s="7">
        <f t="shared" si="1"/>
        <v>0</v>
      </c>
      <c r="G15" s="6"/>
      <c r="H15" s="7">
        <f t="shared" si="2"/>
        <v>0</v>
      </c>
      <c r="I15" s="6"/>
      <c r="J15" s="7">
        <f t="shared" si="3"/>
        <v>0</v>
      </c>
      <c r="K15" s="8">
        <f t="shared" si="4"/>
        <v>0</v>
      </c>
      <c r="L15" s="6">
        <f>COUNTA(E15,#REF!,#REF!,G15,I15)</f>
        <v>2</v>
      </c>
      <c r="M15" s="6">
        <f t="shared" si="5"/>
        <v>5</v>
      </c>
      <c r="N15" s="13" t="e">
        <f t="shared" si="6"/>
        <v>#DIV/0!</v>
      </c>
    </row>
    <row r="16" spans="1:15" x14ac:dyDescent="0.3">
      <c r="A16" s="5">
        <f t="shared" si="0"/>
        <v>6</v>
      </c>
      <c r="B16" s="6"/>
      <c r="C16" s="6"/>
      <c r="D16" s="6"/>
      <c r="E16" s="6"/>
      <c r="F16" s="7">
        <f t="shared" si="1"/>
        <v>0</v>
      </c>
      <c r="G16" s="6"/>
      <c r="H16" s="7">
        <f t="shared" si="2"/>
        <v>0</v>
      </c>
      <c r="I16" s="6"/>
      <c r="J16" s="7">
        <f t="shared" si="3"/>
        <v>0</v>
      </c>
      <c r="K16" s="8">
        <f t="shared" si="4"/>
        <v>0</v>
      </c>
      <c r="L16" s="6">
        <f>COUNTA(E16,#REF!,#REF!,G16,I16)</f>
        <v>2</v>
      </c>
      <c r="M16" s="6">
        <f t="shared" si="5"/>
        <v>6</v>
      </c>
      <c r="N16" s="13" t="e">
        <f t="shared" si="6"/>
        <v>#DIV/0!</v>
      </c>
    </row>
    <row r="17" spans="1:14" x14ac:dyDescent="0.3">
      <c r="A17" s="5">
        <f t="shared" si="0"/>
        <v>7</v>
      </c>
      <c r="B17" s="6"/>
      <c r="C17" s="6"/>
      <c r="D17" s="6"/>
      <c r="E17" s="6"/>
      <c r="F17" s="7">
        <f t="shared" si="1"/>
        <v>0</v>
      </c>
      <c r="G17" s="6"/>
      <c r="H17" s="7"/>
      <c r="I17" s="6"/>
      <c r="J17" s="7">
        <f t="shared" si="3"/>
        <v>0</v>
      </c>
      <c r="K17" s="8">
        <f t="shared" si="4"/>
        <v>0</v>
      </c>
      <c r="L17" s="6">
        <f>COUNTA(E17,#REF!,#REF!,G17,I17)</f>
        <v>2</v>
      </c>
      <c r="M17" s="6">
        <f t="shared" si="5"/>
        <v>7</v>
      </c>
      <c r="N17" s="13" t="e">
        <f t="shared" si="6"/>
        <v>#DIV/0!</v>
      </c>
    </row>
    <row r="18" spans="1:14" x14ac:dyDescent="0.3">
      <c r="A18" s="5">
        <f t="shared" ref="A18:A52" si="7">M18</f>
        <v>8</v>
      </c>
      <c r="B18" s="6"/>
      <c r="C18" s="6"/>
      <c r="D18" s="6"/>
      <c r="E18" s="6"/>
      <c r="F18" s="7">
        <f t="shared" ref="F18:F33" si="8">IF(E18=0,,($E$9-E18)*$E$7*100/$E$9)</f>
        <v>0</v>
      </c>
      <c r="G18" s="6"/>
      <c r="H18" s="7">
        <f t="shared" ref="H18:H35" si="9">IF(G18=0,,($G$9-G18)*$G$7*100/$G$9)</f>
        <v>0</v>
      </c>
      <c r="I18" s="6"/>
      <c r="J18" s="7">
        <f t="shared" ref="J18:J48" si="10">IF(I18=0,,($I$9-I18)*$I$7*100/$I$9)</f>
        <v>0</v>
      </c>
      <c r="K18" s="8">
        <f t="shared" ref="K18:K52" si="11">F18+H18+J18</f>
        <v>0</v>
      </c>
      <c r="L18" s="6">
        <f>COUNTA(E18,#REF!,#REF!,G18,I18)</f>
        <v>2</v>
      </c>
      <c r="M18" s="6">
        <f t="shared" si="5"/>
        <v>8</v>
      </c>
      <c r="N18" s="13" t="e">
        <f t="shared" ref="N18:N52" si="12">L18/$G$3</f>
        <v>#DIV/0!</v>
      </c>
    </row>
    <row r="19" spans="1:14" x14ac:dyDescent="0.3">
      <c r="A19" s="5">
        <f t="shared" si="7"/>
        <v>9</v>
      </c>
      <c r="B19" s="6"/>
      <c r="C19" s="6"/>
      <c r="D19" s="6"/>
      <c r="E19" s="6"/>
      <c r="F19" s="7">
        <f t="shared" si="8"/>
        <v>0</v>
      </c>
      <c r="G19" s="6"/>
      <c r="H19" s="7">
        <f t="shared" si="9"/>
        <v>0</v>
      </c>
      <c r="I19" s="6"/>
      <c r="J19" s="7">
        <f t="shared" si="10"/>
        <v>0</v>
      </c>
      <c r="K19" s="8">
        <f t="shared" si="11"/>
        <v>0</v>
      </c>
      <c r="L19" s="6">
        <f>COUNTA(E19,#REF!,#REF!,G19,I19)</f>
        <v>2</v>
      </c>
      <c r="M19" s="6">
        <f t="shared" si="5"/>
        <v>9</v>
      </c>
      <c r="N19" s="13" t="e">
        <f t="shared" si="12"/>
        <v>#DIV/0!</v>
      </c>
    </row>
    <row r="20" spans="1:14" x14ac:dyDescent="0.3">
      <c r="A20" s="5">
        <f t="shared" si="7"/>
        <v>10</v>
      </c>
      <c r="B20" s="6"/>
      <c r="C20" s="6"/>
      <c r="D20" s="6"/>
      <c r="E20" s="6"/>
      <c r="F20" s="7">
        <f t="shared" si="8"/>
        <v>0</v>
      </c>
      <c r="G20" s="6"/>
      <c r="H20" s="7">
        <f t="shared" si="9"/>
        <v>0</v>
      </c>
      <c r="I20" s="6"/>
      <c r="J20" s="7">
        <f t="shared" si="10"/>
        <v>0</v>
      </c>
      <c r="K20" s="8">
        <f t="shared" si="11"/>
        <v>0</v>
      </c>
      <c r="L20" s="6">
        <f>COUNTA(E20,#REF!,#REF!,G20,I20)</f>
        <v>2</v>
      </c>
      <c r="M20" s="6">
        <f t="shared" si="5"/>
        <v>10</v>
      </c>
      <c r="N20" s="13" t="e">
        <f t="shared" si="12"/>
        <v>#DIV/0!</v>
      </c>
    </row>
    <row r="21" spans="1:14" x14ac:dyDescent="0.3">
      <c r="A21" s="5">
        <f t="shared" si="7"/>
        <v>11</v>
      </c>
      <c r="B21" s="6"/>
      <c r="C21" s="6"/>
      <c r="D21" s="6"/>
      <c r="E21" s="6"/>
      <c r="F21" s="7">
        <f t="shared" si="8"/>
        <v>0</v>
      </c>
      <c r="G21" s="6"/>
      <c r="H21" s="7">
        <f t="shared" si="9"/>
        <v>0</v>
      </c>
      <c r="I21" s="6"/>
      <c r="J21" s="7">
        <f t="shared" si="10"/>
        <v>0</v>
      </c>
      <c r="K21" s="8">
        <f t="shared" si="11"/>
        <v>0</v>
      </c>
      <c r="L21" s="6">
        <f>COUNTA(E21,#REF!,#REF!,G21,I21)</f>
        <v>2</v>
      </c>
      <c r="M21" s="6">
        <f t="shared" si="5"/>
        <v>11</v>
      </c>
      <c r="N21" s="13" t="e">
        <f t="shared" si="12"/>
        <v>#DIV/0!</v>
      </c>
    </row>
    <row r="22" spans="1:14" x14ac:dyDescent="0.3">
      <c r="A22" s="5">
        <f t="shared" si="7"/>
        <v>12</v>
      </c>
      <c r="B22" s="6"/>
      <c r="C22" s="6"/>
      <c r="D22" s="6"/>
      <c r="E22" s="6"/>
      <c r="F22" s="7">
        <f t="shared" si="8"/>
        <v>0</v>
      </c>
      <c r="G22" s="6"/>
      <c r="H22" s="7">
        <f t="shared" si="9"/>
        <v>0</v>
      </c>
      <c r="I22" s="6"/>
      <c r="J22" s="7">
        <f t="shared" si="10"/>
        <v>0</v>
      </c>
      <c r="K22" s="8">
        <f t="shared" si="11"/>
        <v>0</v>
      </c>
      <c r="L22" s="6">
        <f>COUNTA(E22,#REF!,#REF!,G22,I22)</f>
        <v>2</v>
      </c>
      <c r="M22" s="6">
        <f t="shared" si="5"/>
        <v>12</v>
      </c>
      <c r="N22" s="13" t="e">
        <f t="shared" si="12"/>
        <v>#DIV/0!</v>
      </c>
    </row>
    <row r="23" spans="1:14" x14ac:dyDescent="0.3">
      <c r="A23" s="5">
        <f t="shared" si="7"/>
        <v>13</v>
      </c>
      <c r="B23" s="6"/>
      <c r="C23" s="6"/>
      <c r="D23" s="6"/>
      <c r="E23" s="6"/>
      <c r="F23" s="7">
        <f t="shared" si="8"/>
        <v>0</v>
      </c>
      <c r="G23" s="6"/>
      <c r="H23" s="7">
        <f t="shared" si="9"/>
        <v>0</v>
      </c>
      <c r="I23" s="6"/>
      <c r="J23" s="7">
        <f t="shared" si="10"/>
        <v>0</v>
      </c>
      <c r="K23" s="8">
        <f t="shared" si="11"/>
        <v>0</v>
      </c>
      <c r="L23" s="6">
        <f>COUNTA(E23,#REF!,#REF!,G23,I23)</f>
        <v>2</v>
      </c>
      <c r="M23" s="6">
        <f t="shared" si="5"/>
        <v>13</v>
      </c>
      <c r="N23" s="13" t="e">
        <f t="shared" si="12"/>
        <v>#DIV/0!</v>
      </c>
    </row>
    <row r="24" spans="1:14" x14ac:dyDescent="0.3">
      <c r="A24" s="5">
        <f t="shared" si="7"/>
        <v>14</v>
      </c>
      <c r="B24" s="6"/>
      <c r="C24" s="6"/>
      <c r="D24" s="6"/>
      <c r="E24" s="6"/>
      <c r="F24" s="7">
        <f t="shared" si="8"/>
        <v>0</v>
      </c>
      <c r="G24" s="6"/>
      <c r="H24" s="7">
        <f t="shared" si="9"/>
        <v>0</v>
      </c>
      <c r="I24" s="6"/>
      <c r="J24" s="7">
        <f t="shared" si="10"/>
        <v>0</v>
      </c>
      <c r="K24" s="8">
        <f t="shared" si="11"/>
        <v>0</v>
      </c>
      <c r="L24" s="6">
        <f>COUNTA(E24,#REF!,#REF!,G24,I24)</f>
        <v>2</v>
      </c>
      <c r="M24" s="6">
        <f t="shared" si="5"/>
        <v>14</v>
      </c>
      <c r="N24" s="13" t="e">
        <f t="shared" si="12"/>
        <v>#DIV/0!</v>
      </c>
    </row>
    <row r="25" spans="1:14" x14ac:dyDescent="0.3">
      <c r="A25" s="5">
        <f t="shared" si="7"/>
        <v>15</v>
      </c>
      <c r="B25" s="6"/>
      <c r="C25" s="6"/>
      <c r="D25" s="6"/>
      <c r="E25" s="6"/>
      <c r="F25" s="7">
        <f t="shared" si="8"/>
        <v>0</v>
      </c>
      <c r="G25" s="6"/>
      <c r="H25" s="7">
        <f t="shared" si="9"/>
        <v>0</v>
      </c>
      <c r="I25" s="6"/>
      <c r="J25" s="7">
        <f t="shared" si="10"/>
        <v>0</v>
      </c>
      <c r="K25" s="8">
        <f t="shared" si="11"/>
        <v>0</v>
      </c>
      <c r="L25" s="6">
        <f>COUNTA(E25,#REF!,#REF!,G25,I25)</f>
        <v>2</v>
      </c>
      <c r="M25" s="6">
        <f t="shared" si="5"/>
        <v>15</v>
      </c>
      <c r="N25" s="13" t="e">
        <f t="shared" si="12"/>
        <v>#DIV/0!</v>
      </c>
    </row>
    <row r="26" spans="1:14" x14ac:dyDescent="0.3">
      <c r="A26" s="6">
        <f t="shared" si="7"/>
        <v>16</v>
      </c>
      <c r="B26" s="6"/>
      <c r="C26" s="6"/>
      <c r="D26" s="6"/>
      <c r="E26" s="6"/>
      <c r="F26" s="7">
        <f t="shared" si="8"/>
        <v>0</v>
      </c>
      <c r="G26" s="6"/>
      <c r="H26" s="7">
        <f t="shared" si="9"/>
        <v>0</v>
      </c>
      <c r="I26" s="6"/>
      <c r="J26" s="7">
        <f t="shared" si="10"/>
        <v>0</v>
      </c>
      <c r="K26" s="8">
        <f t="shared" si="11"/>
        <v>0</v>
      </c>
      <c r="L26" s="6">
        <f>COUNTA(E26,#REF!,#REF!,G26,I26)</f>
        <v>2</v>
      </c>
      <c r="M26" s="6">
        <f t="shared" si="5"/>
        <v>16</v>
      </c>
      <c r="N26" s="13" t="e">
        <f t="shared" si="12"/>
        <v>#DIV/0!</v>
      </c>
    </row>
    <row r="27" spans="1:14" x14ac:dyDescent="0.3">
      <c r="A27" s="5">
        <f t="shared" si="7"/>
        <v>17</v>
      </c>
      <c r="B27" s="6"/>
      <c r="C27" s="15"/>
      <c r="D27" s="6"/>
      <c r="E27" s="6"/>
      <c r="F27" s="7">
        <f t="shared" si="8"/>
        <v>0</v>
      </c>
      <c r="G27" s="6"/>
      <c r="H27" s="7">
        <f t="shared" si="9"/>
        <v>0</v>
      </c>
      <c r="I27" s="6"/>
      <c r="J27" s="7">
        <f t="shared" si="10"/>
        <v>0</v>
      </c>
      <c r="K27" s="8">
        <f t="shared" si="11"/>
        <v>0</v>
      </c>
      <c r="L27" s="6">
        <f>COUNTA(E27,#REF!,#REF!,G27,I27)</f>
        <v>2</v>
      </c>
      <c r="M27" s="6">
        <f t="shared" si="5"/>
        <v>17</v>
      </c>
      <c r="N27" s="13" t="e">
        <f t="shared" si="12"/>
        <v>#DIV/0!</v>
      </c>
    </row>
    <row r="28" spans="1:14" x14ac:dyDescent="0.3">
      <c r="A28" s="5">
        <f t="shared" si="7"/>
        <v>18</v>
      </c>
      <c r="B28" s="6"/>
      <c r="C28" s="6"/>
      <c r="D28" s="6"/>
      <c r="E28" s="6"/>
      <c r="F28" s="7">
        <f t="shared" si="8"/>
        <v>0</v>
      </c>
      <c r="G28" s="6"/>
      <c r="H28" s="7">
        <f t="shared" si="9"/>
        <v>0</v>
      </c>
      <c r="I28" s="6"/>
      <c r="J28" s="7">
        <f t="shared" si="10"/>
        <v>0</v>
      </c>
      <c r="K28" s="8">
        <f t="shared" si="11"/>
        <v>0</v>
      </c>
      <c r="L28" s="6">
        <f>COUNTA(E28,#REF!,#REF!,G28,I28)</f>
        <v>2</v>
      </c>
      <c r="M28" s="6">
        <f t="shared" si="5"/>
        <v>18</v>
      </c>
      <c r="N28" s="13" t="e">
        <f t="shared" si="12"/>
        <v>#DIV/0!</v>
      </c>
    </row>
    <row r="29" spans="1:14" x14ac:dyDescent="0.3">
      <c r="A29" s="6">
        <f t="shared" si="7"/>
        <v>19</v>
      </c>
      <c r="B29" s="6"/>
      <c r="C29" s="6"/>
      <c r="D29" s="6"/>
      <c r="E29" s="6"/>
      <c r="F29" s="7">
        <f t="shared" si="8"/>
        <v>0</v>
      </c>
      <c r="G29" s="6"/>
      <c r="H29" s="7">
        <f t="shared" si="9"/>
        <v>0</v>
      </c>
      <c r="I29" s="6"/>
      <c r="J29" s="7">
        <f t="shared" si="10"/>
        <v>0</v>
      </c>
      <c r="K29" s="8">
        <f t="shared" si="11"/>
        <v>0</v>
      </c>
      <c r="L29" s="6">
        <f>COUNTA(E29,#REF!,#REF!,G29,I29)</f>
        <v>2</v>
      </c>
      <c r="M29" s="6">
        <f t="shared" si="5"/>
        <v>19</v>
      </c>
      <c r="N29" s="13" t="e">
        <f t="shared" si="12"/>
        <v>#DIV/0!</v>
      </c>
    </row>
    <row r="30" spans="1:14" x14ac:dyDescent="0.3">
      <c r="A30" s="5">
        <f t="shared" si="7"/>
        <v>20</v>
      </c>
      <c r="B30" s="6"/>
      <c r="C30" s="6"/>
      <c r="D30" s="6"/>
      <c r="E30" s="6"/>
      <c r="F30" s="7">
        <f t="shared" si="8"/>
        <v>0</v>
      </c>
      <c r="G30" s="6"/>
      <c r="H30" s="7">
        <f t="shared" si="9"/>
        <v>0</v>
      </c>
      <c r="I30" s="6"/>
      <c r="J30" s="7">
        <f t="shared" si="10"/>
        <v>0</v>
      </c>
      <c r="K30" s="8">
        <f t="shared" si="11"/>
        <v>0</v>
      </c>
      <c r="L30" s="6">
        <f>COUNTA(E30,#REF!,#REF!,G30,I30)</f>
        <v>2</v>
      </c>
      <c r="M30" s="6">
        <f t="shared" si="5"/>
        <v>20</v>
      </c>
      <c r="N30" s="13" t="e">
        <f t="shared" si="12"/>
        <v>#DIV/0!</v>
      </c>
    </row>
    <row r="31" spans="1:14" x14ac:dyDescent="0.3">
      <c r="A31" s="5">
        <f t="shared" si="7"/>
        <v>21</v>
      </c>
      <c r="B31" s="6"/>
      <c r="C31" s="6"/>
      <c r="D31" s="6"/>
      <c r="E31" s="6"/>
      <c r="F31" s="7">
        <f t="shared" si="8"/>
        <v>0</v>
      </c>
      <c r="G31" s="6"/>
      <c r="H31" s="7">
        <f t="shared" si="9"/>
        <v>0</v>
      </c>
      <c r="I31" s="6"/>
      <c r="J31" s="7">
        <f t="shared" si="10"/>
        <v>0</v>
      </c>
      <c r="K31" s="8">
        <f t="shared" si="11"/>
        <v>0</v>
      </c>
      <c r="L31" s="6">
        <f>COUNTA(E31,#REF!,#REF!,G31,I31)</f>
        <v>2</v>
      </c>
      <c r="M31" s="6">
        <f t="shared" si="5"/>
        <v>21</v>
      </c>
      <c r="N31" s="13" t="e">
        <f t="shared" si="12"/>
        <v>#DIV/0!</v>
      </c>
    </row>
    <row r="32" spans="1:14" x14ac:dyDescent="0.3">
      <c r="A32" s="5">
        <f t="shared" si="7"/>
        <v>22</v>
      </c>
      <c r="B32" s="6"/>
      <c r="C32" s="6"/>
      <c r="D32" s="6"/>
      <c r="E32" s="6"/>
      <c r="F32" s="7">
        <f t="shared" si="8"/>
        <v>0</v>
      </c>
      <c r="G32" s="6"/>
      <c r="H32" s="7">
        <f t="shared" si="9"/>
        <v>0</v>
      </c>
      <c r="I32" s="6"/>
      <c r="J32" s="7">
        <f t="shared" si="10"/>
        <v>0</v>
      </c>
      <c r="K32" s="8">
        <f t="shared" si="11"/>
        <v>0</v>
      </c>
      <c r="L32" s="6">
        <f>COUNTA(E32,#REF!,#REF!,G32,I32)</f>
        <v>2</v>
      </c>
      <c r="M32" s="6">
        <f t="shared" si="5"/>
        <v>22</v>
      </c>
      <c r="N32" s="13" t="e">
        <f t="shared" si="12"/>
        <v>#DIV/0!</v>
      </c>
    </row>
    <row r="33" spans="1:14" x14ac:dyDescent="0.3">
      <c r="A33" s="5">
        <f t="shared" si="7"/>
        <v>23</v>
      </c>
      <c r="B33" s="6"/>
      <c r="C33" s="6"/>
      <c r="D33" s="6"/>
      <c r="E33" s="6"/>
      <c r="F33" s="7">
        <f t="shared" si="8"/>
        <v>0</v>
      </c>
      <c r="G33" s="6"/>
      <c r="H33" s="7">
        <f t="shared" si="9"/>
        <v>0</v>
      </c>
      <c r="I33" s="6"/>
      <c r="J33" s="7">
        <f t="shared" si="10"/>
        <v>0</v>
      </c>
      <c r="K33" s="8">
        <f t="shared" si="11"/>
        <v>0</v>
      </c>
      <c r="L33" s="6">
        <f>COUNTA(E33,#REF!,#REF!,G33,I33)</f>
        <v>2</v>
      </c>
      <c r="M33" s="6">
        <f t="shared" si="5"/>
        <v>23</v>
      </c>
      <c r="N33" s="13" t="e">
        <f t="shared" si="12"/>
        <v>#DIV/0!</v>
      </c>
    </row>
    <row r="34" spans="1:14" x14ac:dyDescent="0.3">
      <c r="A34" s="5">
        <f t="shared" si="7"/>
        <v>24</v>
      </c>
      <c r="B34" s="6"/>
      <c r="C34" s="6"/>
      <c r="D34" s="6"/>
      <c r="E34" s="6"/>
      <c r="F34" s="7"/>
      <c r="G34" s="6"/>
      <c r="H34" s="7">
        <f t="shared" si="9"/>
        <v>0</v>
      </c>
      <c r="I34" s="6"/>
      <c r="J34" s="7">
        <f t="shared" si="10"/>
        <v>0</v>
      </c>
      <c r="K34" s="8">
        <f t="shared" si="11"/>
        <v>0</v>
      </c>
      <c r="L34" s="6">
        <f>COUNTA(E34,#REF!,#REF!,G34,I34)</f>
        <v>2</v>
      </c>
      <c r="M34" s="6">
        <f t="shared" si="5"/>
        <v>24</v>
      </c>
      <c r="N34" s="13" t="e">
        <f t="shared" si="12"/>
        <v>#DIV/0!</v>
      </c>
    </row>
    <row r="35" spans="1:14" x14ac:dyDescent="0.3">
      <c r="A35" s="5">
        <f t="shared" si="7"/>
        <v>25</v>
      </c>
      <c r="B35" s="6"/>
      <c r="C35" s="6"/>
      <c r="D35" s="6"/>
      <c r="E35" s="6"/>
      <c r="F35" s="7">
        <f t="shared" ref="F35:F52" si="13">IF(E35=0,,($E$9-E35)*$E$7*100/$E$9)</f>
        <v>0</v>
      </c>
      <c r="G35" s="6"/>
      <c r="H35" s="7">
        <f t="shared" si="9"/>
        <v>0</v>
      </c>
      <c r="I35" s="6"/>
      <c r="J35" s="7">
        <f t="shared" si="10"/>
        <v>0</v>
      </c>
      <c r="K35" s="8">
        <f t="shared" si="11"/>
        <v>0</v>
      </c>
      <c r="L35" s="6">
        <f>COUNTA(E35,#REF!,#REF!,G35,I35)</f>
        <v>2</v>
      </c>
      <c r="M35" s="6">
        <f t="shared" si="5"/>
        <v>25</v>
      </c>
      <c r="N35" s="13" t="e">
        <f t="shared" si="12"/>
        <v>#DIV/0!</v>
      </c>
    </row>
    <row r="36" spans="1:14" x14ac:dyDescent="0.3">
      <c r="A36" s="5">
        <f t="shared" si="7"/>
        <v>26</v>
      </c>
      <c r="B36" s="6"/>
      <c r="C36" s="6"/>
      <c r="D36" s="6"/>
      <c r="E36" s="6"/>
      <c r="F36" s="7">
        <f t="shared" si="13"/>
        <v>0</v>
      </c>
      <c r="G36" s="6"/>
      <c r="H36" s="7"/>
      <c r="I36" s="6"/>
      <c r="J36" s="7">
        <f t="shared" si="10"/>
        <v>0</v>
      </c>
      <c r="K36" s="8">
        <f t="shared" si="11"/>
        <v>0</v>
      </c>
      <c r="L36" s="6">
        <f>COUNTA(E36,#REF!,#REF!,G36,I36)</f>
        <v>2</v>
      </c>
      <c r="M36" s="6">
        <f t="shared" si="5"/>
        <v>26</v>
      </c>
      <c r="N36" s="13" t="e">
        <f t="shared" si="12"/>
        <v>#DIV/0!</v>
      </c>
    </row>
    <row r="37" spans="1:14" x14ac:dyDescent="0.3">
      <c r="A37" s="5">
        <f t="shared" si="7"/>
        <v>27</v>
      </c>
      <c r="B37" s="6"/>
      <c r="C37" s="6"/>
      <c r="D37" s="6"/>
      <c r="E37" s="6"/>
      <c r="F37" s="7">
        <f t="shared" si="13"/>
        <v>0</v>
      </c>
      <c r="G37" s="6"/>
      <c r="H37" s="7">
        <f t="shared" ref="H37:H52" si="14">IF(G37=0,,($G$9-G37)*$G$7*100/$G$9)</f>
        <v>0</v>
      </c>
      <c r="I37" s="6"/>
      <c r="J37" s="7">
        <f t="shared" si="10"/>
        <v>0</v>
      </c>
      <c r="K37" s="8">
        <f t="shared" si="11"/>
        <v>0</v>
      </c>
      <c r="L37" s="6">
        <f>COUNTA(E37,#REF!,#REF!,G37,I37)</f>
        <v>2</v>
      </c>
      <c r="M37" s="6">
        <f t="shared" si="5"/>
        <v>27</v>
      </c>
      <c r="N37" s="13" t="e">
        <f t="shared" si="12"/>
        <v>#DIV/0!</v>
      </c>
    </row>
    <row r="38" spans="1:14" x14ac:dyDescent="0.3">
      <c r="A38" s="5">
        <f t="shared" si="7"/>
        <v>28</v>
      </c>
      <c r="B38" s="6"/>
      <c r="C38" s="6"/>
      <c r="D38" s="6"/>
      <c r="E38" s="6"/>
      <c r="F38" s="7"/>
      <c r="G38" s="6"/>
      <c r="H38" s="7">
        <f t="shared" si="14"/>
        <v>0</v>
      </c>
      <c r="I38" s="6"/>
      <c r="J38" s="7">
        <f t="shared" si="10"/>
        <v>0</v>
      </c>
      <c r="K38" s="8">
        <f t="shared" si="11"/>
        <v>0</v>
      </c>
      <c r="L38" s="6">
        <f>COUNTA(E38,#REF!,#REF!,G38,I38)</f>
        <v>2</v>
      </c>
      <c r="M38" s="6">
        <f t="shared" si="5"/>
        <v>28</v>
      </c>
      <c r="N38" s="13" t="e">
        <f t="shared" si="12"/>
        <v>#DIV/0!</v>
      </c>
    </row>
    <row r="39" spans="1:14" x14ac:dyDescent="0.3">
      <c r="A39" s="5">
        <f t="shared" si="7"/>
        <v>29</v>
      </c>
      <c r="B39" s="6"/>
      <c r="C39" s="6"/>
      <c r="D39" s="6"/>
      <c r="E39" s="6"/>
      <c r="F39" s="7">
        <f t="shared" si="13"/>
        <v>0</v>
      </c>
      <c r="G39" s="6"/>
      <c r="H39" s="7">
        <f t="shared" si="14"/>
        <v>0</v>
      </c>
      <c r="I39" s="6"/>
      <c r="J39" s="7">
        <f t="shared" si="10"/>
        <v>0</v>
      </c>
      <c r="K39" s="8">
        <f t="shared" si="11"/>
        <v>0</v>
      </c>
      <c r="L39" s="6">
        <f>COUNTA(E39,#REF!,#REF!,G39,I39)</f>
        <v>2</v>
      </c>
      <c r="M39" s="6">
        <f t="shared" si="5"/>
        <v>29</v>
      </c>
      <c r="N39" s="13" t="e">
        <f t="shared" si="12"/>
        <v>#DIV/0!</v>
      </c>
    </row>
    <row r="40" spans="1:14" x14ac:dyDescent="0.3">
      <c r="A40" s="5">
        <f t="shared" si="7"/>
        <v>30</v>
      </c>
      <c r="B40" s="6"/>
      <c r="C40" s="6"/>
      <c r="D40" s="6"/>
      <c r="E40" s="6"/>
      <c r="F40" s="7">
        <f t="shared" si="13"/>
        <v>0</v>
      </c>
      <c r="G40" s="6"/>
      <c r="H40" s="7">
        <f t="shared" si="14"/>
        <v>0</v>
      </c>
      <c r="I40" s="6"/>
      <c r="J40" s="7">
        <f t="shared" si="10"/>
        <v>0</v>
      </c>
      <c r="K40" s="8">
        <f t="shared" si="11"/>
        <v>0</v>
      </c>
      <c r="L40" s="6">
        <f>COUNTA(E40,#REF!,#REF!,G40,I40)</f>
        <v>2</v>
      </c>
      <c r="M40" s="6">
        <f t="shared" si="5"/>
        <v>30</v>
      </c>
      <c r="N40" s="13" t="e">
        <f t="shared" si="12"/>
        <v>#DIV/0!</v>
      </c>
    </row>
    <row r="41" spans="1:14" x14ac:dyDescent="0.3">
      <c r="A41" s="5">
        <f t="shared" si="7"/>
        <v>31</v>
      </c>
      <c r="B41" s="6"/>
      <c r="C41" s="6"/>
      <c r="D41" s="6"/>
      <c r="E41" s="6"/>
      <c r="F41" s="7">
        <f t="shared" si="13"/>
        <v>0</v>
      </c>
      <c r="G41" s="6"/>
      <c r="H41" s="7">
        <f t="shared" si="14"/>
        <v>0</v>
      </c>
      <c r="I41" s="6"/>
      <c r="J41" s="7">
        <f t="shared" si="10"/>
        <v>0</v>
      </c>
      <c r="K41" s="8">
        <f t="shared" si="11"/>
        <v>0</v>
      </c>
      <c r="L41" s="6">
        <f>COUNTA(E41,#REF!,#REF!,G41,I41)</f>
        <v>2</v>
      </c>
      <c r="M41" s="6">
        <f t="shared" si="5"/>
        <v>31</v>
      </c>
      <c r="N41" s="13" t="e">
        <f t="shared" si="12"/>
        <v>#DIV/0!</v>
      </c>
    </row>
    <row r="42" spans="1:14" x14ac:dyDescent="0.3">
      <c r="A42" s="5">
        <f t="shared" si="7"/>
        <v>32</v>
      </c>
      <c r="B42" s="6"/>
      <c r="C42" s="6"/>
      <c r="D42" s="6"/>
      <c r="E42" s="6"/>
      <c r="F42" s="7">
        <f t="shared" si="13"/>
        <v>0</v>
      </c>
      <c r="G42" s="6"/>
      <c r="H42" s="7">
        <f t="shared" si="14"/>
        <v>0</v>
      </c>
      <c r="I42" s="6"/>
      <c r="J42" s="7">
        <f t="shared" si="10"/>
        <v>0</v>
      </c>
      <c r="K42" s="8">
        <f t="shared" si="11"/>
        <v>0</v>
      </c>
      <c r="L42" s="6">
        <f>COUNTA(E42,#REF!,#REF!,G42,I42)</f>
        <v>2</v>
      </c>
      <c r="M42" s="6">
        <f t="shared" si="5"/>
        <v>32</v>
      </c>
      <c r="N42" s="13" t="e">
        <f t="shared" si="12"/>
        <v>#DIV/0!</v>
      </c>
    </row>
    <row r="43" spans="1:14" x14ac:dyDescent="0.3">
      <c r="A43" s="5">
        <f t="shared" si="7"/>
        <v>33</v>
      </c>
      <c r="B43" s="6"/>
      <c r="C43" s="6"/>
      <c r="D43" s="6"/>
      <c r="E43" s="6"/>
      <c r="F43" s="7">
        <f t="shared" si="13"/>
        <v>0</v>
      </c>
      <c r="G43" s="6"/>
      <c r="H43" s="7">
        <f t="shared" si="14"/>
        <v>0</v>
      </c>
      <c r="I43" s="6"/>
      <c r="J43" s="7">
        <f t="shared" si="10"/>
        <v>0</v>
      </c>
      <c r="K43" s="8">
        <f t="shared" si="11"/>
        <v>0</v>
      </c>
      <c r="L43" s="6">
        <f>COUNTA(E43,#REF!,#REF!,G43,I43)</f>
        <v>2</v>
      </c>
      <c r="M43" s="6">
        <f t="shared" si="5"/>
        <v>33</v>
      </c>
      <c r="N43" s="13" t="e">
        <f t="shared" si="12"/>
        <v>#DIV/0!</v>
      </c>
    </row>
    <row r="44" spans="1:14" x14ac:dyDescent="0.3">
      <c r="A44" s="5">
        <f t="shared" si="7"/>
        <v>34</v>
      </c>
      <c r="B44" s="6"/>
      <c r="C44" s="6"/>
      <c r="D44" s="6"/>
      <c r="E44" s="6"/>
      <c r="F44" s="7">
        <f t="shared" si="13"/>
        <v>0</v>
      </c>
      <c r="G44" s="6"/>
      <c r="H44" s="7">
        <f t="shared" si="14"/>
        <v>0</v>
      </c>
      <c r="I44" s="6"/>
      <c r="J44" s="7">
        <f t="shared" si="10"/>
        <v>0</v>
      </c>
      <c r="K44" s="8">
        <f t="shared" si="11"/>
        <v>0</v>
      </c>
      <c r="L44" s="6">
        <f>COUNTA(E44,#REF!,#REF!,G44,I44)</f>
        <v>2</v>
      </c>
      <c r="M44" s="6">
        <f t="shared" si="5"/>
        <v>34</v>
      </c>
      <c r="N44" s="13" t="e">
        <f t="shared" si="12"/>
        <v>#DIV/0!</v>
      </c>
    </row>
    <row r="45" spans="1:14" x14ac:dyDescent="0.3">
      <c r="A45" s="5">
        <f t="shared" si="7"/>
        <v>35</v>
      </c>
      <c r="B45" s="6"/>
      <c r="C45" s="6"/>
      <c r="D45" s="6"/>
      <c r="E45" s="6"/>
      <c r="F45" s="7">
        <f t="shared" si="13"/>
        <v>0</v>
      </c>
      <c r="G45" s="6"/>
      <c r="H45" s="7">
        <f t="shared" si="14"/>
        <v>0</v>
      </c>
      <c r="I45" s="6"/>
      <c r="J45" s="7">
        <f t="shared" si="10"/>
        <v>0</v>
      </c>
      <c r="K45" s="8">
        <f t="shared" si="11"/>
        <v>0</v>
      </c>
      <c r="L45" s="6">
        <f>COUNTA(E45,#REF!,#REF!,G45,I45)</f>
        <v>2</v>
      </c>
      <c r="M45" s="6">
        <f t="shared" si="5"/>
        <v>35</v>
      </c>
      <c r="N45" s="13" t="e">
        <f t="shared" si="12"/>
        <v>#DIV/0!</v>
      </c>
    </row>
    <row r="46" spans="1:14" x14ac:dyDescent="0.3">
      <c r="A46" s="5">
        <f t="shared" si="7"/>
        <v>36</v>
      </c>
      <c r="B46" s="6"/>
      <c r="C46" s="6"/>
      <c r="D46" s="6"/>
      <c r="E46" s="6"/>
      <c r="F46" s="7">
        <f t="shared" si="13"/>
        <v>0</v>
      </c>
      <c r="G46" s="6"/>
      <c r="H46" s="7">
        <f t="shared" si="14"/>
        <v>0</v>
      </c>
      <c r="I46" s="6"/>
      <c r="J46" s="7">
        <f t="shared" si="10"/>
        <v>0</v>
      </c>
      <c r="K46" s="8">
        <f t="shared" si="11"/>
        <v>0</v>
      </c>
      <c r="L46" s="6">
        <f>COUNTA(E46,#REF!,#REF!,G46,I46)</f>
        <v>2</v>
      </c>
      <c r="M46" s="6">
        <f t="shared" si="5"/>
        <v>36</v>
      </c>
      <c r="N46" s="13" t="e">
        <f t="shared" si="12"/>
        <v>#DIV/0!</v>
      </c>
    </row>
    <row r="47" spans="1:14" x14ac:dyDescent="0.3">
      <c r="A47" s="5">
        <f t="shared" si="7"/>
        <v>37</v>
      </c>
      <c r="B47" s="6"/>
      <c r="C47" s="6"/>
      <c r="D47" s="6"/>
      <c r="E47" s="6"/>
      <c r="F47" s="7">
        <f t="shared" si="13"/>
        <v>0</v>
      </c>
      <c r="G47" s="6"/>
      <c r="H47" s="7">
        <f t="shared" si="14"/>
        <v>0</v>
      </c>
      <c r="I47" s="6"/>
      <c r="J47" s="7">
        <f t="shared" si="10"/>
        <v>0</v>
      </c>
      <c r="K47" s="8">
        <f t="shared" si="11"/>
        <v>0</v>
      </c>
      <c r="L47" s="6">
        <f>COUNTA(E47,#REF!,#REF!,G47,I47)</f>
        <v>2</v>
      </c>
      <c r="M47" s="6">
        <f t="shared" si="5"/>
        <v>37</v>
      </c>
      <c r="N47" s="13" t="e">
        <f t="shared" si="12"/>
        <v>#DIV/0!</v>
      </c>
    </row>
    <row r="48" spans="1:14" x14ac:dyDescent="0.3">
      <c r="A48" s="5">
        <f t="shared" si="7"/>
        <v>38</v>
      </c>
      <c r="B48" s="6"/>
      <c r="C48" s="6"/>
      <c r="D48" s="6"/>
      <c r="E48" s="6"/>
      <c r="F48" s="7">
        <f t="shared" si="13"/>
        <v>0</v>
      </c>
      <c r="G48" s="6"/>
      <c r="H48" s="7">
        <f t="shared" si="14"/>
        <v>0</v>
      </c>
      <c r="I48" s="6"/>
      <c r="J48" s="7">
        <f t="shared" si="10"/>
        <v>0</v>
      </c>
      <c r="K48" s="8">
        <f t="shared" si="11"/>
        <v>0</v>
      </c>
      <c r="L48" s="6">
        <f>COUNTA(E48,#REF!,#REF!,G48,I48)</f>
        <v>2</v>
      </c>
      <c r="M48" s="6">
        <f t="shared" si="5"/>
        <v>38</v>
      </c>
      <c r="N48" s="13" t="e">
        <f t="shared" si="12"/>
        <v>#DIV/0!</v>
      </c>
    </row>
    <row r="49" spans="1:14" x14ac:dyDescent="0.3">
      <c r="A49" s="5">
        <f t="shared" si="7"/>
        <v>39</v>
      </c>
      <c r="B49" s="6"/>
      <c r="C49" s="6"/>
      <c r="D49" s="6"/>
      <c r="E49" s="6"/>
      <c r="F49" s="7">
        <f t="shared" si="13"/>
        <v>0</v>
      </c>
      <c r="G49" s="6"/>
      <c r="H49" s="7">
        <f t="shared" si="14"/>
        <v>0</v>
      </c>
      <c r="I49" s="6"/>
      <c r="J49" s="7">
        <f>7/2</f>
        <v>3.5</v>
      </c>
      <c r="K49" s="8">
        <f t="shared" si="11"/>
        <v>3.5</v>
      </c>
      <c r="L49" s="6">
        <f>COUNTA(E49,#REF!,#REF!,G49,I49)</f>
        <v>2</v>
      </c>
      <c r="M49" s="6">
        <f t="shared" si="5"/>
        <v>39</v>
      </c>
      <c r="N49" s="13" t="e">
        <f t="shared" si="12"/>
        <v>#DIV/0!</v>
      </c>
    </row>
    <row r="50" spans="1:14" x14ac:dyDescent="0.3">
      <c r="A50" s="5">
        <f t="shared" si="7"/>
        <v>40</v>
      </c>
      <c r="B50" s="6"/>
      <c r="C50" s="6"/>
      <c r="D50" s="6"/>
      <c r="E50" s="6"/>
      <c r="F50" s="7">
        <f t="shared" si="13"/>
        <v>0</v>
      </c>
      <c r="G50" s="6"/>
      <c r="H50" s="7">
        <f t="shared" si="14"/>
        <v>0</v>
      </c>
      <c r="I50" s="6"/>
      <c r="J50" s="7">
        <f>IF(I50=0,,($I$9-I50)*$I$7*100/$I$9)</f>
        <v>0</v>
      </c>
      <c r="K50" s="8">
        <f t="shared" si="11"/>
        <v>0</v>
      </c>
      <c r="L50" s="6">
        <f>COUNTA(E50,#REF!,#REF!,G50,I50)</f>
        <v>2</v>
      </c>
      <c r="M50" s="6">
        <f t="shared" si="5"/>
        <v>40</v>
      </c>
      <c r="N50" s="13" t="e">
        <f t="shared" si="12"/>
        <v>#DIV/0!</v>
      </c>
    </row>
    <row r="51" spans="1:14" x14ac:dyDescent="0.3">
      <c r="A51" s="5">
        <f t="shared" si="7"/>
        <v>41</v>
      </c>
      <c r="B51" s="6"/>
      <c r="C51" s="6"/>
      <c r="D51" s="6"/>
      <c r="E51" s="6"/>
      <c r="F51" s="7">
        <f t="shared" si="13"/>
        <v>0</v>
      </c>
      <c r="G51" s="6"/>
      <c r="H51" s="7">
        <f t="shared" si="14"/>
        <v>0</v>
      </c>
      <c r="I51" s="6"/>
      <c r="J51" s="7">
        <f>IF(I51=0,,($I$9-I51)*$I$7*100/$I$9)</f>
        <v>0</v>
      </c>
      <c r="K51" s="8">
        <f t="shared" si="11"/>
        <v>0</v>
      </c>
      <c r="L51" s="6">
        <f>COUNTA(E51,#REF!,#REF!,G51,I51)</f>
        <v>2</v>
      </c>
      <c r="M51" s="6">
        <f t="shared" si="5"/>
        <v>41</v>
      </c>
      <c r="N51" s="13" t="e">
        <f t="shared" si="12"/>
        <v>#DIV/0!</v>
      </c>
    </row>
    <row r="52" spans="1:14" x14ac:dyDescent="0.3">
      <c r="A52" s="5">
        <f t="shared" si="7"/>
        <v>42</v>
      </c>
      <c r="B52" s="6"/>
      <c r="C52" s="6"/>
      <c r="D52" s="6"/>
      <c r="E52" s="6"/>
      <c r="F52" s="7">
        <f t="shared" si="13"/>
        <v>0</v>
      </c>
      <c r="G52" s="6"/>
      <c r="H52" s="7">
        <f t="shared" si="14"/>
        <v>0</v>
      </c>
      <c r="I52" s="6"/>
      <c r="J52" s="7">
        <f>IF(I52=0,,($I$9-I52)*$I$7*100/$I$9)</f>
        <v>0</v>
      </c>
      <c r="K52" s="8">
        <f t="shared" si="11"/>
        <v>0</v>
      </c>
      <c r="L52" s="6">
        <f>COUNTA(E52,#REF!,#REF!,G52,I52)</f>
        <v>2</v>
      </c>
      <c r="M52" s="6">
        <f t="shared" si="5"/>
        <v>42</v>
      </c>
      <c r="N52" s="13" t="e">
        <f t="shared" si="12"/>
        <v>#DIV/0!</v>
      </c>
    </row>
    <row r="53" spans="1:14" x14ac:dyDescent="0.3">
      <c r="A53" s="30" t="s">
        <v>153</v>
      </c>
      <c r="B53" s="30"/>
      <c r="C53" s="31"/>
      <c r="E53">
        <f>COUNTA(E11:E52)</f>
        <v>0</v>
      </c>
      <c r="G53">
        <f>COUNTA(G11:G52)</f>
        <v>0</v>
      </c>
      <c r="I53">
        <f>COUNTA(I11:I52)</f>
        <v>0</v>
      </c>
    </row>
    <row r="54" spans="1:14" x14ac:dyDescent="0.3">
      <c r="A54" s="33" t="s">
        <v>30</v>
      </c>
      <c r="B54" s="33"/>
      <c r="C54" s="33"/>
      <c r="E54" s="12" t="e">
        <f>E53/$G$2</f>
        <v>#DIV/0!</v>
      </c>
      <c r="G54" s="12" t="e">
        <f>G53/$G$2</f>
        <v>#DIV/0!</v>
      </c>
      <c r="I54" s="12" t="e">
        <f>I53/$G$2</f>
        <v>#DIV/0!</v>
      </c>
    </row>
  </sheetData>
  <sortState xmlns:xlrd2="http://schemas.microsoft.com/office/spreadsheetml/2017/richdata2" ref="A11:N17">
    <sortCondition descending="1" ref="K11:K17"/>
  </sortState>
  <mergeCells count="17">
    <mergeCell ref="A1:O1"/>
    <mergeCell ref="E2:F2"/>
    <mergeCell ref="E3:F3"/>
    <mergeCell ref="E6:F6"/>
    <mergeCell ref="G6:H6"/>
    <mergeCell ref="I6:J6"/>
    <mergeCell ref="E7:F7"/>
    <mergeCell ref="G7:H7"/>
    <mergeCell ref="I7:J7"/>
    <mergeCell ref="E8:F8"/>
    <mergeCell ref="G8:H8"/>
    <mergeCell ref="I8:J8"/>
    <mergeCell ref="A54:C54"/>
    <mergeCell ref="E9:F9"/>
    <mergeCell ref="G9:H9"/>
    <mergeCell ref="I9:J9"/>
    <mergeCell ref="A53:C53"/>
  </mergeCells>
  <printOptions horizontalCentered="1" verticalCentered="1"/>
  <pageMargins left="0.15748031496062992" right="0.11811023622047245" top="0.11811023622047245" bottom="0.11811023622047245" header="0.11811023622047245" footer="0.11811023622047245"/>
  <pageSetup paperSize="9" scale="39"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C7" sqref="C7"/>
    </sheetView>
  </sheetViews>
  <sheetFormatPr baseColWidth="10" defaultColWidth="11.44140625" defaultRowHeight="14.4" x14ac:dyDescent="0.3"/>
  <sheetData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pane xSplit="4" ySplit="10" topLeftCell="E11" activePane="bottomRight" state="frozenSplit"/>
      <selection activeCell="B6" sqref="B6"/>
      <selection pane="topRight" activeCell="B6" sqref="B6"/>
      <selection pane="bottomLeft" activeCell="B6" sqref="B6"/>
      <selection pane="bottomRight" activeCell="G18" sqref="G18"/>
    </sheetView>
  </sheetViews>
  <sheetFormatPr baseColWidth="10" defaultColWidth="11.44140625" defaultRowHeight="14.4" x14ac:dyDescent="0.3"/>
  <cols>
    <col min="1" max="1" width="18.33203125" bestFit="1" customWidth="1"/>
    <col min="2" max="2" width="9.44140625" bestFit="1" customWidth="1"/>
    <col min="3" max="3" width="19" bestFit="1" customWidth="1"/>
    <col min="5" max="5" width="14.77734375" bestFit="1" customWidth="1"/>
    <col min="6" max="6" width="11.44140625" customWidth="1"/>
    <col min="7" max="7" width="20" customWidth="1"/>
    <col min="8" max="8" width="11.44140625" customWidth="1"/>
    <col min="9" max="9" width="20.109375" customWidth="1"/>
    <col min="10" max="10" width="11.44140625" customWidth="1"/>
    <col min="11" max="11" width="23" customWidth="1"/>
    <col min="13" max="13" width="18.33203125" bestFit="1" customWidth="1"/>
    <col min="15" max="15" width="18.33203125" bestFit="1" customWidth="1"/>
  </cols>
  <sheetData>
    <row r="1" spans="1:15" ht="31.2" x14ac:dyDescent="0.6">
      <c r="A1" s="40" t="s">
        <v>36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3" spans="1:15" x14ac:dyDescent="0.3">
      <c r="C3" s="2"/>
    </row>
    <row r="4" spans="1:15" x14ac:dyDescent="0.3">
      <c r="C4" s="2"/>
      <c r="D4" s="3"/>
    </row>
    <row r="6" spans="1:15" x14ac:dyDescent="0.3">
      <c r="E6" s="1" t="s">
        <v>0</v>
      </c>
      <c r="F6" s="34" t="s">
        <v>399</v>
      </c>
      <c r="G6" s="34"/>
      <c r="H6" s="34" t="s">
        <v>588</v>
      </c>
      <c r="I6" s="34"/>
      <c r="J6" s="34"/>
      <c r="K6" s="34"/>
      <c r="L6" s="34"/>
      <c r="M6" s="34"/>
    </row>
    <row r="7" spans="1:15" x14ac:dyDescent="0.3">
      <c r="E7" s="1" t="s">
        <v>10</v>
      </c>
      <c r="F7" s="36">
        <v>5</v>
      </c>
      <c r="G7" s="37"/>
      <c r="H7" s="36">
        <v>5</v>
      </c>
      <c r="I7" s="37"/>
      <c r="J7" s="36"/>
      <c r="K7" s="37"/>
      <c r="L7" s="36"/>
      <c r="M7" s="37"/>
    </row>
    <row r="8" spans="1:15" x14ac:dyDescent="0.3">
      <c r="E8" s="1" t="s">
        <v>1</v>
      </c>
      <c r="F8" s="35">
        <v>45955</v>
      </c>
      <c r="G8" s="35"/>
      <c r="H8" s="35">
        <v>46060</v>
      </c>
      <c r="I8" s="35"/>
      <c r="J8" s="35"/>
      <c r="K8" s="35"/>
      <c r="L8" s="35"/>
      <c r="M8" s="35"/>
    </row>
    <row r="9" spans="1:15" x14ac:dyDescent="0.3">
      <c r="E9" s="1" t="s">
        <v>2</v>
      </c>
      <c r="F9" s="34">
        <v>9</v>
      </c>
      <c r="G9" s="34"/>
      <c r="H9" s="34">
        <v>12</v>
      </c>
      <c r="I9" s="34"/>
      <c r="J9" s="34"/>
      <c r="K9" s="34"/>
      <c r="L9" s="34"/>
      <c r="M9" s="34"/>
    </row>
    <row r="10" spans="1:15" x14ac:dyDescent="0.3">
      <c r="A10" s="1" t="s">
        <v>9</v>
      </c>
      <c r="B10" s="1" t="s">
        <v>237</v>
      </c>
      <c r="C10" s="1" t="s">
        <v>3</v>
      </c>
      <c r="D10" s="1" t="s">
        <v>4</v>
      </c>
      <c r="E10" s="4" t="s">
        <v>5</v>
      </c>
      <c r="F10" s="1" t="s">
        <v>6</v>
      </c>
      <c r="G10" s="1" t="s">
        <v>7</v>
      </c>
      <c r="H10" s="1" t="s">
        <v>6</v>
      </c>
      <c r="I10" s="1" t="s">
        <v>7</v>
      </c>
      <c r="J10" s="1" t="s">
        <v>6</v>
      </c>
      <c r="K10" s="1" t="s">
        <v>7</v>
      </c>
      <c r="L10" s="1" t="s">
        <v>6</v>
      </c>
      <c r="M10" s="1" t="s">
        <v>7</v>
      </c>
      <c r="N10" s="1" t="s">
        <v>8</v>
      </c>
      <c r="O10" s="1" t="s">
        <v>9</v>
      </c>
    </row>
    <row r="11" spans="1:15" x14ac:dyDescent="0.3">
      <c r="A11" s="5">
        <f t="shared" ref="A11:A19" si="0">O11</f>
        <v>1</v>
      </c>
      <c r="B11" s="18" t="s">
        <v>238</v>
      </c>
      <c r="C11" s="6" t="s">
        <v>232</v>
      </c>
      <c r="D11" s="6" t="s">
        <v>233</v>
      </c>
      <c r="E11" s="6" t="s">
        <v>146</v>
      </c>
      <c r="F11" s="7">
        <v>9</v>
      </c>
      <c r="G11" s="7">
        <f>IF(F11=0,,($F$9-F11)*$F$7*100/$F$9)</f>
        <v>0</v>
      </c>
      <c r="H11" s="7">
        <v>11</v>
      </c>
      <c r="I11" s="7">
        <f>IF(H11=0,,($H$9-H11)*$H$7*100/$H$9)</f>
        <v>41.666666666666664</v>
      </c>
      <c r="J11" s="7"/>
      <c r="K11" s="7">
        <v>0</v>
      </c>
      <c r="L11" s="7"/>
      <c r="M11" s="7">
        <f t="shared" ref="M11:M17" si="1">IF(L11=0,,($L$9-L11)*$L$7*100/$L$9)</f>
        <v>0</v>
      </c>
      <c r="N11" s="8">
        <f>SUM(G11,I11,M11,K11)</f>
        <v>41.666666666666664</v>
      </c>
      <c r="O11" s="7">
        <f t="shared" ref="O11:O19" si="2">ROW(C11)-10</f>
        <v>1</v>
      </c>
    </row>
    <row r="12" spans="1:15" x14ac:dyDescent="0.3">
      <c r="A12" s="5">
        <f t="shared" si="0"/>
        <v>2</v>
      </c>
      <c r="B12" s="5"/>
      <c r="C12" s="6"/>
      <c r="D12" s="6"/>
      <c r="E12" s="6"/>
      <c r="F12" s="7"/>
      <c r="G12" s="7">
        <f>IF(F11=0,,($F$9-F11)*$F$7*100/$F$9)</f>
        <v>0</v>
      </c>
      <c r="H12" s="7"/>
      <c r="I12" s="7">
        <f>IF(H12=0,,(#REF!-H12)*#REF!*100/#REF!)</f>
        <v>0</v>
      </c>
      <c r="J12" s="7"/>
      <c r="K12" s="7">
        <f t="shared" ref="K12:K33" si="3">IF(J12=0,,($L$9-J12)*$L$7*100/$L$9)</f>
        <v>0</v>
      </c>
      <c r="L12" s="7"/>
      <c r="M12" s="7">
        <f t="shared" si="1"/>
        <v>0</v>
      </c>
      <c r="N12" s="8">
        <f t="shared" ref="N12:N33" si="4">SUM(G12,I12,M12,K12)</f>
        <v>0</v>
      </c>
      <c r="O12" s="7">
        <f t="shared" si="2"/>
        <v>2</v>
      </c>
    </row>
    <row r="13" spans="1:15" x14ac:dyDescent="0.3">
      <c r="A13" s="5">
        <f t="shared" si="0"/>
        <v>3</v>
      </c>
      <c r="B13" s="5"/>
      <c r="C13" s="6"/>
      <c r="D13" s="6"/>
      <c r="E13" s="6"/>
      <c r="F13" s="7"/>
      <c r="G13" s="7">
        <f t="shared" ref="G13:G33" si="5">IF(F13=0,,($F$9-F13)*$F$7*100/$F$9)</f>
        <v>0</v>
      </c>
      <c r="H13" s="7"/>
      <c r="I13" s="7">
        <f>IF(H13=0,,(#REF!-H13)*#REF!*100/#REF!)</f>
        <v>0</v>
      </c>
      <c r="J13" s="7"/>
      <c r="K13" s="7">
        <f t="shared" si="3"/>
        <v>0</v>
      </c>
      <c r="L13" s="7"/>
      <c r="M13" s="7">
        <f t="shared" si="1"/>
        <v>0</v>
      </c>
      <c r="N13" s="8">
        <f t="shared" si="4"/>
        <v>0</v>
      </c>
      <c r="O13" s="7">
        <f t="shared" si="2"/>
        <v>3</v>
      </c>
    </row>
    <row r="14" spans="1:15" x14ac:dyDescent="0.3">
      <c r="A14" s="5">
        <f t="shared" si="0"/>
        <v>4</v>
      </c>
      <c r="B14" s="5"/>
      <c r="C14" s="6"/>
      <c r="D14" s="6"/>
      <c r="E14" s="6"/>
      <c r="F14" s="7"/>
      <c r="G14" s="7">
        <f t="shared" si="5"/>
        <v>0</v>
      </c>
      <c r="H14" s="7"/>
      <c r="I14" s="7">
        <f>IF(H14=0,,(#REF!-H14)*#REF!*100/#REF!)</f>
        <v>0</v>
      </c>
      <c r="J14" s="7"/>
      <c r="K14" s="7">
        <f t="shared" si="3"/>
        <v>0</v>
      </c>
      <c r="L14" s="7"/>
      <c r="M14" s="7">
        <f t="shared" si="1"/>
        <v>0</v>
      </c>
      <c r="N14" s="8">
        <f t="shared" si="4"/>
        <v>0</v>
      </c>
      <c r="O14" s="7">
        <f t="shared" si="2"/>
        <v>4</v>
      </c>
    </row>
    <row r="15" spans="1:15" x14ac:dyDescent="0.3">
      <c r="A15" s="5">
        <f t="shared" si="0"/>
        <v>5</v>
      </c>
      <c r="B15" s="5"/>
      <c r="C15" s="6"/>
      <c r="D15" s="6"/>
      <c r="E15" s="6"/>
      <c r="F15" s="6"/>
      <c r="G15" s="7">
        <f t="shared" si="5"/>
        <v>0</v>
      </c>
      <c r="H15" s="6"/>
      <c r="I15" s="7">
        <f>IF(H15=0,,(#REF!-H15)*#REF!*100/#REF!)</f>
        <v>0</v>
      </c>
      <c r="J15" s="6"/>
      <c r="K15" s="7">
        <f t="shared" si="3"/>
        <v>0</v>
      </c>
      <c r="L15" s="6"/>
      <c r="M15" s="7">
        <f t="shared" si="1"/>
        <v>0</v>
      </c>
      <c r="N15" s="8">
        <f t="shared" si="4"/>
        <v>0</v>
      </c>
      <c r="O15" s="6">
        <f t="shared" si="2"/>
        <v>5</v>
      </c>
    </row>
    <row r="16" spans="1:15" x14ac:dyDescent="0.3">
      <c r="A16" s="5">
        <f t="shared" si="0"/>
        <v>6</v>
      </c>
      <c r="B16" s="5"/>
      <c r="C16" s="6"/>
      <c r="D16" s="6"/>
      <c r="E16" s="6"/>
      <c r="F16" s="7"/>
      <c r="G16" s="7">
        <f t="shared" si="5"/>
        <v>0</v>
      </c>
      <c r="H16" s="7"/>
      <c r="I16" s="7">
        <f>IF(H16=0,,(#REF!-H16)*#REF!*100/#REF!)</f>
        <v>0</v>
      </c>
      <c r="J16" s="7"/>
      <c r="K16" s="7">
        <f t="shared" si="3"/>
        <v>0</v>
      </c>
      <c r="L16" s="7"/>
      <c r="M16" s="7">
        <f t="shared" si="1"/>
        <v>0</v>
      </c>
      <c r="N16" s="8">
        <f t="shared" si="4"/>
        <v>0</v>
      </c>
      <c r="O16" s="7">
        <f t="shared" si="2"/>
        <v>6</v>
      </c>
    </row>
    <row r="17" spans="1:15" x14ac:dyDescent="0.3">
      <c r="A17" s="5">
        <f t="shared" si="0"/>
        <v>7</v>
      </c>
      <c r="B17" s="5"/>
      <c r="C17" s="6"/>
      <c r="D17" s="6"/>
      <c r="E17" s="6"/>
      <c r="F17" s="7"/>
      <c r="G17" s="7">
        <f t="shared" si="5"/>
        <v>0</v>
      </c>
      <c r="H17" s="7"/>
      <c r="I17" s="7">
        <f>IF(H17=0,,(#REF!-H17)*#REF!*100/#REF!)</f>
        <v>0</v>
      </c>
      <c r="J17" s="7"/>
      <c r="K17" s="7">
        <f t="shared" si="3"/>
        <v>0</v>
      </c>
      <c r="L17" s="7"/>
      <c r="M17" s="7">
        <f t="shared" si="1"/>
        <v>0</v>
      </c>
      <c r="N17" s="8">
        <f t="shared" si="4"/>
        <v>0</v>
      </c>
      <c r="O17" s="7">
        <f t="shared" si="2"/>
        <v>7</v>
      </c>
    </row>
    <row r="18" spans="1:15" x14ac:dyDescent="0.3">
      <c r="A18" s="5">
        <f t="shared" si="0"/>
        <v>8</v>
      </c>
      <c r="B18" s="5"/>
      <c r="C18" s="6"/>
      <c r="D18" s="6"/>
      <c r="E18" s="6"/>
      <c r="F18" s="7"/>
      <c r="G18" s="7">
        <f t="shared" si="5"/>
        <v>0</v>
      </c>
      <c r="H18" s="7"/>
      <c r="I18" s="7">
        <f>IF(H18=0,,(#REF!-H18)*#REF!*100/#REF!)</f>
        <v>0</v>
      </c>
      <c r="J18" s="7"/>
      <c r="K18" s="7">
        <f t="shared" si="3"/>
        <v>0</v>
      </c>
      <c r="L18" s="7"/>
      <c r="M18" s="7">
        <f t="shared" ref="M18:M33" si="6">IF(L18=0,,($L$9-L18)*$L$7*100/$L$9)</f>
        <v>0</v>
      </c>
      <c r="N18" s="8">
        <f t="shared" si="4"/>
        <v>0</v>
      </c>
      <c r="O18" s="7">
        <f t="shared" si="2"/>
        <v>8</v>
      </c>
    </row>
    <row r="19" spans="1:15" x14ac:dyDescent="0.3">
      <c r="A19" s="5">
        <f t="shared" si="0"/>
        <v>9</v>
      </c>
      <c r="B19" s="5"/>
      <c r="C19" s="6"/>
      <c r="D19" s="6"/>
      <c r="E19" s="6"/>
      <c r="F19" s="6"/>
      <c r="G19" s="7">
        <f t="shared" si="5"/>
        <v>0</v>
      </c>
      <c r="H19" s="6"/>
      <c r="I19" s="7">
        <f>IF(H19=0,,(#REF!-H19)*#REF!*100/#REF!)</f>
        <v>0</v>
      </c>
      <c r="J19" s="6"/>
      <c r="K19" s="7">
        <f t="shared" si="3"/>
        <v>0</v>
      </c>
      <c r="L19" s="6"/>
      <c r="M19" s="7">
        <f t="shared" si="6"/>
        <v>0</v>
      </c>
      <c r="N19" s="8">
        <f t="shared" si="4"/>
        <v>0</v>
      </c>
      <c r="O19" s="6">
        <f t="shared" si="2"/>
        <v>9</v>
      </c>
    </row>
    <row r="20" spans="1:15" x14ac:dyDescent="0.3">
      <c r="A20" s="5">
        <f t="shared" ref="A20:A33" si="7">O20</f>
        <v>10</v>
      </c>
      <c r="B20" s="5"/>
      <c r="C20" s="6"/>
      <c r="D20" s="6"/>
      <c r="E20" s="6"/>
      <c r="F20" s="6"/>
      <c r="G20" s="7">
        <f t="shared" si="5"/>
        <v>0</v>
      </c>
      <c r="H20" s="6"/>
      <c r="I20" s="7">
        <f>IF(H20=0,,(#REF!-H20)*#REF!*100/#REF!)</f>
        <v>0</v>
      </c>
      <c r="J20" s="6"/>
      <c r="K20" s="7">
        <f t="shared" si="3"/>
        <v>0</v>
      </c>
      <c r="L20" s="6"/>
      <c r="M20" s="7">
        <f t="shared" si="6"/>
        <v>0</v>
      </c>
      <c r="N20" s="8">
        <f t="shared" si="4"/>
        <v>0</v>
      </c>
      <c r="O20" s="6">
        <f t="shared" ref="O20:O24" si="8">ROW(C20)-10</f>
        <v>10</v>
      </c>
    </row>
    <row r="21" spans="1:15" x14ac:dyDescent="0.3">
      <c r="A21" s="5">
        <f t="shared" si="7"/>
        <v>11</v>
      </c>
      <c r="B21" s="5"/>
      <c r="C21" s="6"/>
      <c r="D21" s="6"/>
      <c r="E21" s="6"/>
      <c r="F21" s="6"/>
      <c r="G21" s="7">
        <f t="shared" si="5"/>
        <v>0</v>
      </c>
      <c r="H21" s="6"/>
      <c r="I21" s="7">
        <f>IF(H21=0,,(#REF!-H21)*#REF!*100/#REF!)</f>
        <v>0</v>
      </c>
      <c r="J21" s="6"/>
      <c r="K21" s="7">
        <f t="shared" si="3"/>
        <v>0</v>
      </c>
      <c r="L21" s="6"/>
      <c r="M21" s="7">
        <f t="shared" si="6"/>
        <v>0</v>
      </c>
      <c r="N21" s="8">
        <f t="shared" si="4"/>
        <v>0</v>
      </c>
      <c r="O21" s="6">
        <f t="shared" si="8"/>
        <v>11</v>
      </c>
    </row>
    <row r="22" spans="1:15" x14ac:dyDescent="0.3">
      <c r="A22" s="5">
        <f t="shared" si="7"/>
        <v>12</v>
      </c>
      <c r="B22" s="5"/>
      <c r="C22" s="6"/>
      <c r="D22" s="6"/>
      <c r="E22" s="6"/>
      <c r="F22" s="6"/>
      <c r="G22" s="7">
        <f t="shared" si="5"/>
        <v>0</v>
      </c>
      <c r="H22" s="6"/>
      <c r="I22" s="7">
        <f>IF(H22=0,,(#REF!-H22)*#REF!*100/#REF!)</f>
        <v>0</v>
      </c>
      <c r="J22" s="6"/>
      <c r="K22" s="7">
        <f t="shared" si="3"/>
        <v>0</v>
      </c>
      <c r="L22" s="6"/>
      <c r="M22" s="7">
        <f t="shared" si="6"/>
        <v>0</v>
      </c>
      <c r="N22" s="8">
        <f t="shared" si="4"/>
        <v>0</v>
      </c>
      <c r="O22" s="6">
        <f t="shared" si="8"/>
        <v>12</v>
      </c>
    </row>
    <row r="23" spans="1:15" x14ac:dyDescent="0.3">
      <c r="A23" s="5">
        <f t="shared" si="7"/>
        <v>13</v>
      </c>
      <c r="B23" s="5"/>
      <c r="C23" s="6"/>
      <c r="D23" s="6"/>
      <c r="E23" s="6"/>
      <c r="F23" s="6"/>
      <c r="G23" s="7">
        <f t="shared" si="5"/>
        <v>0</v>
      </c>
      <c r="H23" s="6"/>
      <c r="I23" s="7">
        <f>IF(H23=0,,(#REF!-H23)*#REF!*100/#REF!)</f>
        <v>0</v>
      </c>
      <c r="J23" s="6"/>
      <c r="K23" s="7">
        <f t="shared" si="3"/>
        <v>0</v>
      </c>
      <c r="L23" s="6"/>
      <c r="M23" s="7">
        <f t="shared" si="6"/>
        <v>0</v>
      </c>
      <c r="N23" s="8">
        <f t="shared" si="4"/>
        <v>0</v>
      </c>
      <c r="O23" s="6">
        <f t="shared" si="8"/>
        <v>13</v>
      </c>
    </row>
    <row r="24" spans="1:15" x14ac:dyDescent="0.3">
      <c r="A24" s="5">
        <f t="shared" si="7"/>
        <v>14</v>
      </c>
      <c r="B24" s="5"/>
      <c r="C24" s="6"/>
      <c r="D24" s="6"/>
      <c r="E24" s="6"/>
      <c r="F24" s="6"/>
      <c r="G24" s="7">
        <f t="shared" si="5"/>
        <v>0</v>
      </c>
      <c r="H24" s="6"/>
      <c r="I24" s="7">
        <f>IF(H24=0,,(#REF!-H24)*#REF!*100/#REF!)</f>
        <v>0</v>
      </c>
      <c r="J24" s="6"/>
      <c r="K24" s="7">
        <f t="shared" si="3"/>
        <v>0</v>
      </c>
      <c r="L24" s="6"/>
      <c r="M24" s="7">
        <f t="shared" si="6"/>
        <v>0</v>
      </c>
      <c r="N24" s="8">
        <f t="shared" si="4"/>
        <v>0</v>
      </c>
      <c r="O24" s="6">
        <f t="shared" si="8"/>
        <v>14</v>
      </c>
    </row>
    <row r="25" spans="1:15" x14ac:dyDescent="0.3">
      <c r="A25" s="5">
        <f t="shared" si="7"/>
        <v>0</v>
      </c>
      <c r="B25" s="5"/>
      <c r="C25" s="6"/>
      <c r="D25" s="6"/>
      <c r="E25" s="6"/>
      <c r="F25" s="6"/>
      <c r="G25" s="7">
        <f t="shared" si="5"/>
        <v>0</v>
      </c>
      <c r="H25" s="6"/>
      <c r="I25" s="7">
        <f>IF(H25=0,,(#REF!-H25)*#REF!*100/#REF!)</f>
        <v>0</v>
      </c>
      <c r="J25" s="6"/>
      <c r="K25" s="7">
        <f t="shared" si="3"/>
        <v>0</v>
      </c>
      <c r="L25" s="6"/>
      <c r="M25" s="7">
        <f t="shared" si="6"/>
        <v>0</v>
      </c>
      <c r="N25" s="8">
        <f t="shared" si="4"/>
        <v>0</v>
      </c>
      <c r="O25" s="6"/>
    </row>
    <row r="26" spans="1:15" x14ac:dyDescent="0.3">
      <c r="A26" s="5">
        <f t="shared" si="7"/>
        <v>0</v>
      </c>
      <c r="B26" s="5"/>
      <c r="C26" s="6"/>
      <c r="D26" s="6"/>
      <c r="E26" s="6"/>
      <c r="F26" s="6"/>
      <c r="G26" s="7">
        <f t="shared" si="5"/>
        <v>0</v>
      </c>
      <c r="H26" s="6"/>
      <c r="I26" s="7">
        <f>IF(H26=0,,(#REF!-H26)*#REF!*100/#REF!)</f>
        <v>0</v>
      </c>
      <c r="J26" s="6"/>
      <c r="K26" s="7">
        <f t="shared" si="3"/>
        <v>0</v>
      </c>
      <c r="L26" s="6"/>
      <c r="M26" s="7">
        <f t="shared" si="6"/>
        <v>0</v>
      </c>
      <c r="N26" s="8">
        <f t="shared" si="4"/>
        <v>0</v>
      </c>
      <c r="O26" s="6"/>
    </row>
    <row r="27" spans="1:15" x14ac:dyDescent="0.3">
      <c r="A27" s="5">
        <f t="shared" si="7"/>
        <v>0</v>
      </c>
      <c r="B27" s="5"/>
      <c r="C27" s="6"/>
      <c r="D27" s="6"/>
      <c r="E27" s="6"/>
      <c r="F27" s="6"/>
      <c r="G27" s="7">
        <f t="shared" si="5"/>
        <v>0</v>
      </c>
      <c r="H27" s="6"/>
      <c r="I27" s="7">
        <f>IF(H27=0,,(#REF!-H27)*#REF!*100/#REF!)</f>
        <v>0</v>
      </c>
      <c r="J27" s="6"/>
      <c r="K27" s="7">
        <f t="shared" si="3"/>
        <v>0</v>
      </c>
      <c r="L27" s="6"/>
      <c r="M27" s="7">
        <f t="shared" si="6"/>
        <v>0</v>
      </c>
      <c r="N27" s="8">
        <f t="shared" si="4"/>
        <v>0</v>
      </c>
      <c r="O27" s="6"/>
    </row>
    <row r="28" spans="1:15" x14ac:dyDescent="0.3">
      <c r="A28" s="5">
        <f t="shared" si="7"/>
        <v>0</v>
      </c>
      <c r="B28" s="5"/>
      <c r="C28" s="6"/>
      <c r="D28" s="6"/>
      <c r="E28" s="6"/>
      <c r="F28" s="6"/>
      <c r="G28" s="7">
        <f t="shared" si="5"/>
        <v>0</v>
      </c>
      <c r="H28" s="6"/>
      <c r="I28" s="7">
        <f>IF(H28=0,,(#REF!-H28)*#REF!*100/#REF!)</f>
        <v>0</v>
      </c>
      <c r="J28" s="6"/>
      <c r="K28" s="7">
        <f t="shared" si="3"/>
        <v>0</v>
      </c>
      <c r="L28" s="6"/>
      <c r="M28" s="7">
        <f t="shared" si="6"/>
        <v>0</v>
      </c>
      <c r="N28" s="8">
        <f t="shared" si="4"/>
        <v>0</v>
      </c>
      <c r="O28" s="6"/>
    </row>
    <row r="29" spans="1:15" x14ac:dyDescent="0.3">
      <c r="A29" s="5">
        <f t="shared" si="7"/>
        <v>0</v>
      </c>
      <c r="B29" s="5"/>
      <c r="C29" s="6"/>
      <c r="D29" s="6"/>
      <c r="E29" s="6"/>
      <c r="F29" s="6"/>
      <c r="G29" s="7">
        <f t="shared" si="5"/>
        <v>0</v>
      </c>
      <c r="H29" s="6"/>
      <c r="I29" s="7">
        <f>IF(H29=0,,(#REF!-H29)*#REF!*100/#REF!)</f>
        <v>0</v>
      </c>
      <c r="J29" s="6"/>
      <c r="K29" s="7">
        <f t="shared" si="3"/>
        <v>0</v>
      </c>
      <c r="L29" s="6"/>
      <c r="M29" s="7">
        <f t="shared" si="6"/>
        <v>0</v>
      </c>
      <c r="N29" s="8">
        <f t="shared" si="4"/>
        <v>0</v>
      </c>
      <c r="O29" s="6"/>
    </row>
    <row r="30" spans="1:15" x14ac:dyDescent="0.3">
      <c r="A30" s="5">
        <f t="shared" si="7"/>
        <v>0</v>
      </c>
      <c r="B30" s="5"/>
      <c r="C30" s="6"/>
      <c r="D30" s="6"/>
      <c r="E30" s="6"/>
      <c r="F30" s="6"/>
      <c r="G30" s="7">
        <f t="shared" si="5"/>
        <v>0</v>
      </c>
      <c r="H30" s="6"/>
      <c r="I30" s="7">
        <f>IF(H30=0,,(#REF!-H30)*#REF!*100/#REF!)</f>
        <v>0</v>
      </c>
      <c r="J30" s="6"/>
      <c r="K30" s="7">
        <f t="shared" si="3"/>
        <v>0</v>
      </c>
      <c r="L30" s="6"/>
      <c r="M30" s="7">
        <f t="shared" si="6"/>
        <v>0</v>
      </c>
      <c r="N30" s="8">
        <f t="shared" si="4"/>
        <v>0</v>
      </c>
      <c r="O30" s="6"/>
    </row>
    <row r="31" spans="1:15" x14ac:dyDescent="0.3">
      <c r="A31" s="5">
        <f t="shared" si="7"/>
        <v>0</v>
      </c>
      <c r="B31" s="5"/>
      <c r="C31" s="6"/>
      <c r="D31" s="6"/>
      <c r="E31" s="6"/>
      <c r="F31" s="6"/>
      <c r="G31" s="7">
        <f t="shared" si="5"/>
        <v>0</v>
      </c>
      <c r="H31" s="6"/>
      <c r="I31" s="7">
        <f>IF(H31=0,,(#REF!-H31)*#REF!*100/#REF!)</f>
        <v>0</v>
      </c>
      <c r="J31" s="6"/>
      <c r="K31" s="7">
        <f t="shared" si="3"/>
        <v>0</v>
      </c>
      <c r="L31" s="6"/>
      <c r="M31" s="7">
        <f t="shared" si="6"/>
        <v>0</v>
      </c>
      <c r="N31" s="8">
        <f t="shared" si="4"/>
        <v>0</v>
      </c>
      <c r="O31" s="6"/>
    </row>
    <row r="32" spans="1:15" x14ac:dyDescent="0.3">
      <c r="A32" s="5">
        <f t="shared" si="7"/>
        <v>0</v>
      </c>
      <c r="B32" s="5"/>
      <c r="C32" s="6"/>
      <c r="D32" s="6"/>
      <c r="E32" s="6"/>
      <c r="F32" s="6"/>
      <c r="G32" s="7">
        <f t="shared" si="5"/>
        <v>0</v>
      </c>
      <c r="H32" s="6"/>
      <c r="I32" s="7">
        <f>IF(H32=0,,(#REF!-H32)*#REF!*100/#REF!)</f>
        <v>0</v>
      </c>
      <c r="J32" s="6"/>
      <c r="K32" s="7">
        <f t="shared" si="3"/>
        <v>0</v>
      </c>
      <c r="L32" s="6"/>
      <c r="M32" s="7">
        <f t="shared" si="6"/>
        <v>0</v>
      </c>
      <c r="N32" s="8">
        <f t="shared" si="4"/>
        <v>0</v>
      </c>
      <c r="O32" s="6"/>
    </row>
    <row r="33" spans="1:15" x14ac:dyDescent="0.3">
      <c r="A33" s="5">
        <f t="shared" si="7"/>
        <v>0</v>
      </c>
      <c r="B33" s="5"/>
      <c r="C33" s="6"/>
      <c r="D33" s="6"/>
      <c r="E33" s="6"/>
      <c r="F33" s="6"/>
      <c r="G33" s="7">
        <f t="shared" si="5"/>
        <v>0</v>
      </c>
      <c r="H33" s="6"/>
      <c r="I33" s="7">
        <f>IF(H33=0,,(#REF!-H33)*#REF!*100/#REF!)</f>
        <v>0</v>
      </c>
      <c r="J33" s="6"/>
      <c r="K33" s="7">
        <f t="shared" si="3"/>
        <v>0</v>
      </c>
      <c r="L33" s="6"/>
      <c r="M33" s="7">
        <f t="shared" si="6"/>
        <v>0</v>
      </c>
      <c r="N33" s="8">
        <f t="shared" si="4"/>
        <v>0</v>
      </c>
      <c r="O33" s="6"/>
    </row>
    <row r="34" spans="1:15" x14ac:dyDescent="0.3">
      <c r="A34" s="30" t="s">
        <v>17</v>
      </c>
      <c r="B34" s="30"/>
      <c r="C34" s="30"/>
      <c r="D34" s="31"/>
      <c r="F34">
        <f>COUNTA(F11:F33)</f>
        <v>1</v>
      </c>
      <c r="H34">
        <f>COUNTA(H11:H33)</f>
        <v>1</v>
      </c>
      <c r="J34">
        <f>COUNTA(J11:J33)</f>
        <v>0</v>
      </c>
      <c r="L34">
        <f>COUNTA(L11:L33)</f>
        <v>0</v>
      </c>
    </row>
  </sheetData>
  <mergeCells count="18">
    <mergeCell ref="J6:K6"/>
    <mergeCell ref="J7:K7"/>
    <mergeCell ref="J8:K8"/>
    <mergeCell ref="J9:K9"/>
    <mergeCell ref="A34:D34"/>
    <mergeCell ref="A1:L1"/>
    <mergeCell ref="L6:M6"/>
    <mergeCell ref="L7:M7"/>
    <mergeCell ref="F9:G9"/>
    <mergeCell ref="H9:I9"/>
    <mergeCell ref="L9:M9"/>
    <mergeCell ref="L8:M8"/>
    <mergeCell ref="F6:G6"/>
    <mergeCell ref="H6:I6"/>
    <mergeCell ref="F7:G7"/>
    <mergeCell ref="H7:I7"/>
    <mergeCell ref="F8:G8"/>
    <mergeCell ref="H8:I8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39"/>
  <sheetViews>
    <sheetView workbookViewId="0">
      <pane xSplit="3" ySplit="10" topLeftCell="I11" activePane="bottomRight" state="frozenSplit"/>
      <selection activeCell="B6" sqref="B6"/>
      <selection pane="topRight" activeCell="B6" sqref="B6"/>
      <selection pane="bottomLeft" activeCell="B6" sqref="B6"/>
      <selection pane="bottomRight" activeCell="L21" sqref="L21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7" customWidth="1"/>
    <col min="6" max="6" width="7.44140625" customWidth="1"/>
    <col min="7" max="7" width="11.44140625" customWidth="1"/>
    <col min="8" max="8" width="7.77734375" customWidth="1"/>
    <col min="9" max="9" width="11.44140625" customWidth="1"/>
    <col min="10" max="10" width="8.44140625" customWidth="1"/>
    <col min="11" max="11" width="9.44140625" customWidth="1"/>
    <col min="12" max="12" width="16.109375" customWidth="1"/>
    <col min="14" max="14" width="18.33203125" bestFit="1" customWidth="1"/>
    <col min="16" max="16" width="18.33203125" bestFit="1" customWidth="1"/>
    <col min="17" max="17" width="11.109375" bestFit="1" customWidth="1"/>
    <col min="18" max="18" width="18.44140625" bestFit="1" customWidth="1"/>
  </cols>
  <sheetData>
    <row r="1" spans="1:22" ht="31.2" x14ac:dyDescent="0.6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2" x14ac:dyDescent="0.3">
      <c r="B3" s="2"/>
    </row>
    <row r="4" spans="1:22" x14ac:dyDescent="0.3">
      <c r="B4" s="2"/>
      <c r="C4" s="3"/>
    </row>
    <row r="6" spans="1:22" x14ac:dyDescent="0.3">
      <c r="D6" s="1" t="s">
        <v>0</v>
      </c>
      <c r="E6" s="34" t="s">
        <v>399</v>
      </c>
      <c r="F6" s="34"/>
      <c r="G6" s="34" t="s">
        <v>418</v>
      </c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</row>
    <row r="7" spans="1:22" x14ac:dyDescent="0.3">
      <c r="D7" s="1" t="s">
        <v>10</v>
      </c>
      <c r="E7" s="36">
        <v>5</v>
      </c>
      <c r="F7" s="37"/>
      <c r="G7" s="36">
        <v>2</v>
      </c>
      <c r="H7" s="37"/>
      <c r="I7" s="36"/>
      <c r="J7" s="37"/>
      <c r="K7" s="36"/>
      <c r="L7" s="37"/>
      <c r="M7" s="36"/>
      <c r="N7" s="37"/>
      <c r="O7" s="36"/>
      <c r="P7" s="37"/>
      <c r="Q7" s="36"/>
      <c r="R7" s="37"/>
      <c r="S7" s="36"/>
      <c r="T7" s="37"/>
    </row>
    <row r="8" spans="1:22" x14ac:dyDescent="0.3">
      <c r="D8" s="1" t="s">
        <v>1</v>
      </c>
      <c r="E8" s="35">
        <v>45947</v>
      </c>
      <c r="F8" s="35"/>
      <c r="G8" s="35">
        <v>45984</v>
      </c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</row>
    <row r="9" spans="1:22" x14ac:dyDescent="0.3">
      <c r="D9" s="1" t="s">
        <v>2</v>
      </c>
      <c r="E9" s="34">
        <v>138</v>
      </c>
      <c r="F9" s="34"/>
      <c r="G9" s="34">
        <v>16</v>
      </c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8</v>
      </c>
      <c r="V10" s="1" t="s">
        <v>9</v>
      </c>
    </row>
    <row r="11" spans="1:22" x14ac:dyDescent="0.3">
      <c r="A11" s="5">
        <f t="shared" ref="A11:A34" si="0">V11</f>
        <v>1</v>
      </c>
      <c r="B11" s="6" t="s">
        <v>521</v>
      </c>
      <c r="C11" s="6" t="s">
        <v>55</v>
      </c>
      <c r="D11" s="6" t="s">
        <v>256</v>
      </c>
      <c r="F11" s="7">
        <f t="shared" ref="F11:F34" si="1">IF(E11=0,,($E$9-E11)*$E$7*100/$E$9)</f>
        <v>0</v>
      </c>
      <c r="G11">
        <v>1</v>
      </c>
      <c r="H11" s="7">
        <f t="shared" ref="H11:H34" si="2">IF(G11=0,,($G$9-G11)*$G$7*100/$G$9)</f>
        <v>187.5</v>
      </c>
      <c r="J11" s="7">
        <f t="shared" ref="J11:J34" si="3">IF(I11=0,,($I$9-I11)*$I$7*100/$I$9)</f>
        <v>0</v>
      </c>
      <c r="L11" s="7">
        <f t="shared" ref="L11:L25" si="4">IF(K11=0,,($K$9-K11)*$K$7*100/$K$9)</f>
        <v>0</v>
      </c>
      <c r="N11" s="7">
        <f t="shared" ref="N11:N30" si="5">IF(M11=0,,($M$9-M11)*$M$7*100/$M$9)</f>
        <v>0</v>
      </c>
      <c r="P11" s="7">
        <f t="shared" ref="P11:P34" si="6">IF(O11=0,,($O$9-O11)*$O$7*100/$O$9)</f>
        <v>0</v>
      </c>
      <c r="R11" s="7">
        <f t="shared" ref="R11:R19" si="7">IF(Q11=0,,($S$9-Q11)*$S$7*100/$S$9)</f>
        <v>0</v>
      </c>
      <c r="T11" s="7">
        <f t="shared" ref="T11:T25" si="8">IF(S11=0,,($S$9-S11)*$S$7*100/$S$9)</f>
        <v>0</v>
      </c>
      <c r="U11" s="8">
        <f t="shared" ref="U11:U34" si="9">SUM(F11,H11,N11,L11,T11,J11,P11)</f>
        <v>187.5</v>
      </c>
      <c r="V11" s="7">
        <f t="shared" ref="V11:V34" si="10">ROW(B11)-10</f>
        <v>1</v>
      </c>
    </row>
    <row r="12" spans="1:22" x14ac:dyDescent="0.3">
      <c r="A12" s="5">
        <f t="shared" si="0"/>
        <v>2</v>
      </c>
      <c r="B12" s="6" t="s">
        <v>522</v>
      </c>
      <c r="C12" s="6" t="s">
        <v>523</v>
      </c>
      <c r="D12" s="6" t="s">
        <v>524</v>
      </c>
      <c r="E12" s="7"/>
      <c r="F12" s="7">
        <f t="shared" si="1"/>
        <v>0</v>
      </c>
      <c r="G12" s="7">
        <v>2</v>
      </c>
      <c r="H12" s="7">
        <f t="shared" si="2"/>
        <v>175</v>
      </c>
      <c r="I12" s="7"/>
      <c r="J12" s="7">
        <f t="shared" si="3"/>
        <v>0</v>
      </c>
      <c r="K12" s="7"/>
      <c r="L12" s="7">
        <f t="shared" si="4"/>
        <v>0</v>
      </c>
      <c r="M12" s="7"/>
      <c r="N12" s="7">
        <f t="shared" si="5"/>
        <v>0</v>
      </c>
      <c r="O12" s="7"/>
      <c r="P12" s="7">
        <f t="shared" si="6"/>
        <v>0</v>
      </c>
      <c r="Q12" s="7"/>
      <c r="R12" s="7">
        <f t="shared" si="7"/>
        <v>0</v>
      </c>
      <c r="S12" s="7"/>
      <c r="T12" s="7">
        <f t="shared" si="8"/>
        <v>0</v>
      </c>
      <c r="U12" s="8">
        <f t="shared" si="9"/>
        <v>175</v>
      </c>
      <c r="V12" s="7">
        <f t="shared" si="10"/>
        <v>2</v>
      </c>
    </row>
    <row r="13" spans="1:22" x14ac:dyDescent="0.3">
      <c r="A13" s="5">
        <f t="shared" si="0"/>
        <v>3</v>
      </c>
      <c r="B13" s="6" t="s">
        <v>525</v>
      </c>
      <c r="C13" s="6" t="s">
        <v>526</v>
      </c>
      <c r="D13" s="6" t="s">
        <v>524</v>
      </c>
      <c r="E13" s="7"/>
      <c r="F13" s="7">
        <f t="shared" si="1"/>
        <v>0</v>
      </c>
      <c r="G13" s="7">
        <v>3</v>
      </c>
      <c r="H13" s="7">
        <f t="shared" si="2"/>
        <v>162.5</v>
      </c>
      <c r="I13" s="7"/>
      <c r="J13" s="7">
        <f t="shared" si="3"/>
        <v>0</v>
      </c>
      <c r="K13" s="7"/>
      <c r="L13" s="7">
        <f t="shared" si="4"/>
        <v>0</v>
      </c>
      <c r="M13" s="7"/>
      <c r="N13" s="7">
        <f t="shared" si="5"/>
        <v>0</v>
      </c>
      <c r="O13" s="7"/>
      <c r="P13" s="7">
        <f t="shared" si="6"/>
        <v>0</v>
      </c>
      <c r="Q13" s="7"/>
      <c r="R13" s="7">
        <f t="shared" si="7"/>
        <v>0</v>
      </c>
      <c r="S13" s="7"/>
      <c r="T13" s="7">
        <f t="shared" si="8"/>
        <v>0</v>
      </c>
      <c r="U13" s="8">
        <f t="shared" si="9"/>
        <v>162.5</v>
      </c>
      <c r="V13" s="7">
        <f t="shared" si="10"/>
        <v>3</v>
      </c>
    </row>
    <row r="14" spans="1:22" x14ac:dyDescent="0.3">
      <c r="A14" s="5">
        <f t="shared" si="0"/>
        <v>4</v>
      </c>
      <c r="B14" s="6" t="s">
        <v>527</v>
      </c>
      <c r="C14" s="6" t="s">
        <v>388</v>
      </c>
      <c r="D14" s="6" t="s">
        <v>256</v>
      </c>
      <c r="E14" s="6"/>
      <c r="F14" s="7">
        <f t="shared" si="1"/>
        <v>0</v>
      </c>
      <c r="G14" s="6">
        <v>3</v>
      </c>
      <c r="H14" s="7">
        <f t="shared" si="2"/>
        <v>162.5</v>
      </c>
      <c r="I14" s="6"/>
      <c r="J14" s="7">
        <f t="shared" si="3"/>
        <v>0</v>
      </c>
      <c r="K14" s="6"/>
      <c r="L14" s="7">
        <f t="shared" si="4"/>
        <v>0</v>
      </c>
      <c r="M14" s="6"/>
      <c r="N14" s="7">
        <f t="shared" si="5"/>
        <v>0</v>
      </c>
      <c r="O14" s="6"/>
      <c r="P14" s="7">
        <f t="shared" si="6"/>
        <v>0</v>
      </c>
      <c r="Q14" s="6"/>
      <c r="R14" s="7">
        <f t="shared" si="7"/>
        <v>0</v>
      </c>
      <c r="S14" s="6"/>
      <c r="T14" s="7">
        <f t="shared" si="8"/>
        <v>0</v>
      </c>
      <c r="U14" s="8">
        <f t="shared" si="9"/>
        <v>162.5</v>
      </c>
      <c r="V14" s="7">
        <f t="shared" si="10"/>
        <v>4</v>
      </c>
    </row>
    <row r="15" spans="1:22" x14ac:dyDescent="0.3">
      <c r="A15" s="5">
        <f t="shared" si="0"/>
        <v>5</v>
      </c>
      <c r="B15" s="6" t="s">
        <v>421</v>
      </c>
      <c r="C15" s="6" t="s">
        <v>422</v>
      </c>
      <c r="D15" s="6" t="s">
        <v>335</v>
      </c>
      <c r="E15" s="6"/>
      <c r="F15" s="7">
        <f t="shared" si="1"/>
        <v>0</v>
      </c>
      <c r="G15" s="6">
        <v>5</v>
      </c>
      <c r="H15" s="7">
        <f t="shared" si="2"/>
        <v>137.5</v>
      </c>
      <c r="I15" s="6"/>
      <c r="J15" s="7">
        <f t="shared" si="3"/>
        <v>0</v>
      </c>
      <c r="K15" s="6"/>
      <c r="L15" s="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8"/>
        <v>0</v>
      </c>
      <c r="U15" s="8">
        <f t="shared" si="9"/>
        <v>137.5</v>
      </c>
      <c r="V15" s="7">
        <f t="shared" si="10"/>
        <v>5</v>
      </c>
    </row>
    <row r="16" spans="1:22" x14ac:dyDescent="0.3">
      <c r="A16" s="5">
        <f t="shared" si="0"/>
        <v>6</v>
      </c>
      <c r="B16" s="6" t="s">
        <v>529</v>
      </c>
      <c r="C16" s="6" t="s">
        <v>62</v>
      </c>
      <c r="D16" s="6" t="s">
        <v>146</v>
      </c>
      <c r="E16" s="6"/>
      <c r="F16" s="7">
        <f t="shared" si="1"/>
        <v>0</v>
      </c>
      <c r="G16" s="6">
        <v>6</v>
      </c>
      <c r="H16" s="7">
        <f t="shared" si="2"/>
        <v>125</v>
      </c>
      <c r="I16" s="6"/>
      <c r="J16" s="7">
        <f t="shared" si="3"/>
        <v>0</v>
      </c>
      <c r="K16" s="6"/>
      <c r="L16" s="7">
        <f t="shared" si="4"/>
        <v>0</v>
      </c>
      <c r="M16" s="6"/>
      <c r="N16" s="7">
        <f t="shared" si="5"/>
        <v>0</v>
      </c>
      <c r="O16" s="6"/>
      <c r="P16" s="7">
        <f t="shared" si="6"/>
        <v>0</v>
      </c>
      <c r="Q16" s="6"/>
      <c r="R16" s="7">
        <f t="shared" si="7"/>
        <v>0</v>
      </c>
      <c r="S16" s="6"/>
      <c r="T16" s="7">
        <f t="shared" si="8"/>
        <v>0</v>
      </c>
      <c r="U16" s="8">
        <f t="shared" si="9"/>
        <v>125</v>
      </c>
      <c r="V16" s="7">
        <f t="shared" si="10"/>
        <v>6</v>
      </c>
    </row>
    <row r="17" spans="1:22" x14ac:dyDescent="0.3">
      <c r="A17" s="5">
        <f t="shared" si="0"/>
        <v>7</v>
      </c>
      <c r="B17" s="6" t="s">
        <v>528</v>
      </c>
      <c r="C17" s="6" t="s">
        <v>494</v>
      </c>
      <c r="D17" s="6" t="s">
        <v>66</v>
      </c>
      <c r="E17" s="6"/>
      <c r="F17" s="7">
        <f t="shared" si="1"/>
        <v>0</v>
      </c>
      <c r="G17" s="6">
        <v>7</v>
      </c>
      <c r="H17" s="7">
        <f t="shared" si="2"/>
        <v>112.5</v>
      </c>
      <c r="I17" s="6"/>
      <c r="J17" s="7">
        <f t="shared" si="3"/>
        <v>0</v>
      </c>
      <c r="K17" s="6"/>
      <c r="L17" s="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8"/>
        <v>0</v>
      </c>
      <c r="U17" s="8">
        <f t="shared" si="9"/>
        <v>112.5</v>
      </c>
      <c r="V17" s="7">
        <f t="shared" si="10"/>
        <v>7</v>
      </c>
    </row>
    <row r="18" spans="1:22" x14ac:dyDescent="0.3">
      <c r="A18" s="5">
        <f t="shared" si="0"/>
        <v>8</v>
      </c>
      <c r="B18" s="6" t="s">
        <v>234</v>
      </c>
      <c r="C18" s="6" t="s">
        <v>235</v>
      </c>
      <c r="D18" s="6" t="s">
        <v>256</v>
      </c>
      <c r="E18" s="6"/>
      <c r="F18" s="7">
        <f t="shared" si="1"/>
        <v>0</v>
      </c>
      <c r="G18" s="6">
        <v>8</v>
      </c>
      <c r="H18" s="7">
        <f t="shared" si="2"/>
        <v>100</v>
      </c>
      <c r="I18" s="6"/>
      <c r="J18" s="7">
        <f t="shared" si="3"/>
        <v>0</v>
      </c>
      <c r="K18" s="6"/>
      <c r="L18" s="7">
        <f t="shared" si="4"/>
        <v>0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8"/>
        <v>0</v>
      </c>
      <c r="U18" s="8">
        <f t="shared" si="9"/>
        <v>100</v>
      </c>
      <c r="V18" s="7">
        <f t="shared" si="10"/>
        <v>8</v>
      </c>
    </row>
    <row r="19" spans="1:22" x14ac:dyDescent="0.3">
      <c r="A19" s="5">
        <f t="shared" si="0"/>
        <v>9</v>
      </c>
      <c r="B19" s="6" t="s">
        <v>530</v>
      </c>
      <c r="C19" s="6" t="s">
        <v>134</v>
      </c>
      <c r="D19" s="6" t="s">
        <v>408</v>
      </c>
      <c r="E19" s="6"/>
      <c r="F19" s="7">
        <f t="shared" si="1"/>
        <v>0</v>
      </c>
      <c r="G19" s="6">
        <v>9</v>
      </c>
      <c r="H19" s="7">
        <f t="shared" si="2"/>
        <v>87.5</v>
      </c>
      <c r="I19" s="6"/>
      <c r="J19" s="7">
        <f t="shared" si="3"/>
        <v>0</v>
      </c>
      <c r="K19" s="6"/>
      <c r="L19" s="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8"/>
        <v>0</v>
      </c>
      <c r="U19" s="8">
        <f t="shared" si="9"/>
        <v>87.5</v>
      </c>
      <c r="V19" s="7">
        <f t="shared" si="10"/>
        <v>9</v>
      </c>
    </row>
    <row r="20" spans="1:22" x14ac:dyDescent="0.3">
      <c r="A20" s="5">
        <f t="shared" si="0"/>
        <v>10</v>
      </c>
      <c r="B20" s="6" t="s">
        <v>166</v>
      </c>
      <c r="C20" s="6" t="s">
        <v>407</v>
      </c>
      <c r="D20" s="6" t="s">
        <v>408</v>
      </c>
      <c r="E20" s="6">
        <v>137</v>
      </c>
      <c r="F20" s="7">
        <f t="shared" si="1"/>
        <v>3.6231884057971016</v>
      </c>
      <c r="G20" s="6">
        <v>10</v>
      </c>
      <c r="H20" s="7">
        <f t="shared" si="2"/>
        <v>75</v>
      </c>
      <c r="I20" s="6"/>
      <c r="J20" s="7">
        <f t="shared" si="3"/>
        <v>0</v>
      </c>
      <c r="K20" s="6"/>
      <c r="L20" s="7">
        <f t="shared" si="4"/>
        <v>0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>IF(Q20=0,,($Q$9-Q20)*$Q$7*100/$Q$9)</f>
        <v>0</v>
      </c>
      <c r="S20" s="6"/>
      <c r="T20" s="7">
        <f t="shared" si="8"/>
        <v>0</v>
      </c>
      <c r="U20" s="8">
        <f t="shared" si="9"/>
        <v>78.623188405797094</v>
      </c>
      <c r="V20" s="7">
        <f t="shared" si="10"/>
        <v>10</v>
      </c>
    </row>
    <row r="21" spans="1:22" x14ac:dyDescent="0.3">
      <c r="A21" s="5">
        <f t="shared" si="0"/>
        <v>11</v>
      </c>
      <c r="B21" s="6" t="s">
        <v>531</v>
      </c>
      <c r="C21" s="6" t="s">
        <v>55</v>
      </c>
      <c r="D21" s="6" t="s">
        <v>146</v>
      </c>
      <c r="E21" s="6"/>
      <c r="F21" s="7">
        <f t="shared" si="1"/>
        <v>0</v>
      </c>
      <c r="G21" s="6">
        <v>10</v>
      </c>
      <c r="H21" s="7">
        <f t="shared" si="2"/>
        <v>75</v>
      </c>
      <c r="I21" s="6"/>
      <c r="J21" s="7">
        <f t="shared" si="3"/>
        <v>0</v>
      </c>
      <c r="K21" s="6"/>
      <c r="L21" s="7">
        <f t="shared" si="4"/>
        <v>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ref="R21:R28" si="11">IF(Q21=0,,($S$9-Q21)*$S$7*100/$S$9)</f>
        <v>0</v>
      </c>
      <c r="S21" s="6"/>
      <c r="T21" s="7">
        <f t="shared" si="8"/>
        <v>0</v>
      </c>
      <c r="U21" s="8">
        <f t="shared" si="9"/>
        <v>75</v>
      </c>
      <c r="V21" s="7">
        <f t="shared" si="10"/>
        <v>11</v>
      </c>
    </row>
    <row r="22" spans="1:22" x14ac:dyDescent="0.3">
      <c r="A22" s="5">
        <f t="shared" si="0"/>
        <v>12</v>
      </c>
      <c r="B22" s="6" t="s">
        <v>352</v>
      </c>
      <c r="C22" s="6" t="s">
        <v>532</v>
      </c>
      <c r="D22" s="6" t="s">
        <v>256</v>
      </c>
      <c r="E22" s="6"/>
      <c r="F22" s="7">
        <f t="shared" si="1"/>
        <v>0</v>
      </c>
      <c r="G22" s="6">
        <v>12</v>
      </c>
      <c r="H22" s="7">
        <f t="shared" si="2"/>
        <v>50</v>
      </c>
      <c r="I22" s="6"/>
      <c r="J22" s="7">
        <f t="shared" si="3"/>
        <v>0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11"/>
        <v>0</v>
      </c>
      <c r="S22" s="6"/>
      <c r="T22" s="7">
        <f t="shared" si="8"/>
        <v>0</v>
      </c>
      <c r="U22" s="8">
        <f t="shared" si="9"/>
        <v>50</v>
      </c>
      <c r="V22" s="7">
        <f t="shared" si="10"/>
        <v>12</v>
      </c>
    </row>
    <row r="23" spans="1:22" x14ac:dyDescent="0.3">
      <c r="A23" s="5">
        <f t="shared" si="0"/>
        <v>13</v>
      </c>
      <c r="B23" s="6" t="s">
        <v>533</v>
      </c>
      <c r="C23" s="6" t="s">
        <v>222</v>
      </c>
      <c r="D23" s="6" t="s">
        <v>335</v>
      </c>
      <c r="E23" s="7"/>
      <c r="F23" s="7">
        <f t="shared" si="1"/>
        <v>0</v>
      </c>
      <c r="G23" s="7">
        <v>13</v>
      </c>
      <c r="H23" s="7">
        <f t="shared" si="2"/>
        <v>37.5</v>
      </c>
      <c r="I23" s="7"/>
      <c r="J23" s="7">
        <f t="shared" si="3"/>
        <v>0</v>
      </c>
      <c r="K23" s="7"/>
      <c r="L23" s="7">
        <f t="shared" si="4"/>
        <v>0</v>
      </c>
      <c r="M23" s="7"/>
      <c r="N23" s="7">
        <f t="shared" si="5"/>
        <v>0</v>
      </c>
      <c r="O23" s="7"/>
      <c r="P23" s="7">
        <f t="shared" si="6"/>
        <v>0</v>
      </c>
      <c r="Q23" s="7"/>
      <c r="R23" s="7">
        <f t="shared" si="11"/>
        <v>0</v>
      </c>
      <c r="S23" s="7"/>
      <c r="T23" s="7">
        <f t="shared" si="8"/>
        <v>0</v>
      </c>
      <c r="U23" s="8">
        <f t="shared" si="9"/>
        <v>37.5</v>
      </c>
      <c r="V23" s="7">
        <f t="shared" si="10"/>
        <v>13</v>
      </c>
    </row>
    <row r="24" spans="1:22" x14ac:dyDescent="0.3">
      <c r="A24" s="5">
        <f t="shared" si="0"/>
        <v>14</v>
      </c>
      <c r="B24" s="6" t="s">
        <v>409</v>
      </c>
      <c r="C24" s="6" t="s">
        <v>113</v>
      </c>
      <c r="D24" s="6" t="s">
        <v>258</v>
      </c>
      <c r="E24" s="7">
        <v>128</v>
      </c>
      <c r="F24" s="7">
        <f t="shared" si="1"/>
        <v>36.231884057971016</v>
      </c>
      <c r="G24" s="7"/>
      <c r="H24" s="7">
        <f t="shared" si="2"/>
        <v>0</v>
      </c>
      <c r="I24" s="7"/>
      <c r="J24" s="7">
        <f t="shared" si="3"/>
        <v>0</v>
      </c>
      <c r="K24" s="7"/>
      <c r="L24" s="7">
        <f t="shared" si="4"/>
        <v>0</v>
      </c>
      <c r="M24" s="7"/>
      <c r="N24" s="7">
        <f t="shared" si="5"/>
        <v>0</v>
      </c>
      <c r="O24" s="7"/>
      <c r="P24" s="7">
        <f t="shared" si="6"/>
        <v>0</v>
      </c>
      <c r="Q24" s="7"/>
      <c r="R24" s="7">
        <f t="shared" si="11"/>
        <v>0</v>
      </c>
      <c r="S24" s="7"/>
      <c r="T24" s="7">
        <f t="shared" si="8"/>
        <v>0</v>
      </c>
      <c r="U24" s="8">
        <f t="shared" si="9"/>
        <v>36.231884057971016</v>
      </c>
      <c r="V24" s="7">
        <f t="shared" si="10"/>
        <v>14</v>
      </c>
    </row>
    <row r="25" spans="1:22" x14ac:dyDescent="0.3">
      <c r="A25" s="5">
        <f t="shared" si="0"/>
        <v>15</v>
      </c>
      <c r="B25" s="6" t="s">
        <v>534</v>
      </c>
      <c r="C25" s="6" t="s">
        <v>535</v>
      </c>
      <c r="D25" s="6" t="s">
        <v>408</v>
      </c>
      <c r="E25" s="6"/>
      <c r="F25" s="7">
        <f t="shared" si="1"/>
        <v>0</v>
      </c>
      <c r="G25" s="6">
        <v>14</v>
      </c>
      <c r="H25" s="7">
        <f t="shared" si="2"/>
        <v>25</v>
      </c>
      <c r="I25" s="6"/>
      <c r="J25" s="7">
        <f t="shared" si="3"/>
        <v>0</v>
      </c>
      <c r="K25" s="6"/>
      <c r="L25" s="7">
        <f t="shared" si="4"/>
        <v>0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11"/>
        <v>0</v>
      </c>
      <c r="S25" s="6"/>
      <c r="T25" s="7">
        <f t="shared" si="8"/>
        <v>0</v>
      </c>
      <c r="U25" s="8">
        <f t="shared" si="9"/>
        <v>25</v>
      </c>
      <c r="V25" s="7">
        <f t="shared" si="10"/>
        <v>15</v>
      </c>
    </row>
    <row r="26" spans="1:22" x14ac:dyDescent="0.3">
      <c r="A26" s="5">
        <f t="shared" si="0"/>
        <v>16</v>
      </c>
      <c r="B26" s="6" t="s">
        <v>536</v>
      </c>
      <c r="C26" s="6" t="s">
        <v>537</v>
      </c>
      <c r="D26" s="6" t="s">
        <v>384</v>
      </c>
      <c r="E26" s="7"/>
      <c r="F26" s="7">
        <f t="shared" si="1"/>
        <v>0</v>
      </c>
      <c r="G26" s="7">
        <v>15</v>
      </c>
      <c r="H26" s="7">
        <f t="shared" si="2"/>
        <v>12.5</v>
      </c>
      <c r="I26" s="7"/>
      <c r="J26" s="7">
        <f t="shared" si="3"/>
        <v>0</v>
      </c>
      <c r="K26" s="7"/>
      <c r="L26" s="7">
        <v>0</v>
      </c>
      <c r="M26" s="7"/>
      <c r="N26" s="7">
        <f t="shared" si="5"/>
        <v>0</v>
      </c>
      <c r="O26" s="7"/>
      <c r="P26" s="7">
        <f t="shared" si="6"/>
        <v>0</v>
      </c>
      <c r="Q26" s="7"/>
      <c r="R26" s="7">
        <f t="shared" si="11"/>
        <v>0</v>
      </c>
      <c r="S26" s="7"/>
      <c r="T26" s="7">
        <v>0</v>
      </c>
      <c r="U26" s="8">
        <f t="shared" si="9"/>
        <v>12.5</v>
      </c>
      <c r="V26" s="7">
        <f t="shared" si="10"/>
        <v>16</v>
      </c>
    </row>
    <row r="27" spans="1:22" x14ac:dyDescent="0.3">
      <c r="A27" s="5">
        <f t="shared" si="0"/>
        <v>17</v>
      </c>
      <c r="B27" s="6"/>
      <c r="C27" s="6"/>
      <c r="D27" s="7"/>
      <c r="E27" s="6"/>
      <c r="F27" s="7">
        <f t="shared" si="1"/>
        <v>0</v>
      </c>
      <c r="G27" s="6"/>
      <c r="H27" s="7">
        <f t="shared" si="2"/>
        <v>0</v>
      </c>
      <c r="I27" s="6"/>
      <c r="J27" s="7">
        <f t="shared" si="3"/>
        <v>0</v>
      </c>
      <c r="K27" s="6"/>
      <c r="L27" s="7">
        <f t="shared" ref="L27:L34" si="12">IF(K27=0,,($K$9-K27)*$K$7*100/$K$9)</f>
        <v>0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11"/>
        <v>0</v>
      </c>
      <c r="S27" s="6"/>
      <c r="T27" s="7">
        <f t="shared" ref="T27:T34" si="13">IF(S27=0,,($S$9-S27)*$S$7*100/$S$9)</f>
        <v>0</v>
      </c>
      <c r="U27" s="8">
        <f t="shared" si="9"/>
        <v>0</v>
      </c>
      <c r="V27" s="7">
        <f t="shared" si="10"/>
        <v>17</v>
      </c>
    </row>
    <row r="28" spans="1:22" x14ac:dyDescent="0.3">
      <c r="A28" s="5">
        <f t="shared" si="0"/>
        <v>18</v>
      </c>
      <c r="B28" s="6"/>
      <c r="C28" s="6"/>
      <c r="D28" s="6"/>
      <c r="E28" s="6"/>
      <c r="F28" s="7">
        <f t="shared" si="1"/>
        <v>0</v>
      </c>
      <c r="G28" s="6"/>
      <c r="H28" s="7">
        <f t="shared" si="2"/>
        <v>0</v>
      </c>
      <c r="I28" s="6"/>
      <c r="J28" s="7">
        <f t="shared" si="3"/>
        <v>0</v>
      </c>
      <c r="K28" s="6"/>
      <c r="L28" s="7">
        <f t="shared" si="12"/>
        <v>0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11"/>
        <v>0</v>
      </c>
      <c r="S28" s="6"/>
      <c r="T28" s="7">
        <f t="shared" si="13"/>
        <v>0</v>
      </c>
      <c r="U28" s="8">
        <f t="shared" si="9"/>
        <v>0</v>
      </c>
      <c r="V28" s="7">
        <f t="shared" si="10"/>
        <v>18</v>
      </c>
    </row>
    <row r="29" spans="1:22" x14ac:dyDescent="0.3">
      <c r="A29" s="5">
        <f t="shared" si="0"/>
        <v>19</v>
      </c>
      <c r="B29" s="6"/>
      <c r="C29" s="6"/>
      <c r="D29" s="6"/>
      <c r="E29" s="6"/>
      <c r="F29" s="7">
        <f t="shared" si="1"/>
        <v>0</v>
      </c>
      <c r="G29" s="6"/>
      <c r="H29" s="7">
        <f t="shared" si="2"/>
        <v>0</v>
      </c>
      <c r="I29" s="6"/>
      <c r="J29" s="7">
        <f t="shared" si="3"/>
        <v>0</v>
      </c>
      <c r="K29" s="6"/>
      <c r="L29" s="7">
        <f t="shared" si="12"/>
        <v>0</v>
      </c>
      <c r="M29" s="6"/>
      <c r="N29" s="7">
        <f t="shared" si="5"/>
        <v>0</v>
      </c>
      <c r="O29" s="6"/>
      <c r="P29" s="7">
        <f t="shared" si="6"/>
        <v>0</v>
      </c>
      <c r="Q29" s="6"/>
      <c r="R29" s="7">
        <v>0</v>
      </c>
      <c r="S29" s="6"/>
      <c r="T29" s="7">
        <f t="shared" si="13"/>
        <v>0</v>
      </c>
      <c r="U29" s="8">
        <f t="shared" si="9"/>
        <v>0</v>
      </c>
      <c r="V29" s="7">
        <f t="shared" si="10"/>
        <v>19</v>
      </c>
    </row>
    <row r="30" spans="1:22" x14ac:dyDescent="0.3">
      <c r="A30" s="5">
        <f t="shared" si="0"/>
        <v>20</v>
      </c>
      <c r="B30" s="16"/>
      <c r="C30" s="6"/>
      <c r="D30" s="6"/>
      <c r="E30" s="7"/>
      <c r="F30" s="7">
        <f t="shared" si="1"/>
        <v>0</v>
      </c>
      <c r="G30" s="7"/>
      <c r="H30" s="7">
        <f t="shared" si="2"/>
        <v>0</v>
      </c>
      <c r="I30" s="7"/>
      <c r="J30" s="7">
        <f t="shared" si="3"/>
        <v>0</v>
      </c>
      <c r="K30" s="7"/>
      <c r="L30" s="7">
        <f t="shared" si="12"/>
        <v>0</v>
      </c>
      <c r="M30" s="7"/>
      <c r="N30" s="7">
        <f t="shared" si="5"/>
        <v>0</v>
      </c>
      <c r="O30" s="7"/>
      <c r="P30" s="7">
        <f t="shared" si="6"/>
        <v>0</v>
      </c>
      <c r="Q30" s="7"/>
      <c r="R30" s="7">
        <f>IF(Q30=0,,($S$9-Q30)*$S$7*100/$S$9)</f>
        <v>0</v>
      </c>
      <c r="S30" s="7"/>
      <c r="T30" s="7">
        <f t="shared" si="13"/>
        <v>0</v>
      </c>
      <c r="U30" s="8">
        <f t="shared" si="9"/>
        <v>0</v>
      </c>
      <c r="V30" s="7">
        <f t="shared" si="10"/>
        <v>20</v>
      </c>
    </row>
    <row r="31" spans="1:22" x14ac:dyDescent="0.3">
      <c r="A31" s="5">
        <f t="shared" si="0"/>
        <v>21</v>
      </c>
      <c r="B31" s="6"/>
      <c r="C31" s="6"/>
      <c r="D31" s="6"/>
      <c r="E31" s="6"/>
      <c r="F31" s="7">
        <f t="shared" si="1"/>
        <v>0</v>
      </c>
      <c r="G31" s="6"/>
      <c r="H31" s="7">
        <f t="shared" si="2"/>
        <v>0</v>
      </c>
      <c r="I31" s="6"/>
      <c r="J31" s="7">
        <f t="shared" si="3"/>
        <v>0</v>
      </c>
      <c r="K31" s="6"/>
      <c r="L31" s="7">
        <f t="shared" si="12"/>
        <v>0</v>
      </c>
      <c r="M31" s="6"/>
      <c r="N31" s="7">
        <v>0</v>
      </c>
      <c r="O31" s="6"/>
      <c r="P31" s="7">
        <f t="shared" si="6"/>
        <v>0</v>
      </c>
      <c r="Q31" s="6"/>
      <c r="R31" s="7">
        <f>IF(Q31=0,,($S$9-Q31)*$S$7*100/$S$9)</f>
        <v>0</v>
      </c>
      <c r="S31" s="6"/>
      <c r="T31" s="7">
        <f t="shared" si="13"/>
        <v>0</v>
      </c>
      <c r="U31" s="8">
        <f t="shared" si="9"/>
        <v>0</v>
      </c>
      <c r="V31" s="7">
        <f t="shared" si="10"/>
        <v>21</v>
      </c>
    </row>
    <row r="32" spans="1:22" x14ac:dyDescent="0.3">
      <c r="A32" s="5">
        <f t="shared" si="0"/>
        <v>22</v>
      </c>
      <c r="B32" s="6"/>
      <c r="C32" s="6"/>
      <c r="D32" s="6"/>
      <c r="E32" s="6"/>
      <c r="F32" s="7">
        <f t="shared" si="1"/>
        <v>0</v>
      </c>
      <c r="G32" s="6"/>
      <c r="H32" s="7">
        <f t="shared" si="2"/>
        <v>0</v>
      </c>
      <c r="I32" s="6"/>
      <c r="J32" s="7">
        <f t="shared" si="3"/>
        <v>0</v>
      </c>
      <c r="K32" s="6"/>
      <c r="L32" s="7">
        <f t="shared" si="12"/>
        <v>0</v>
      </c>
      <c r="M32" s="6"/>
      <c r="N32" s="7">
        <f>IF(M32=0,,($M$9-M32)*$M$7*100/$M$9)</f>
        <v>0</v>
      </c>
      <c r="O32" s="6"/>
      <c r="P32" s="7">
        <f t="shared" si="6"/>
        <v>0</v>
      </c>
      <c r="Q32" s="6"/>
      <c r="R32" s="7">
        <f>IF(Q32=0,,($S$9-Q32)*$S$7*100/$S$9)</f>
        <v>0</v>
      </c>
      <c r="S32" s="6"/>
      <c r="T32" s="7">
        <f t="shared" si="13"/>
        <v>0</v>
      </c>
      <c r="U32" s="8">
        <f t="shared" si="9"/>
        <v>0</v>
      </c>
      <c r="V32" s="7">
        <f t="shared" si="10"/>
        <v>22</v>
      </c>
    </row>
    <row r="33" spans="1:22" x14ac:dyDescent="0.3">
      <c r="A33" s="5">
        <f t="shared" si="0"/>
        <v>23</v>
      </c>
      <c r="B33" s="6"/>
      <c r="C33" s="6"/>
      <c r="D33" s="6"/>
      <c r="E33" s="6"/>
      <c r="F33" s="7">
        <f t="shared" si="1"/>
        <v>0</v>
      </c>
      <c r="G33" s="6"/>
      <c r="H33" s="7">
        <f t="shared" si="2"/>
        <v>0</v>
      </c>
      <c r="I33" s="6"/>
      <c r="J33" s="7">
        <f t="shared" si="3"/>
        <v>0</v>
      </c>
      <c r="K33" s="6"/>
      <c r="L33" s="7">
        <f t="shared" si="12"/>
        <v>0</v>
      </c>
      <c r="M33" s="6"/>
      <c r="N33" s="7">
        <f>IF(M33=0,,($M$9-M33)*$M$7*100/$M$9)</f>
        <v>0</v>
      </c>
      <c r="O33" s="6"/>
      <c r="P33" s="7">
        <f t="shared" si="6"/>
        <v>0</v>
      </c>
      <c r="Q33" s="6"/>
      <c r="R33" s="7">
        <f>IF(Q33=0,,($S$9-Q33)*$S$7*100/$S$9)</f>
        <v>0</v>
      </c>
      <c r="S33" s="6"/>
      <c r="T33" s="7">
        <f t="shared" si="13"/>
        <v>0</v>
      </c>
      <c r="U33" s="8">
        <f t="shared" si="9"/>
        <v>0</v>
      </c>
      <c r="V33" s="7">
        <f t="shared" si="10"/>
        <v>23</v>
      </c>
    </row>
    <row r="34" spans="1:22" x14ac:dyDescent="0.3">
      <c r="A34" s="5">
        <f t="shared" si="0"/>
        <v>24</v>
      </c>
      <c r="B34" s="6"/>
      <c r="C34" s="6"/>
      <c r="D34" s="6"/>
      <c r="E34" s="6"/>
      <c r="F34" s="7">
        <f t="shared" si="1"/>
        <v>0</v>
      </c>
      <c r="G34" s="6"/>
      <c r="H34" s="7">
        <f t="shared" si="2"/>
        <v>0</v>
      </c>
      <c r="I34" s="6"/>
      <c r="J34" s="7">
        <f t="shared" si="3"/>
        <v>0</v>
      </c>
      <c r="K34" s="6"/>
      <c r="L34" s="7">
        <f t="shared" si="12"/>
        <v>0</v>
      </c>
      <c r="M34" s="6"/>
      <c r="N34" s="7">
        <f>IF(M34=0,,($M$9-M34)*$M$7*100/$M$9)</f>
        <v>0</v>
      </c>
      <c r="O34" s="6"/>
      <c r="P34" s="7">
        <f t="shared" si="6"/>
        <v>0</v>
      </c>
      <c r="Q34" s="6"/>
      <c r="R34" s="7">
        <f>IF(Q34=0,,($S$9-Q34)*$S$7*100/$S$9)</f>
        <v>0</v>
      </c>
      <c r="S34" s="6"/>
      <c r="T34" s="7">
        <f t="shared" si="13"/>
        <v>0</v>
      </c>
      <c r="U34" s="8">
        <f t="shared" si="9"/>
        <v>0</v>
      </c>
      <c r="V34" s="7">
        <f t="shared" si="10"/>
        <v>24</v>
      </c>
    </row>
    <row r="35" spans="1:22" x14ac:dyDescent="0.3">
      <c r="A35" s="30" t="s">
        <v>17</v>
      </c>
      <c r="B35" s="30"/>
      <c r="C35" s="31"/>
      <c r="E35">
        <f>COUNTA(E11:E34)</f>
        <v>2</v>
      </c>
      <c r="G35">
        <f>COUNTA(G11:G34)</f>
        <v>15</v>
      </c>
      <c r="I35">
        <f>COUNTA(I11:I34)</f>
        <v>0</v>
      </c>
      <c r="K35">
        <f>COUNTA(K11:K34)</f>
        <v>0</v>
      </c>
      <c r="M35">
        <f>COUNTA(M11:M34)</f>
        <v>0</v>
      </c>
      <c r="O35">
        <f>COUNTA(O11:O34)</f>
        <v>0</v>
      </c>
      <c r="Q35">
        <f>COUNTA(Q11:Q34)</f>
        <v>0</v>
      </c>
      <c r="S35">
        <f>COUNTA(S11:S34)</f>
        <v>0</v>
      </c>
    </row>
    <row r="38" spans="1:22" x14ac:dyDescent="0.3">
      <c r="L38" t="s">
        <v>20</v>
      </c>
    </row>
    <row r="39" spans="1:22" x14ac:dyDescent="0.3">
      <c r="L39" t="s">
        <v>20</v>
      </c>
    </row>
  </sheetData>
  <sortState xmlns:xlrd2="http://schemas.microsoft.com/office/spreadsheetml/2017/richdata2" ref="B11:U34">
    <sortCondition descending="1" ref="U11:U34"/>
  </sortState>
  <mergeCells count="34">
    <mergeCell ref="S6:T6"/>
    <mergeCell ref="S7:T7"/>
    <mergeCell ref="S8:T8"/>
    <mergeCell ref="S9:T9"/>
    <mergeCell ref="G6:H6"/>
    <mergeCell ref="G7:H7"/>
    <mergeCell ref="G8:H8"/>
    <mergeCell ref="G9:H9"/>
    <mergeCell ref="M6:N6"/>
    <mergeCell ref="M7:N7"/>
    <mergeCell ref="M8:N8"/>
    <mergeCell ref="M9:N9"/>
    <mergeCell ref="K6:L6"/>
    <mergeCell ref="K7:L7"/>
    <mergeCell ref="K8:L8"/>
    <mergeCell ref="K9:L9"/>
    <mergeCell ref="A35:C35"/>
    <mergeCell ref="A1:M1"/>
    <mergeCell ref="E6:F6"/>
    <mergeCell ref="E7:F7"/>
    <mergeCell ref="E8:F8"/>
    <mergeCell ref="E9:F9"/>
    <mergeCell ref="I6:J6"/>
    <mergeCell ref="I7:J7"/>
    <mergeCell ref="I8:J8"/>
    <mergeCell ref="I9:J9"/>
    <mergeCell ref="Q6:R6"/>
    <mergeCell ref="Q7:R7"/>
    <mergeCell ref="Q8:R8"/>
    <mergeCell ref="Q9:R9"/>
    <mergeCell ref="O6:P6"/>
    <mergeCell ref="O7:P7"/>
    <mergeCell ref="O8:P8"/>
    <mergeCell ref="O9:P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4"/>
  <sheetViews>
    <sheetView workbookViewId="0">
      <pane xSplit="3" ySplit="10" topLeftCell="D11" activePane="bottomRight" state="frozenSplit"/>
      <selection activeCell="B6" sqref="B6"/>
      <selection pane="topRight" activeCell="B6" sqref="B6"/>
      <selection pane="bottomLeft" activeCell="B6" sqref="B6"/>
      <selection pane="bottomRight" activeCell="F12" sqref="F12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4.77734375" bestFit="1" customWidth="1"/>
    <col min="5" max="5" width="11.44140625" customWidth="1"/>
    <col min="6" max="6" width="7.6640625" customWidth="1"/>
    <col min="7" max="7" width="11.44140625" customWidth="1"/>
    <col min="8" max="8" width="7" customWidth="1"/>
    <col min="9" max="9" width="11.44140625" customWidth="1"/>
    <col min="10" max="10" width="14.44140625" customWidth="1"/>
    <col min="11" max="11" width="11.44140625" customWidth="1"/>
    <col min="12" max="12" width="20.77734375" customWidth="1"/>
    <col min="14" max="14" width="18.33203125" bestFit="1" customWidth="1"/>
    <col min="16" max="16" width="18.33203125" bestFit="1" customWidth="1"/>
    <col min="18" max="18" width="18.33203125" bestFit="1" customWidth="1"/>
  </cols>
  <sheetData>
    <row r="1" spans="1:20" ht="31.2" x14ac:dyDescent="0.6">
      <c r="A1" s="40" t="s">
        <v>19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3" spans="1:20" x14ac:dyDescent="0.3">
      <c r="B3" s="2"/>
    </row>
    <row r="4" spans="1:20" x14ac:dyDescent="0.3">
      <c r="B4" s="2"/>
      <c r="C4" s="3"/>
    </row>
    <row r="6" spans="1:20" x14ac:dyDescent="0.3">
      <c r="D6" s="1" t="s">
        <v>0</v>
      </c>
      <c r="E6" s="34" t="s">
        <v>399</v>
      </c>
      <c r="F6" s="34"/>
      <c r="G6" s="34" t="s">
        <v>418</v>
      </c>
      <c r="H6" s="34"/>
      <c r="I6" s="34" t="s">
        <v>587</v>
      </c>
      <c r="J6" s="34"/>
      <c r="K6" s="34"/>
      <c r="L6" s="34"/>
      <c r="M6" s="34"/>
      <c r="N6" s="34"/>
      <c r="O6" s="34"/>
      <c r="P6" s="34"/>
      <c r="Q6" s="34"/>
      <c r="R6" s="34"/>
    </row>
    <row r="7" spans="1:20" x14ac:dyDescent="0.3">
      <c r="D7" s="1" t="s">
        <v>10</v>
      </c>
      <c r="E7" s="36">
        <v>5</v>
      </c>
      <c r="F7" s="37"/>
      <c r="G7" s="36">
        <v>2</v>
      </c>
      <c r="H7" s="37"/>
      <c r="I7" s="36">
        <v>5</v>
      </c>
      <c r="J7" s="37"/>
      <c r="K7" s="36"/>
      <c r="L7" s="37"/>
      <c r="M7" s="36"/>
      <c r="N7" s="37"/>
      <c r="O7" s="36"/>
      <c r="P7" s="37"/>
      <c r="Q7" s="36"/>
      <c r="R7" s="37"/>
    </row>
    <row r="8" spans="1:20" x14ac:dyDescent="0.3">
      <c r="D8" s="1" t="s">
        <v>1</v>
      </c>
      <c r="E8" s="35">
        <v>45947</v>
      </c>
      <c r="F8" s="35"/>
      <c r="G8" s="35">
        <v>45984</v>
      </c>
      <c r="H8" s="35"/>
      <c r="I8" s="35">
        <v>46068</v>
      </c>
      <c r="J8" s="35"/>
      <c r="K8" s="35"/>
      <c r="L8" s="35"/>
      <c r="M8" s="35"/>
      <c r="N8" s="35"/>
      <c r="O8" s="35"/>
      <c r="P8" s="35"/>
      <c r="Q8" s="35"/>
      <c r="R8" s="35"/>
    </row>
    <row r="9" spans="1:20" x14ac:dyDescent="0.3">
      <c r="D9" s="1" t="s">
        <v>2</v>
      </c>
      <c r="E9" s="34">
        <v>89</v>
      </c>
      <c r="F9" s="34"/>
      <c r="G9" s="34">
        <v>9</v>
      </c>
      <c r="H9" s="34"/>
      <c r="I9" s="34">
        <v>78</v>
      </c>
      <c r="J9" s="34"/>
      <c r="K9" s="34"/>
      <c r="L9" s="34"/>
      <c r="M9" s="34"/>
      <c r="N9" s="34"/>
      <c r="O9" s="34"/>
      <c r="P9" s="34"/>
      <c r="Q9" s="34"/>
      <c r="R9" s="34"/>
    </row>
    <row r="10" spans="1:20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</row>
    <row r="11" spans="1:20" x14ac:dyDescent="0.3">
      <c r="A11" s="5">
        <f t="shared" ref="A11:A21" si="0">T11</f>
        <v>1</v>
      </c>
      <c r="B11" s="6" t="s">
        <v>114</v>
      </c>
      <c r="C11" s="6" t="s">
        <v>149</v>
      </c>
      <c r="D11" s="6" t="s">
        <v>40</v>
      </c>
      <c r="E11">
        <v>76</v>
      </c>
      <c r="F11" s="7">
        <f>IF(E11=0,,($E$9-E11)*$E$7*100/$E$9)</f>
        <v>73.033707865168537</v>
      </c>
      <c r="H11" s="7">
        <f t="shared" ref="H11:H21" si="1">IF(G11=0,,($G$9-G11)*$G$7*100/$G$9)</f>
        <v>0</v>
      </c>
      <c r="I11">
        <v>48</v>
      </c>
      <c r="J11" s="7">
        <f t="shared" ref="J11:J16" si="2">IF(I11=0,,($I$9-I11)*$I$7*100/$I$9)</f>
        <v>192.30769230769232</v>
      </c>
      <c r="L11" s="7">
        <f t="shared" ref="L11:L25" si="3">IF(K11=0,,($K$9-K11)*$K$7*100/$K$9)</f>
        <v>0</v>
      </c>
      <c r="N11" s="7">
        <f t="shared" ref="N11:N25" si="4">IF(M11=0,,($M$9-M11)*$M$7*100/$M$9)</f>
        <v>0</v>
      </c>
      <c r="P11" s="7">
        <f>IF(O11=0,,($O$9-O11)*$O$7*100/$O$9)</f>
        <v>0</v>
      </c>
      <c r="R11" s="7">
        <f t="shared" ref="R11:R16" si="5">IF(Q11=0,,($Q$9-Q11)*$Q$7*100/$Q$9)</f>
        <v>0</v>
      </c>
      <c r="S11" s="8">
        <f t="shared" ref="S11:S25" si="6">SUM(F11,H11,L11,J11,R11,N11,P11)</f>
        <v>265.34140017286086</v>
      </c>
      <c r="T11" s="7">
        <f t="shared" ref="T11:T22" si="7">ROW(B11)-10</f>
        <v>1</v>
      </c>
    </row>
    <row r="12" spans="1:20" x14ac:dyDescent="0.3">
      <c r="A12" s="5">
        <f t="shared" si="0"/>
        <v>2</v>
      </c>
      <c r="B12" s="6" t="s">
        <v>403</v>
      </c>
      <c r="C12" s="6" t="s">
        <v>404</v>
      </c>
      <c r="D12" s="7" t="s">
        <v>258</v>
      </c>
      <c r="E12" s="6">
        <v>56</v>
      </c>
      <c r="F12" s="7">
        <f t="shared" ref="F12:F25" si="8">IF(E12=0,,($E$9-E12)*$E$7*100/$E$9)</f>
        <v>185.3932584269663</v>
      </c>
      <c r="G12" s="6"/>
      <c r="H12" s="7">
        <f t="shared" si="1"/>
        <v>0</v>
      </c>
      <c r="I12" s="6">
        <v>74</v>
      </c>
      <c r="J12" s="7">
        <f t="shared" si="2"/>
        <v>25.641025641025642</v>
      </c>
      <c r="K12" s="6"/>
      <c r="L12" s="7">
        <f t="shared" si="3"/>
        <v>0</v>
      </c>
      <c r="M12" s="6"/>
      <c r="N12" s="7">
        <f t="shared" si="4"/>
        <v>0</v>
      </c>
      <c r="O12" s="6"/>
      <c r="P12" s="7">
        <f>IF(O12=0,,($O$9-O12)*$O$7*100/$O$9)</f>
        <v>0</v>
      </c>
      <c r="Q12" s="6"/>
      <c r="R12" s="7">
        <f t="shared" si="5"/>
        <v>0</v>
      </c>
      <c r="S12" s="8">
        <f t="shared" si="6"/>
        <v>211.03428406799193</v>
      </c>
      <c r="T12" s="7">
        <f t="shared" si="7"/>
        <v>2</v>
      </c>
    </row>
    <row r="13" spans="1:20" x14ac:dyDescent="0.3">
      <c r="A13" s="5">
        <f t="shared" si="0"/>
        <v>3</v>
      </c>
      <c r="B13" s="6" t="s">
        <v>167</v>
      </c>
      <c r="C13" s="6" t="s">
        <v>168</v>
      </c>
      <c r="D13" s="6" t="s">
        <v>155</v>
      </c>
      <c r="E13" s="7">
        <v>83</v>
      </c>
      <c r="F13" s="7">
        <f t="shared" si="8"/>
        <v>33.707865168539328</v>
      </c>
      <c r="G13" s="7">
        <v>2</v>
      </c>
      <c r="H13" s="7">
        <f t="shared" si="1"/>
        <v>155.55555555555554</v>
      </c>
      <c r="I13" s="7"/>
      <c r="J13" s="7">
        <f t="shared" si="2"/>
        <v>0</v>
      </c>
      <c r="K13" s="7"/>
      <c r="L13" s="19">
        <f t="shared" si="3"/>
        <v>0</v>
      </c>
      <c r="M13" s="19"/>
      <c r="N13" s="19">
        <f t="shared" si="4"/>
        <v>0</v>
      </c>
      <c r="O13" s="19"/>
      <c r="P13" s="19">
        <f>IF(O13=0,,($O$9-O13)*$O$7*100/$O$9)</f>
        <v>0</v>
      </c>
      <c r="Q13" s="19"/>
      <c r="R13" s="19">
        <f t="shared" si="5"/>
        <v>0</v>
      </c>
      <c r="S13" s="8">
        <f t="shared" si="6"/>
        <v>189.26342072409489</v>
      </c>
      <c r="T13" s="7">
        <f t="shared" si="7"/>
        <v>3</v>
      </c>
    </row>
    <row r="14" spans="1:20" x14ac:dyDescent="0.3">
      <c r="A14" s="5">
        <f t="shared" si="0"/>
        <v>4</v>
      </c>
      <c r="B14" s="6" t="s">
        <v>405</v>
      </c>
      <c r="C14" s="6" t="s">
        <v>406</v>
      </c>
      <c r="D14" s="6" t="s">
        <v>258</v>
      </c>
      <c r="E14" s="6">
        <v>87</v>
      </c>
      <c r="F14" s="7">
        <f t="shared" si="8"/>
        <v>11.235955056179776</v>
      </c>
      <c r="G14" s="6">
        <v>1</v>
      </c>
      <c r="H14" s="7">
        <f t="shared" si="1"/>
        <v>177.77777777777777</v>
      </c>
      <c r="I14" s="6"/>
      <c r="J14" s="7">
        <f t="shared" si="2"/>
        <v>0</v>
      </c>
      <c r="K14" s="6"/>
      <c r="L14" s="7">
        <f t="shared" si="3"/>
        <v>0</v>
      </c>
      <c r="M14" s="6"/>
      <c r="N14" s="7">
        <f t="shared" si="4"/>
        <v>0</v>
      </c>
      <c r="O14" s="6"/>
      <c r="P14" s="7">
        <f>IF(O14=0,,($O$9-O14)*$O$7*100/$O$9)</f>
        <v>0</v>
      </c>
      <c r="Q14" s="6"/>
      <c r="R14" s="7">
        <f t="shared" si="5"/>
        <v>0</v>
      </c>
      <c r="S14" s="8">
        <f t="shared" si="6"/>
        <v>189.01373283395753</v>
      </c>
      <c r="T14" s="6">
        <f t="shared" si="7"/>
        <v>4</v>
      </c>
    </row>
    <row r="15" spans="1:20" x14ac:dyDescent="0.3">
      <c r="A15" s="5">
        <f t="shared" si="0"/>
        <v>5</v>
      </c>
      <c r="B15" s="6" t="s">
        <v>510</v>
      </c>
      <c r="C15" s="6" t="s">
        <v>67</v>
      </c>
      <c r="D15" s="6" t="s">
        <v>155</v>
      </c>
      <c r="E15" s="6"/>
      <c r="F15" s="7">
        <f t="shared" si="8"/>
        <v>0</v>
      </c>
      <c r="G15" s="6">
        <v>3</v>
      </c>
      <c r="H15" s="7">
        <f t="shared" si="1"/>
        <v>133.33333333333334</v>
      </c>
      <c r="I15" s="6"/>
      <c r="J15" s="7">
        <f t="shared" si="2"/>
        <v>0</v>
      </c>
      <c r="K15" s="6"/>
      <c r="L15" s="7">
        <f t="shared" si="3"/>
        <v>0</v>
      </c>
      <c r="M15" s="6"/>
      <c r="N15" s="7">
        <f t="shared" si="4"/>
        <v>0</v>
      </c>
      <c r="O15" s="6"/>
      <c r="P15" s="7">
        <f>IF(O15=0,,($O$9-O15)*$O$7*100/$O$9)</f>
        <v>0</v>
      </c>
      <c r="Q15" s="6"/>
      <c r="R15" s="7">
        <f t="shared" si="5"/>
        <v>0</v>
      </c>
      <c r="S15" s="8">
        <f t="shared" si="6"/>
        <v>133.33333333333334</v>
      </c>
      <c r="T15" s="6">
        <f t="shared" si="7"/>
        <v>5</v>
      </c>
    </row>
    <row r="16" spans="1:20" x14ac:dyDescent="0.3">
      <c r="A16" s="5">
        <f t="shared" si="0"/>
        <v>6</v>
      </c>
      <c r="B16" s="6" t="s">
        <v>232</v>
      </c>
      <c r="C16" s="6" t="s">
        <v>233</v>
      </c>
      <c r="D16" s="6" t="s">
        <v>146</v>
      </c>
      <c r="E16" s="6"/>
      <c r="F16" s="7">
        <f t="shared" si="8"/>
        <v>0</v>
      </c>
      <c r="G16" s="6">
        <v>3</v>
      </c>
      <c r="H16" s="7">
        <f t="shared" si="1"/>
        <v>133.33333333333334</v>
      </c>
      <c r="I16" s="6"/>
      <c r="J16" s="7">
        <f t="shared" si="2"/>
        <v>0</v>
      </c>
      <c r="K16" s="6"/>
      <c r="L16" s="7">
        <f t="shared" si="3"/>
        <v>0</v>
      </c>
      <c r="M16" s="6"/>
      <c r="N16" s="7">
        <f t="shared" si="4"/>
        <v>0</v>
      </c>
      <c r="O16" s="6"/>
      <c r="P16" s="7">
        <v>0</v>
      </c>
      <c r="Q16" s="6"/>
      <c r="R16" s="7">
        <f t="shared" si="5"/>
        <v>0</v>
      </c>
      <c r="S16" s="8">
        <f t="shared" si="6"/>
        <v>133.33333333333334</v>
      </c>
      <c r="T16" s="6">
        <f t="shared" si="7"/>
        <v>6</v>
      </c>
    </row>
    <row r="17" spans="1:20" x14ac:dyDescent="0.3">
      <c r="A17" s="5">
        <f t="shared" si="0"/>
        <v>7</v>
      </c>
      <c r="B17" s="6" t="s">
        <v>511</v>
      </c>
      <c r="C17" s="6" t="s">
        <v>512</v>
      </c>
      <c r="D17" s="6" t="s">
        <v>155</v>
      </c>
      <c r="E17" s="7"/>
      <c r="F17" s="7">
        <f t="shared" si="8"/>
        <v>0</v>
      </c>
      <c r="G17" s="7">
        <v>5</v>
      </c>
      <c r="H17" s="7">
        <f t="shared" si="1"/>
        <v>88.888888888888886</v>
      </c>
      <c r="I17" s="7"/>
      <c r="J17" s="7"/>
      <c r="K17" s="7"/>
      <c r="L17" s="7">
        <f t="shared" si="3"/>
        <v>0</v>
      </c>
      <c r="M17" s="7"/>
      <c r="N17" s="7">
        <f t="shared" si="4"/>
        <v>0</v>
      </c>
      <c r="O17" s="7"/>
      <c r="P17" s="7">
        <f>IF(O17=0,,($O$9-O17)*$O$7*100/$O$9)</f>
        <v>0</v>
      </c>
      <c r="Q17" s="7"/>
      <c r="R17" s="7">
        <v>0</v>
      </c>
      <c r="S17" s="8">
        <f t="shared" si="6"/>
        <v>88.888888888888886</v>
      </c>
      <c r="T17" s="6">
        <f t="shared" si="7"/>
        <v>7</v>
      </c>
    </row>
    <row r="18" spans="1:20" x14ac:dyDescent="0.3">
      <c r="A18" s="5">
        <f t="shared" si="0"/>
        <v>8</v>
      </c>
      <c r="B18" s="6" t="s">
        <v>68</v>
      </c>
      <c r="C18" s="6" t="s">
        <v>69</v>
      </c>
      <c r="D18" s="6" t="s">
        <v>258</v>
      </c>
      <c r="E18" s="7">
        <v>74</v>
      </c>
      <c r="F18" s="7">
        <f t="shared" si="8"/>
        <v>84.269662921348313</v>
      </c>
      <c r="G18" s="7"/>
      <c r="H18" s="7">
        <f t="shared" si="1"/>
        <v>0</v>
      </c>
      <c r="I18" s="7"/>
      <c r="J18" s="7">
        <f t="shared" ref="J18:J25" si="9">IF(I18=0,,($I$9-I18)*$I$7*100/$I$9)</f>
        <v>0</v>
      </c>
      <c r="K18" s="7"/>
      <c r="L18" s="7">
        <f t="shared" si="3"/>
        <v>0</v>
      </c>
      <c r="M18" s="7"/>
      <c r="N18" s="7">
        <f t="shared" si="4"/>
        <v>0</v>
      </c>
      <c r="O18" s="7"/>
      <c r="P18" s="7">
        <f>IF(O18=0,,($O$9-O18)*$O$7*100/$O$9)</f>
        <v>0</v>
      </c>
      <c r="Q18" s="7"/>
      <c r="R18" s="7">
        <f t="shared" ref="R18:R25" si="10">IF(Q18=0,,($Q$9-Q18)*$Q$7*100/$Q$9)</f>
        <v>0</v>
      </c>
      <c r="S18" s="8">
        <f t="shared" si="6"/>
        <v>84.269662921348313</v>
      </c>
      <c r="T18" s="7">
        <f t="shared" si="7"/>
        <v>8</v>
      </c>
    </row>
    <row r="19" spans="1:20" x14ac:dyDescent="0.3">
      <c r="A19" s="5">
        <f t="shared" si="0"/>
        <v>9</v>
      </c>
      <c r="B19" s="6" t="s">
        <v>513</v>
      </c>
      <c r="C19" s="6" t="s">
        <v>514</v>
      </c>
      <c r="D19" s="6" t="s">
        <v>384</v>
      </c>
      <c r="E19" s="7"/>
      <c r="F19" s="7">
        <f t="shared" si="8"/>
        <v>0</v>
      </c>
      <c r="G19" s="7">
        <v>6</v>
      </c>
      <c r="H19" s="7">
        <f t="shared" si="1"/>
        <v>66.666666666666671</v>
      </c>
      <c r="I19" s="7"/>
      <c r="J19" s="7">
        <f t="shared" si="9"/>
        <v>0</v>
      </c>
      <c r="K19" s="7"/>
      <c r="L19" s="7">
        <f t="shared" si="3"/>
        <v>0</v>
      </c>
      <c r="M19" s="7"/>
      <c r="N19" s="7">
        <f t="shared" si="4"/>
        <v>0</v>
      </c>
      <c r="O19" s="7"/>
      <c r="P19" s="7">
        <f t="shared" ref="P19:P25" si="11">IF(O19=0,,($Q$9-O19)*$Q$7*100/$Q$9)</f>
        <v>0</v>
      </c>
      <c r="Q19" s="7"/>
      <c r="R19" s="7">
        <f t="shared" si="10"/>
        <v>0</v>
      </c>
      <c r="S19" s="8">
        <f t="shared" si="6"/>
        <v>66.666666666666671</v>
      </c>
      <c r="T19" s="7">
        <f t="shared" si="7"/>
        <v>9</v>
      </c>
    </row>
    <row r="20" spans="1:20" x14ac:dyDescent="0.3">
      <c r="A20" s="5">
        <f t="shared" si="0"/>
        <v>10</v>
      </c>
      <c r="B20" s="6" t="s">
        <v>515</v>
      </c>
      <c r="C20" s="6" t="s">
        <v>516</v>
      </c>
      <c r="D20" s="6" t="s">
        <v>155</v>
      </c>
      <c r="E20" s="7"/>
      <c r="F20" s="7">
        <f t="shared" si="8"/>
        <v>0</v>
      </c>
      <c r="G20" s="7">
        <v>7</v>
      </c>
      <c r="H20" s="7">
        <f t="shared" si="1"/>
        <v>44.444444444444443</v>
      </c>
      <c r="I20" s="7"/>
      <c r="J20" s="7">
        <f t="shared" si="9"/>
        <v>0</v>
      </c>
      <c r="K20" s="7"/>
      <c r="L20" s="7">
        <f t="shared" si="3"/>
        <v>0</v>
      </c>
      <c r="M20" s="7"/>
      <c r="N20" s="7">
        <f t="shared" si="4"/>
        <v>0</v>
      </c>
      <c r="O20" s="7"/>
      <c r="P20" s="7">
        <f t="shared" si="11"/>
        <v>0</v>
      </c>
      <c r="Q20" s="7"/>
      <c r="R20" s="7">
        <f t="shared" si="10"/>
        <v>0</v>
      </c>
      <c r="S20" s="8">
        <f t="shared" si="6"/>
        <v>44.444444444444443</v>
      </c>
      <c r="T20" s="7">
        <f t="shared" si="7"/>
        <v>10</v>
      </c>
    </row>
    <row r="21" spans="1:20" x14ac:dyDescent="0.3">
      <c r="A21" s="5">
        <f t="shared" si="0"/>
        <v>11</v>
      </c>
      <c r="B21" s="6" t="s">
        <v>517</v>
      </c>
      <c r="C21" s="6" t="s">
        <v>518</v>
      </c>
      <c r="D21" s="6" t="s">
        <v>335</v>
      </c>
      <c r="E21" s="7"/>
      <c r="F21" s="7">
        <f t="shared" si="8"/>
        <v>0</v>
      </c>
      <c r="G21" s="7">
        <v>8</v>
      </c>
      <c r="H21" s="7">
        <f t="shared" si="1"/>
        <v>22.222222222222221</v>
      </c>
      <c r="I21" s="7"/>
      <c r="J21" s="7">
        <f t="shared" si="9"/>
        <v>0</v>
      </c>
      <c r="K21" s="7"/>
      <c r="L21" s="7">
        <f t="shared" si="3"/>
        <v>0</v>
      </c>
      <c r="M21" s="7"/>
      <c r="N21" s="7">
        <f t="shared" si="4"/>
        <v>0</v>
      </c>
      <c r="O21" s="7"/>
      <c r="P21" s="7">
        <f t="shared" si="11"/>
        <v>0</v>
      </c>
      <c r="Q21" s="7"/>
      <c r="R21" s="7">
        <f t="shared" si="10"/>
        <v>0</v>
      </c>
      <c r="S21" s="8">
        <f t="shared" si="6"/>
        <v>22.222222222222221</v>
      </c>
      <c r="T21" s="7">
        <f t="shared" si="7"/>
        <v>11</v>
      </c>
    </row>
    <row r="22" spans="1:20" x14ac:dyDescent="0.3">
      <c r="A22" s="5">
        <v>12</v>
      </c>
      <c r="B22" s="6" t="s">
        <v>519</v>
      </c>
      <c r="C22" s="6" t="s">
        <v>520</v>
      </c>
      <c r="D22" s="6" t="s">
        <v>384</v>
      </c>
      <c r="E22" s="6"/>
      <c r="F22" s="7">
        <f t="shared" si="8"/>
        <v>0</v>
      </c>
      <c r="G22" s="6">
        <v>9</v>
      </c>
      <c r="H22" s="7">
        <v>11</v>
      </c>
      <c r="I22" s="6"/>
      <c r="J22" s="7">
        <f t="shared" si="9"/>
        <v>0</v>
      </c>
      <c r="K22" s="6"/>
      <c r="L22" s="7">
        <f t="shared" si="3"/>
        <v>0</v>
      </c>
      <c r="M22" s="6"/>
      <c r="N22" s="7">
        <f t="shared" si="4"/>
        <v>0</v>
      </c>
      <c r="O22" s="6"/>
      <c r="P22" s="7">
        <f t="shared" si="11"/>
        <v>0</v>
      </c>
      <c r="Q22" s="6"/>
      <c r="R22" s="7">
        <f t="shared" si="10"/>
        <v>0</v>
      </c>
      <c r="S22" s="8">
        <f t="shared" si="6"/>
        <v>11</v>
      </c>
      <c r="T22" s="6">
        <f t="shared" si="7"/>
        <v>12</v>
      </c>
    </row>
    <row r="23" spans="1:20" x14ac:dyDescent="0.3">
      <c r="A23" s="6"/>
      <c r="B23" s="6"/>
      <c r="C23" s="6"/>
      <c r="D23" s="6"/>
      <c r="E23" s="6"/>
      <c r="F23" s="7">
        <f t="shared" si="8"/>
        <v>0</v>
      </c>
      <c r="G23" s="6"/>
      <c r="H23" s="7">
        <f>IF(G23=0,,($G$9-G23)*$G$7*100/$G$9)</f>
        <v>0</v>
      </c>
      <c r="I23" s="6"/>
      <c r="J23" s="7">
        <f t="shared" si="9"/>
        <v>0</v>
      </c>
      <c r="K23" s="6"/>
      <c r="L23" s="7">
        <f t="shared" si="3"/>
        <v>0</v>
      </c>
      <c r="M23" s="6"/>
      <c r="N23" s="7">
        <f t="shared" si="4"/>
        <v>0</v>
      </c>
      <c r="O23" s="6"/>
      <c r="P23" s="7">
        <f t="shared" si="11"/>
        <v>0</v>
      </c>
      <c r="Q23" s="6"/>
      <c r="R23" s="7">
        <f t="shared" si="10"/>
        <v>0</v>
      </c>
      <c r="S23" s="8">
        <f t="shared" si="6"/>
        <v>0</v>
      </c>
      <c r="T23" s="6"/>
    </row>
    <row r="24" spans="1:20" x14ac:dyDescent="0.3">
      <c r="A24" s="5"/>
      <c r="B24" s="6"/>
      <c r="C24" s="6"/>
      <c r="D24" s="6"/>
      <c r="E24" s="6"/>
      <c r="F24" s="7">
        <f t="shared" si="8"/>
        <v>0</v>
      </c>
      <c r="G24" s="6"/>
      <c r="H24" s="7">
        <f>IF(G24=0,,($G$9-G24)*$G$7*100/$G$9)</f>
        <v>0</v>
      </c>
      <c r="I24" s="6"/>
      <c r="J24" s="7">
        <f t="shared" si="9"/>
        <v>0</v>
      </c>
      <c r="K24" s="6"/>
      <c r="L24" s="7">
        <f t="shared" si="3"/>
        <v>0</v>
      </c>
      <c r="M24" s="6"/>
      <c r="N24" s="7">
        <f t="shared" si="4"/>
        <v>0</v>
      </c>
      <c r="O24" s="6"/>
      <c r="P24" s="7">
        <f t="shared" si="11"/>
        <v>0</v>
      </c>
      <c r="Q24" s="6"/>
      <c r="R24" s="7">
        <f t="shared" si="10"/>
        <v>0</v>
      </c>
      <c r="S24" s="8">
        <f t="shared" si="6"/>
        <v>0</v>
      </c>
      <c r="T24" s="6"/>
    </row>
    <row r="25" spans="1:20" x14ac:dyDescent="0.3">
      <c r="A25" s="5"/>
      <c r="B25" s="6"/>
      <c r="C25" s="6"/>
      <c r="D25" s="6"/>
      <c r="E25" s="6"/>
      <c r="F25" s="7">
        <f t="shared" si="8"/>
        <v>0</v>
      </c>
      <c r="G25" s="6"/>
      <c r="H25" s="7">
        <f>IF(G25=0,,($G$9-G25)*$G$7*100/$G$9)</f>
        <v>0</v>
      </c>
      <c r="I25" s="6"/>
      <c r="J25" s="7">
        <f t="shared" si="9"/>
        <v>0</v>
      </c>
      <c r="K25" s="6"/>
      <c r="L25" s="7">
        <f t="shared" si="3"/>
        <v>0</v>
      </c>
      <c r="M25" s="6"/>
      <c r="N25" s="7">
        <f t="shared" si="4"/>
        <v>0</v>
      </c>
      <c r="O25" s="6"/>
      <c r="P25" s="7">
        <f t="shared" si="11"/>
        <v>0</v>
      </c>
      <c r="Q25" s="6"/>
      <c r="R25" s="7">
        <f t="shared" si="10"/>
        <v>0</v>
      </c>
      <c r="S25" s="8">
        <f t="shared" si="6"/>
        <v>0</v>
      </c>
      <c r="T25" s="6"/>
    </row>
    <row r="26" spans="1:20" x14ac:dyDescent="0.3">
      <c r="A26" s="5"/>
      <c r="B26" s="6"/>
      <c r="C26" s="6"/>
      <c r="D26" s="6"/>
      <c r="E26" s="6"/>
      <c r="F26" s="7">
        <f t="shared" ref="F26:F33" si="12">IF(E26=0,,($E$9-E26)*$E$7*100/$E$9)</f>
        <v>0</v>
      </c>
      <c r="G26" s="6"/>
      <c r="H26" s="7">
        <f t="shared" ref="H26:H33" si="13">IF(G26=0,,($G$9-G26)*$G$7*100/$G$9)</f>
        <v>0</v>
      </c>
      <c r="I26" s="6"/>
      <c r="J26" s="7">
        <f t="shared" ref="J26:J33" si="14">IF(I26=0,,($I$9-I26)*$I$7*100/$I$9)</f>
        <v>0</v>
      </c>
      <c r="K26" s="6"/>
      <c r="L26" s="7">
        <f t="shared" ref="L26:L33" si="15">IF(K26=0,,($K$9-K26)*$K$7*100/$K$9)</f>
        <v>0</v>
      </c>
      <c r="M26" s="6"/>
      <c r="N26" s="7">
        <f t="shared" ref="N26:N33" si="16">IF(M26=0,,($M$9-M26)*$M$7*100/$M$9)</f>
        <v>0</v>
      </c>
      <c r="O26" s="6"/>
      <c r="P26" s="7">
        <f t="shared" ref="P26:P33" si="17">IF(O26=0,,($Q$9-O26)*$Q$7*100/$Q$9)</f>
        <v>0</v>
      </c>
      <c r="Q26" s="6"/>
      <c r="R26" s="7">
        <f t="shared" ref="R26:R33" si="18">IF(Q26=0,,($Q$9-Q26)*$Q$7*100/$Q$9)</f>
        <v>0</v>
      </c>
      <c r="S26" s="8">
        <f t="shared" ref="S26:S33" si="19">SUM(F26,H26,L26,J26,R26,N26,P26)</f>
        <v>0</v>
      </c>
      <c r="T26" s="6"/>
    </row>
    <row r="27" spans="1:20" x14ac:dyDescent="0.3">
      <c r="A27" s="5"/>
      <c r="B27" s="6"/>
      <c r="C27" s="6"/>
      <c r="D27" s="6"/>
      <c r="E27" s="6"/>
      <c r="F27" s="7">
        <f t="shared" si="12"/>
        <v>0</v>
      </c>
      <c r="G27" s="6"/>
      <c r="H27" s="7">
        <f t="shared" si="13"/>
        <v>0</v>
      </c>
      <c r="I27" s="6"/>
      <c r="J27" s="7">
        <f t="shared" si="14"/>
        <v>0</v>
      </c>
      <c r="K27" s="6"/>
      <c r="L27" s="7">
        <f t="shared" si="15"/>
        <v>0</v>
      </c>
      <c r="M27" s="6"/>
      <c r="N27" s="7">
        <f t="shared" si="16"/>
        <v>0</v>
      </c>
      <c r="O27" s="6"/>
      <c r="P27" s="7">
        <f t="shared" si="17"/>
        <v>0</v>
      </c>
      <c r="Q27" s="6"/>
      <c r="R27" s="7">
        <f t="shared" si="18"/>
        <v>0</v>
      </c>
      <c r="S27" s="8">
        <f t="shared" si="19"/>
        <v>0</v>
      </c>
      <c r="T27" s="6"/>
    </row>
    <row r="28" spans="1:20" x14ac:dyDescent="0.3">
      <c r="A28" s="5"/>
      <c r="B28" s="6"/>
      <c r="C28" s="6"/>
      <c r="D28" s="6"/>
      <c r="E28" s="6"/>
      <c r="F28" s="7">
        <f t="shared" si="12"/>
        <v>0</v>
      </c>
      <c r="G28" s="6"/>
      <c r="H28" s="7">
        <f t="shared" si="13"/>
        <v>0</v>
      </c>
      <c r="I28" s="6"/>
      <c r="J28" s="7">
        <f t="shared" si="14"/>
        <v>0</v>
      </c>
      <c r="K28" s="6"/>
      <c r="L28" s="7">
        <f t="shared" si="15"/>
        <v>0</v>
      </c>
      <c r="M28" s="6"/>
      <c r="N28" s="7">
        <f t="shared" si="16"/>
        <v>0</v>
      </c>
      <c r="O28" s="6"/>
      <c r="P28" s="7">
        <f t="shared" si="17"/>
        <v>0</v>
      </c>
      <c r="Q28" s="6"/>
      <c r="R28" s="7">
        <f t="shared" si="18"/>
        <v>0</v>
      </c>
      <c r="S28" s="8">
        <f t="shared" si="19"/>
        <v>0</v>
      </c>
      <c r="T28" s="6"/>
    </row>
    <row r="29" spans="1:20" x14ac:dyDescent="0.3">
      <c r="A29" s="5"/>
      <c r="B29" s="6"/>
      <c r="C29" s="6"/>
      <c r="D29" s="6"/>
      <c r="E29" s="6"/>
      <c r="F29" s="7">
        <f t="shared" si="12"/>
        <v>0</v>
      </c>
      <c r="G29" s="6"/>
      <c r="H29" s="7">
        <f t="shared" si="13"/>
        <v>0</v>
      </c>
      <c r="I29" s="6"/>
      <c r="J29" s="7">
        <f t="shared" si="14"/>
        <v>0</v>
      </c>
      <c r="K29" s="6"/>
      <c r="L29" s="7">
        <f t="shared" si="15"/>
        <v>0</v>
      </c>
      <c r="M29" s="6"/>
      <c r="N29" s="7">
        <f t="shared" si="16"/>
        <v>0</v>
      </c>
      <c r="O29" s="6"/>
      <c r="P29" s="7">
        <f t="shared" si="17"/>
        <v>0</v>
      </c>
      <c r="Q29" s="6"/>
      <c r="R29" s="7">
        <f t="shared" si="18"/>
        <v>0</v>
      </c>
      <c r="S29" s="8">
        <f t="shared" si="19"/>
        <v>0</v>
      </c>
      <c r="T29" s="6"/>
    </row>
    <row r="30" spans="1:20" x14ac:dyDescent="0.3">
      <c r="A30" s="5"/>
      <c r="B30" s="6"/>
      <c r="C30" s="6"/>
      <c r="D30" s="6"/>
      <c r="E30" s="6"/>
      <c r="F30" s="7">
        <f t="shared" si="12"/>
        <v>0</v>
      </c>
      <c r="G30" s="6"/>
      <c r="H30" s="7">
        <f t="shared" si="13"/>
        <v>0</v>
      </c>
      <c r="I30" s="6"/>
      <c r="J30" s="7">
        <f t="shared" si="14"/>
        <v>0</v>
      </c>
      <c r="K30" s="6"/>
      <c r="L30" s="7">
        <f t="shared" si="15"/>
        <v>0</v>
      </c>
      <c r="M30" s="6"/>
      <c r="N30" s="7">
        <f t="shared" si="16"/>
        <v>0</v>
      </c>
      <c r="O30" s="6"/>
      <c r="P30" s="7">
        <f t="shared" si="17"/>
        <v>0</v>
      </c>
      <c r="Q30" s="6"/>
      <c r="R30" s="7">
        <f t="shared" si="18"/>
        <v>0</v>
      </c>
      <c r="S30" s="8">
        <f t="shared" si="19"/>
        <v>0</v>
      </c>
      <c r="T30" s="6"/>
    </row>
    <row r="31" spans="1:20" x14ac:dyDescent="0.3">
      <c r="A31" s="5"/>
      <c r="B31" s="6"/>
      <c r="C31" s="6"/>
      <c r="D31" s="6"/>
      <c r="E31" s="6"/>
      <c r="F31" s="7">
        <f t="shared" si="12"/>
        <v>0</v>
      </c>
      <c r="G31" s="6"/>
      <c r="H31" s="7">
        <f t="shared" si="13"/>
        <v>0</v>
      </c>
      <c r="I31" s="6"/>
      <c r="J31" s="7">
        <f t="shared" si="14"/>
        <v>0</v>
      </c>
      <c r="K31" s="6"/>
      <c r="L31" s="7">
        <f t="shared" si="15"/>
        <v>0</v>
      </c>
      <c r="M31" s="6"/>
      <c r="N31" s="7">
        <f t="shared" si="16"/>
        <v>0</v>
      </c>
      <c r="O31" s="6"/>
      <c r="P31" s="7">
        <f t="shared" si="17"/>
        <v>0</v>
      </c>
      <c r="Q31" s="6"/>
      <c r="R31" s="7">
        <f t="shared" si="18"/>
        <v>0</v>
      </c>
      <c r="S31" s="8">
        <f t="shared" si="19"/>
        <v>0</v>
      </c>
      <c r="T31" s="6"/>
    </row>
    <row r="32" spans="1:20" x14ac:dyDescent="0.3">
      <c r="A32" s="5"/>
      <c r="B32" s="6"/>
      <c r="C32" s="6"/>
      <c r="D32" s="6"/>
      <c r="E32" s="6"/>
      <c r="F32" s="7">
        <f t="shared" si="12"/>
        <v>0</v>
      </c>
      <c r="G32" s="6"/>
      <c r="H32" s="7">
        <f t="shared" si="13"/>
        <v>0</v>
      </c>
      <c r="I32" s="6"/>
      <c r="J32" s="7">
        <f t="shared" si="14"/>
        <v>0</v>
      </c>
      <c r="K32" s="6"/>
      <c r="L32" s="7">
        <f t="shared" si="15"/>
        <v>0</v>
      </c>
      <c r="M32" s="6"/>
      <c r="N32" s="7">
        <f t="shared" si="16"/>
        <v>0</v>
      </c>
      <c r="O32" s="6"/>
      <c r="P32" s="7">
        <f t="shared" si="17"/>
        <v>0</v>
      </c>
      <c r="Q32" s="6"/>
      <c r="R32" s="7">
        <f t="shared" si="18"/>
        <v>0</v>
      </c>
      <c r="S32" s="8">
        <f t="shared" si="19"/>
        <v>0</v>
      </c>
      <c r="T32" s="6"/>
    </row>
    <row r="33" spans="1:20" x14ac:dyDescent="0.3">
      <c r="A33" s="5"/>
      <c r="B33" s="6"/>
      <c r="C33" s="6"/>
      <c r="D33" s="6"/>
      <c r="E33" s="6"/>
      <c r="F33" s="7">
        <f t="shared" si="12"/>
        <v>0</v>
      </c>
      <c r="G33" s="6"/>
      <c r="H33" s="7">
        <f t="shared" si="13"/>
        <v>0</v>
      </c>
      <c r="I33" s="6"/>
      <c r="J33" s="7">
        <f t="shared" si="14"/>
        <v>0</v>
      </c>
      <c r="K33" s="6"/>
      <c r="L33" s="7">
        <f t="shared" si="15"/>
        <v>0</v>
      </c>
      <c r="M33" s="6"/>
      <c r="N33" s="7">
        <f t="shared" si="16"/>
        <v>0</v>
      </c>
      <c r="O33" s="6"/>
      <c r="P33" s="7">
        <f t="shared" si="17"/>
        <v>0</v>
      </c>
      <c r="Q33" s="6"/>
      <c r="R33" s="7">
        <f t="shared" si="18"/>
        <v>0</v>
      </c>
      <c r="S33" s="8">
        <f t="shared" si="19"/>
        <v>0</v>
      </c>
      <c r="T33" s="6"/>
    </row>
    <row r="34" spans="1:20" x14ac:dyDescent="0.3">
      <c r="A34" s="30" t="s">
        <v>17</v>
      </c>
      <c r="B34" s="30"/>
      <c r="C34" s="31"/>
      <c r="E34">
        <f>COUNTA(E11:E33)</f>
        <v>5</v>
      </c>
      <c r="G34">
        <f>COUNTA(G11:G33)</f>
        <v>9</v>
      </c>
      <c r="I34">
        <f>COUNTA(I11:I33)</f>
        <v>2</v>
      </c>
      <c r="K34">
        <f>COUNTA(K11:K33)</f>
        <v>0</v>
      </c>
      <c r="M34">
        <f>COUNTA(M11:M33)</f>
        <v>0</v>
      </c>
      <c r="O34">
        <f>COUNTA(O11:O33)</f>
        <v>0</v>
      </c>
      <c r="Q34">
        <f>COUNTA(Q11:Q33)</f>
        <v>0</v>
      </c>
    </row>
  </sheetData>
  <sortState xmlns:xlrd2="http://schemas.microsoft.com/office/spreadsheetml/2017/richdata2" ref="B11:S25">
    <sortCondition descending="1" ref="S11:S25"/>
  </sortState>
  <mergeCells count="30">
    <mergeCell ref="K8:L8"/>
    <mergeCell ref="Q8:R8"/>
    <mergeCell ref="A1:M1"/>
    <mergeCell ref="E6:F6"/>
    <mergeCell ref="G6:H6"/>
    <mergeCell ref="I6:J6"/>
    <mergeCell ref="K6:L6"/>
    <mergeCell ref="Q6:R6"/>
    <mergeCell ref="M6:N6"/>
    <mergeCell ref="M7:N7"/>
    <mergeCell ref="M8:N8"/>
    <mergeCell ref="O6:P6"/>
    <mergeCell ref="O7:P7"/>
    <mergeCell ref="O8:P8"/>
    <mergeCell ref="O9:P9"/>
    <mergeCell ref="M9:N9"/>
    <mergeCell ref="Q9:R9"/>
    <mergeCell ref="A34:C34"/>
    <mergeCell ref="E7:F7"/>
    <mergeCell ref="G7:H7"/>
    <mergeCell ref="I7:J7"/>
    <mergeCell ref="K7:L7"/>
    <mergeCell ref="E9:F9"/>
    <mergeCell ref="G9:H9"/>
    <mergeCell ref="I9:J9"/>
    <mergeCell ref="K9:L9"/>
    <mergeCell ref="Q7:R7"/>
    <mergeCell ref="E8:F8"/>
    <mergeCell ref="G8:H8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34"/>
  <sheetViews>
    <sheetView zoomScale="94" zoomScaleNormal="94" workbookViewId="0">
      <pane xSplit="3" ySplit="10" topLeftCell="L11" activePane="bottomRight" state="frozenSplit"/>
      <selection activeCell="D1" sqref="D1"/>
      <selection pane="topRight" activeCell="D1" sqref="D1"/>
      <selection pane="bottomLeft" activeCell="A10" sqref="A10"/>
      <selection pane="bottomRight" activeCell="W5" sqref="W5"/>
    </sheetView>
  </sheetViews>
  <sheetFormatPr baseColWidth="10" defaultColWidth="11.44140625" defaultRowHeight="14.4" x14ac:dyDescent="0.3"/>
  <cols>
    <col min="1" max="1" width="18.33203125" bestFit="1" customWidth="1"/>
    <col min="2" max="2" width="17.6640625" bestFit="1" customWidth="1"/>
    <col min="4" max="4" width="16.109375" bestFit="1" customWidth="1"/>
    <col min="5" max="5" width="11.44140625" customWidth="1"/>
    <col min="6" max="6" width="14.33203125" customWidth="1"/>
    <col min="7" max="7" width="11.44140625" customWidth="1"/>
    <col min="8" max="8" width="12.6640625" customWidth="1"/>
    <col min="9" max="9" width="11.44140625" customWidth="1"/>
    <col min="10" max="10" width="10.6640625" customWidth="1"/>
    <col min="11" max="11" width="8.6640625" customWidth="1"/>
    <col min="12" max="12" width="9.44140625" customWidth="1"/>
    <col min="13" max="13" width="10.44140625" customWidth="1"/>
    <col min="14" max="14" width="14.77734375" customWidth="1"/>
    <col min="15" max="15" width="11.44140625" customWidth="1"/>
    <col min="16" max="16" width="20.77734375" customWidth="1"/>
    <col min="18" max="18" width="22.33203125" customWidth="1"/>
    <col min="19" max="19" width="18.33203125" bestFit="1" customWidth="1"/>
    <col min="20" max="20" width="19.6640625" bestFit="1" customWidth="1"/>
    <col min="22" max="22" width="17" customWidth="1"/>
    <col min="24" max="24" width="12.44140625" bestFit="1" customWidth="1"/>
    <col min="25" max="25" width="18.44140625" bestFit="1" customWidth="1"/>
    <col min="26" max="26" width="20.33203125" bestFit="1" customWidth="1"/>
  </cols>
  <sheetData>
    <row r="1" spans="1:26" ht="31.2" x14ac:dyDescent="0.6">
      <c r="A1" s="40" t="s">
        <v>18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6" x14ac:dyDescent="0.3">
      <c r="E2" s="32" t="s">
        <v>27</v>
      </c>
      <c r="F2" s="32"/>
      <c r="G2" s="11">
        <f>COUNTA(B11:B33)</f>
        <v>13</v>
      </c>
    </row>
    <row r="3" spans="1:26" x14ac:dyDescent="0.3">
      <c r="B3" s="2"/>
      <c r="E3" s="32" t="s">
        <v>28</v>
      </c>
      <c r="F3" s="32"/>
      <c r="G3" s="11">
        <f>COUNTA(E8:V8)</f>
        <v>4</v>
      </c>
    </row>
    <row r="4" spans="1:26" x14ac:dyDescent="0.3">
      <c r="B4" s="2"/>
      <c r="C4" s="3"/>
    </row>
    <row r="6" spans="1:26" x14ac:dyDescent="0.3">
      <c r="D6" s="1" t="s">
        <v>0</v>
      </c>
      <c r="E6" s="34" t="s">
        <v>152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</row>
    <row r="8" spans="1:26" x14ac:dyDescent="0.3">
      <c r="D8" s="1" t="s">
        <v>1</v>
      </c>
      <c r="E8" s="35">
        <v>45935</v>
      </c>
      <c r="F8" s="35"/>
      <c r="G8" s="35">
        <v>45948</v>
      </c>
      <c r="H8" s="35"/>
      <c r="I8" s="35">
        <v>45977</v>
      </c>
      <c r="J8" s="35"/>
      <c r="K8" s="35">
        <v>45984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X8" s="11"/>
    </row>
    <row r="9" spans="1:26" x14ac:dyDescent="0.3">
      <c r="D9" s="1" t="s">
        <v>2</v>
      </c>
      <c r="E9" s="34">
        <v>7</v>
      </c>
      <c r="F9" s="34"/>
      <c r="G9" s="34">
        <v>129</v>
      </c>
      <c r="H9" s="34"/>
      <c r="I9" s="34">
        <v>125</v>
      </c>
      <c r="J9" s="34"/>
      <c r="K9" s="34">
        <v>8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7" si="0">Y11</f>
        <v>1</v>
      </c>
      <c r="B11" s="21" t="s">
        <v>53</v>
      </c>
      <c r="C11" s="21" t="s">
        <v>52</v>
      </c>
      <c r="D11" s="21" t="s">
        <v>40</v>
      </c>
      <c r="E11" s="21">
        <v>2</v>
      </c>
      <c r="F11" s="19">
        <f t="shared" ref="F11:F16" si="1">IF(E11=0,,($E$9-E11)*$E$7*100/$E$9)</f>
        <v>142.85714285714286</v>
      </c>
      <c r="G11" s="24">
        <v>120</v>
      </c>
      <c r="H11" s="19">
        <f t="shared" ref="H11:H27" si="2">IF(G11=0,,($G$9-G11)*$G$7*100/$G$9)</f>
        <v>34.883720930232556</v>
      </c>
      <c r="I11" s="24">
        <v>55</v>
      </c>
      <c r="J11" s="19">
        <f t="shared" ref="J11:J27" si="3">IF(I11=0,,($I$9-I11)*$I$7*100/$I$9)</f>
        <v>280</v>
      </c>
      <c r="K11" s="24">
        <v>1</v>
      </c>
      <c r="L11" s="26">
        <f t="shared" ref="L11:L22" si="4">IF(K11=0,,($K$9-K11)*$K$7*100/$K$9)</f>
        <v>175</v>
      </c>
      <c r="M11" s="20"/>
      <c r="N11" s="19">
        <f t="shared" ref="N11:N23" si="5">IF(M11=0,,($M$9-M11)*$M$7*100/$M$9)</f>
        <v>0</v>
      </c>
      <c r="O11" s="20"/>
      <c r="P11" s="19">
        <f t="shared" ref="P11:P25" si="6">IF(O11=0,,($O$9-O11)*$O$7*100/$O$9)</f>
        <v>0</v>
      </c>
      <c r="Q11" s="20"/>
      <c r="R11" s="19">
        <f t="shared" ref="R11:R27" si="7">IF(Q11=0,,($Q$9-Q11)*$Q$7*100/$Q$9)</f>
        <v>0</v>
      </c>
      <c r="S11" s="20"/>
      <c r="T11" s="19">
        <f>IF(S11=0,,($M$9-S11)*$M$7*100/$M$9)</f>
        <v>0</v>
      </c>
      <c r="U11" s="20"/>
      <c r="V11" s="19">
        <f t="shared" ref="V11:V27" si="8">IF(U11=0,,($U$9-U11)*$U$7*100/$U$9)</f>
        <v>0</v>
      </c>
      <c r="W11" s="25">
        <f t="shared" ref="W11:W27" si="9">F11+H11+J11+N11+R11+T11+P11+L11</f>
        <v>632.74086378737547</v>
      </c>
      <c r="X11" s="6">
        <f t="shared" ref="X11:X27" si="10">COUNTA(G11,U11,K11,O11,Q11,E11,I11)</f>
        <v>4</v>
      </c>
      <c r="Y11" s="6">
        <f t="shared" ref="Y11:Y27" si="11">ROW(B11)-10</f>
        <v>1</v>
      </c>
      <c r="Z11" s="13">
        <f t="shared" ref="Z11:Z27" si="12">X11/$G$3</f>
        <v>1</v>
      </c>
    </row>
    <row r="12" spans="1:26" x14ac:dyDescent="0.3">
      <c r="A12" s="5">
        <f t="shared" si="0"/>
        <v>2</v>
      </c>
      <c r="B12" s="21" t="s">
        <v>157</v>
      </c>
      <c r="C12" s="21" t="s">
        <v>113</v>
      </c>
      <c r="D12" s="21" t="s">
        <v>51</v>
      </c>
      <c r="E12" s="21">
        <v>3</v>
      </c>
      <c r="F12" s="19">
        <f t="shared" si="1"/>
        <v>114.28571428571429</v>
      </c>
      <c r="G12" s="24">
        <v>56</v>
      </c>
      <c r="H12" s="19">
        <f t="shared" si="2"/>
        <v>282.94573643410854</v>
      </c>
      <c r="I12" s="24">
        <v>98</v>
      </c>
      <c r="J12" s="19">
        <f t="shared" si="3"/>
        <v>108</v>
      </c>
      <c r="K12" s="24"/>
      <c r="L12" s="26">
        <f t="shared" si="4"/>
        <v>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>IF(S12=0,,($M$9-S12)*$M$7*100/$M$9)</f>
        <v>0</v>
      </c>
      <c r="U12" s="20"/>
      <c r="V12" s="19">
        <f t="shared" si="8"/>
        <v>0</v>
      </c>
      <c r="W12" s="25">
        <f t="shared" si="9"/>
        <v>505.23145071982282</v>
      </c>
      <c r="X12" s="6">
        <f t="shared" si="10"/>
        <v>3</v>
      </c>
      <c r="Y12" s="6">
        <f t="shared" si="11"/>
        <v>2</v>
      </c>
      <c r="Z12" s="13">
        <f t="shared" si="12"/>
        <v>0.75</v>
      </c>
    </row>
    <row r="13" spans="1:26" x14ac:dyDescent="0.3">
      <c r="A13" s="5">
        <f t="shared" si="0"/>
        <v>3</v>
      </c>
      <c r="B13" s="21" t="s">
        <v>49</v>
      </c>
      <c r="C13" s="21" t="s">
        <v>50</v>
      </c>
      <c r="D13" s="21" t="s">
        <v>51</v>
      </c>
      <c r="E13" s="21">
        <v>1</v>
      </c>
      <c r="F13" s="19">
        <f t="shared" si="1"/>
        <v>171.42857142857142</v>
      </c>
      <c r="G13" s="24"/>
      <c r="H13" s="19">
        <f t="shared" si="2"/>
        <v>0</v>
      </c>
      <c r="I13" s="24"/>
      <c r="J13" s="19">
        <f t="shared" si="3"/>
        <v>0</v>
      </c>
      <c r="K13" s="24">
        <v>2</v>
      </c>
      <c r="L13" s="26">
        <f t="shared" si="4"/>
        <v>150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>IF(S13=0,,($S$9-S13)*$S$7*100/$S$9)</f>
        <v>0</v>
      </c>
      <c r="U13" s="20"/>
      <c r="V13" s="19">
        <f t="shared" si="8"/>
        <v>0</v>
      </c>
      <c r="W13" s="25">
        <f t="shared" si="9"/>
        <v>321.42857142857144</v>
      </c>
      <c r="X13" s="6">
        <f t="shared" si="10"/>
        <v>2</v>
      </c>
      <c r="Y13" s="6">
        <f t="shared" si="11"/>
        <v>3</v>
      </c>
      <c r="Z13" s="13">
        <f t="shared" si="12"/>
        <v>0.5</v>
      </c>
    </row>
    <row r="14" spans="1:26" x14ac:dyDescent="0.3">
      <c r="A14" s="5">
        <f t="shared" si="0"/>
        <v>4</v>
      </c>
      <c r="B14" s="21" t="s">
        <v>156</v>
      </c>
      <c r="C14" s="21" t="s">
        <v>214</v>
      </c>
      <c r="D14" s="21" t="s">
        <v>41</v>
      </c>
      <c r="E14" s="21">
        <v>3</v>
      </c>
      <c r="F14" s="19">
        <f t="shared" si="1"/>
        <v>114.28571428571429</v>
      </c>
      <c r="G14" s="24"/>
      <c r="H14" s="19">
        <f t="shared" si="2"/>
        <v>0</v>
      </c>
      <c r="I14" s="24">
        <v>78</v>
      </c>
      <c r="J14" s="19">
        <f t="shared" si="3"/>
        <v>188</v>
      </c>
      <c r="K14" s="24"/>
      <c r="L14" s="26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ref="T14:T27" si="13">IF(S14=0,,($M$9-S14)*$M$7*100/$M$9)</f>
        <v>0</v>
      </c>
      <c r="U14" s="20"/>
      <c r="V14" s="19">
        <f t="shared" si="8"/>
        <v>0</v>
      </c>
      <c r="W14" s="25">
        <f t="shared" si="9"/>
        <v>302.28571428571428</v>
      </c>
      <c r="X14" s="6">
        <f t="shared" si="10"/>
        <v>2</v>
      </c>
      <c r="Y14" s="6">
        <f t="shared" si="11"/>
        <v>4</v>
      </c>
      <c r="Z14" s="13">
        <f t="shared" si="12"/>
        <v>0.5</v>
      </c>
    </row>
    <row r="15" spans="1:26" x14ac:dyDescent="0.3">
      <c r="A15" s="5">
        <f t="shared" si="0"/>
        <v>5</v>
      </c>
      <c r="B15" s="21" t="s">
        <v>400</v>
      </c>
      <c r="C15" s="21" t="s">
        <v>401</v>
      </c>
      <c r="D15" s="21" t="s">
        <v>40</v>
      </c>
      <c r="E15" s="21"/>
      <c r="F15" s="19">
        <f t="shared" si="1"/>
        <v>0</v>
      </c>
      <c r="G15" s="21">
        <v>59</v>
      </c>
      <c r="H15" s="19">
        <f t="shared" si="2"/>
        <v>271.31782945736433</v>
      </c>
      <c r="I15" s="21"/>
      <c r="J15" s="19">
        <f t="shared" si="3"/>
        <v>0</v>
      </c>
      <c r="K15" s="21"/>
      <c r="L15" s="27">
        <f t="shared" si="4"/>
        <v>0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6"/>
      <c r="T15" s="7">
        <f t="shared" si="13"/>
        <v>0</v>
      </c>
      <c r="U15" s="6"/>
      <c r="V15" s="7">
        <f t="shared" si="8"/>
        <v>0</v>
      </c>
      <c r="W15" s="25">
        <f t="shared" si="9"/>
        <v>271.31782945736433</v>
      </c>
      <c r="X15" s="6">
        <f t="shared" si="10"/>
        <v>1</v>
      </c>
      <c r="Y15" s="6">
        <f t="shared" si="11"/>
        <v>5</v>
      </c>
      <c r="Z15" s="13">
        <f t="shared" si="12"/>
        <v>0.25</v>
      </c>
    </row>
    <row r="16" spans="1:26" x14ac:dyDescent="0.3">
      <c r="A16" s="5">
        <f t="shared" si="0"/>
        <v>6</v>
      </c>
      <c r="B16" s="21" t="s">
        <v>179</v>
      </c>
      <c r="C16" s="21" t="s">
        <v>180</v>
      </c>
      <c r="D16" s="21" t="s">
        <v>40</v>
      </c>
      <c r="E16" s="21">
        <v>5</v>
      </c>
      <c r="F16" s="19">
        <f t="shared" si="1"/>
        <v>57.142857142857146</v>
      </c>
      <c r="G16" s="24">
        <v>129</v>
      </c>
      <c r="H16" s="19">
        <f t="shared" si="2"/>
        <v>0</v>
      </c>
      <c r="I16" s="24"/>
      <c r="J16" s="19">
        <f t="shared" si="3"/>
        <v>0</v>
      </c>
      <c r="K16" s="24">
        <v>3</v>
      </c>
      <c r="L16" s="26">
        <f t="shared" si="4"/>
        <v>125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13"/>
        <v>0</v>
      </c>
      <c r="U16" s="20"/>
      <c r="V16" s="19">
        <f t="shared" si="8"/>
        <v>0</v>
      </c>
      <c r="W16" s="25">
        <f t="shared" si="9"/>
        <v>182.14285714285714</v>
      </c>
      <c r="X16" s="6">
        <f t="shared" si="10"/>
        <v>3</v>
      </c>
      <c r="Y16" s="6">
        <f t="shared" si="11"/>
        <v>6</v>
      </c>
      <c r="Z16" s="13">
        <f t="shared" si="12"/>
        <v>0.75</v>
      </c>
    </row>
    <row r="17" spans="1:26" x14ac:dyDescent="0.3">
      <c r="A17" s="5">
        <f t="shared" si="0"/>
        <v>7</v>
      </c>
      <c r="B17" s="17" t="s">
        <v>60</v>
      </c>
      <c r="C17" s="17" t="s">
        <v>61</v>
      </c>
      <c r="D17" s="17" t="s">
        <v>40</v>
      </c>
      <c r="E17" s="21">
        <v>7</v>
      </c>
      <c r="F17" s="19">
        <f>29/2</f>
        <v>14.5</v>
      </c>
      <c r="G17" s="21">
        <v>98</v>
      </c>
      <c r="H17" s="19">
        <f t="shared" si="2"/>
        <v>120.15503875968992</v>
      </c>
      <c r="I17" s="21"/>
      <c r="J17" s="19">
        <f t="shared" si="3"/>
        <v>0</v>
      </c>
      <c r="K17" s="21"/>
      <c r="L17" s="27">
        <f t="shared" si="4"/>
        <v>0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6"/>
      <c r="T17" s="7">
        <f t="shared" si="13"/>
        <v>0</v>
      </c>
      <c r="U17" s="6"/>
      <c r="V17" s="7">
        <f t="shared" si="8"/>
        <v>0</v>
      </c>
      <c r="W17" s="25">
        <f t="shared" si="9"/>
        <v>134.65503875968992</v>
      </c>
      <c r="X17" s="6">
        <f t="shared" si="10"/>
        <v>2</v>
      </c>
      <c r="Y17" s="6">
        <f t="shared" si="11"/>
        <v>7</v>
      </c>
      <c r="Z17" s="13">
        <f t="shared" si="12"/>
        <v>0.5</v>
      </c>
    </row>
    <row r="18" spans="1:26" x14ac:dyDescent="0.3">
      <c r="A18" s="5">
        <f t="shared" si="0"/>
        <v>8</v>
      </c>
      <c r="B18" s="21" t="s">
        <v>419</v>
      </c>
      <c r="C18" s="21" t="s">
        <v>420</v>
      </c>
      <c r="D18" s="21" t="s">
        <v>41</v>
      </c>
      <c r="E18" s="6"/>
      <c r="F18" s="19">
        <f t="shared" ref="F18:F27" si="14">IF(E18=0,,($E$9-E18)*$E$7*100/$E$9)</f>
        <v>0</v>
      </c>
      <c r="G18" s="21"/>
      <c r="H18" s="19">
        <f t="shared" si="2"/>
        <v>0</v>
      </c>
      <c r="I18" s="21"/>
      <c r="J18" s="19">
        <f t="shared" si="3"/>
        <v>0</v>
      </c>
      <c r="K18" s="21">
        <v>3</v>
      </c>
      <c r="L18" s="27">
        <f t="shared" si="4"/>
        <v>125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6"/>
      <c r="T18" s="7">
        <f t="shared" si="13"/>
        <v>0</v>
      </c>
      <c r="U18" s="6"/>
      <c r="V18" s="7">
        <f t="shared" si="8"/>
        <v>0</v>
      </c>
      <c r="W18" s="25">
        <f t="shared" si="9"/>
        <v>125</v>
      </c>
      <c r="X18" s="6">
        <f t="shared" si="10"/>
        <v>1</v>
      </c>
      <c r="Y18" s="6">
        <f t="shared" si="11"/>
        <v>8</v>
      </c>
      <c r="Z18" s="13">
        <f t="shared" si="12"/>
        <v>0.25</v>
      </c>
    </row>
    <row r="19" spans="1:26" x14ac:dyDescent="0.3">
      <c r="A19" s="5">
        <f t="shared" si="0"/>
        <v>9</v>
      </c>
      <c r="B19" s="21" t="s">
        <v>47</v>
      </c>
      <c r="C19" s="21" t="s">
        <v>48</v>
      </c>
      <c r="D19" s="21" t="s">
        <v>40</v>
      </c>
      <c r="E19" s="21"/>
      <c r="F19" s="19">
        <f t="shared" si="14"/>
        <v>0</v>
      </c>
      <c r="G19" s="21">
        <v>98</v>
      </c>
      <c r="H19" s="19">
        <f t="shared" si="2"/>
        <v>120.15503875968992</v>
      </c>
      <c r="I19" s="21"/>
      <c r="J19" s="19">
        <f t="shared" si="3"/>
        <v>0</v>
      </c>
      <c r="K19" s="21"/>
      <c r="L19" s="27">
        <f t="shared" si="4"/>
        <v>0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6"/>
      <c r="T19" s="7">
        <f t="shared" si="13"/>
        <v>0</v>
      </c>
      <c r="U19" s="6"/>
      <c r="V19" s="7">
        <f t="shared" si="8"/>
        <v>0</v>
      </c>
      <c r="W19" s="25">
        <f t="shared" si="9"/>
        <v>120.15503875968992</v>
      </c>
      <c r="X19" s="6">
        <f t="shared" si="10"/>
        <v>1</v>
      </c>
      <c r="Y19" s="6">
        <f t="shared" si="11"/>
        <v>9</v>
      </c>
      <c r="Z19" s="13">
        <f t="shared" si="12"/>
        <v>0.25</v>
      </c>
    </row>
    <row r="20" spans="1:26" x14ac:dyDescent="0.3">
      <c r="A20" s="5">
        <f t="shared" si="0"/>
        <v>10</v>
      </c>
      <c r="B20" s="17" t="s">
        <v>143</v>
      </c>
      <c r="C20" s="17" t="s">
        <v>207</v>
      </c>
      <c r="D20" s="17" t="s">
        <v>132</v>
      </c>
      <c r="E20" s="21">
        <v>6</v>
      </c>
      <c r="F20" s="19">
        <f t="shared" si="14"/>
        <v>28.571428571428573</v>
      </c>
      <c r="G20" s="24"/>
      <c r="H20" s="19">
        <f t="shared" si="2"/>
        <v>0</v>
      </c>
      <c r="I20" s="24"/>
      <c r="J20" s="19">
        <f t="shared" si="3"/>
        <v>0</v>
      </c>
      <c r="K20" s="24">
        <v>5</v>
      </c>
      <c r="L20" s="26">
        <f t="shared" si="4"/>
        <v>75</v>
      </c>
      <c r="M20" s="20"/>
      <c r="N20" s="19">
        <f t="shared" si="5"/>
        <v>0</v>
      </c>
      <c r="O20" s="20"/>
      <c r="P20" s="19">
        <f t="shared" si="6"/>
        <v>0</v>
      </c>
      <c r="Q20" s="20"/>
      <c r="R20" s="19">
        <f t="shared" si="7"/>
        <v>0</v>
      </c>
      <c r="S20" s="20"/>
      <c r="T20" s="19">
        <f t="shared" si="13"/>
        <v>0</v>
      </c>
      <c r="U20" s="20"/>
      <c r="V20" s="19">
        <f t="shared" si="8"/>
        <v>0</v>
      </c>
      <c r="W20" s="25">
        <f t="shared" si="9"/>
        <v>103.57142857142857</v>
      </c>
      <c r="X20" s="6">
        <f t="shared" si="10"/>
        <v>2</v>
      </c>
      <c r="Y20" s="6">
        <f t="shared" si="11"/>
        <v>10</v>
      </c>
      <c r="Z20" s="13">
        <f t="shared" si="12"/>
        <v>0.5</v>
      </c>
    </row>
    <row r="21" spans="1:26" x14ac:dyDescent="0.3">
      <c r="A21" s="5">
        <f t="shared" si="0"/>
        <v>11</v>
      </c>
      <c r="B21" s="21" t="s">
        <v>421</v>
      </c>
      <c r="C21" s="21" t="s">
        <v>422</v>
      </c>
      <c r="D21" s="21" t="s">
        <v>335</v>
      </c>
      <c r="E21" s="6"/>
      <c r="F21" s="19">
        <f t="shared" si="14"/>
        <v>0</v>
      </c>
      <c r="G21" s="21"/>
      <c r="H21" s="19">
        <f t="shared" si="2"/>
        <v>0</v>
      </c>
      <c r="I21" s="21"/>
      <c r="J21" s="19">
        <f t="shared" si="3"/>
        <v>0</v>
      </c>
      <c r="K21" s="21">
        <v>6</v>
      </c>
      <c r="L21" s="27">
        <f t="shared" si="4"/>
        <v>50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6"/>
      <c r="T21" s="7">
        <f t="shared" si="13"/>
        <v>0</v>
      </c>
      <c r="U21" s="6"/>
      <c r="V21" s="7">
        <f t="shared" si="8"/>
        <v>0</v>
      </c>
      <c r="W21" s="25">
        <f t="shared" si="9"/>
        <v>50</v>
      </c>
      <c r="X21" s="6">
        <f t="shared" si="10"/>
        <v>1</v>
      </c>
      <c r="Y21" s="6">
        <f t="shared" si="11"/>
        <v>11</v>
      </c>
      <c r="Z21" s="13">
        <f t="shared" si="12"/>
        <v>0.25</v>
      </c>
    </row>
    <row r="22" spans="1:26" x14ac:dyDescent="0.3">
      <c r="A22" s="5">
        <f t="shared" si="0"/>
        <v>12</v>
      </c>
      <c r="B22" s="21" t="s">
        <v>423</v>
      </c>
      <c r="C22" s="21" t="s">
        <v>48</v>
      </c>
      <c r="D22" s="21" t="s">
        <v>424</v>
      </c>
      <c r="E22" s="6"/>
      <c r="F22" s="19">
        <f t="shared" si="14"/>
        <v>0</v>
      </c>
      <c r="G22" s="21"/>
      <c r="H22" s="19">
        <f t="shared" si="2"/>
        <v>0</v>
      </c>
      <c r="I22" s="21"/>
      <c r="J22" s="19">
        <f t="shared" si="3"/>
        <v>0</v>
      </c>
      <c r="K22" s="21">
        <v>7</v>
      </c>
      <c r="L22" s="27">
        <f t="shared" si="4"/>
        <v>25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6"/>
      <c r="T22" s="7">
        <f t="shared" si="13"/>
        <v>0</v>
      </c>
      <c r="U22" s="6"/>
      <c r="V22" s="7">
        <f t="shared" si="8"/>
        <v>0</v>
      </c>
      <c r="W22" s="25">
        <f t="shared" si="9"/>
        <v>25</v>
      </c>
      <c r="X22" s="6">
        <f t="shared" si="10"/>
        <v>1</v>
      </c>
      <c r="Y22" s="6">
        <f t="shared" si="11"/>
        <v>12</v>
      </c>
      <c r="Z22" s="13">
        <f t="shared" si="12"/>
        <v>0.25</v>
      </c>
    </row>
    <row r="23" spans="1:26" x14ac:dyDescent="0.3">
      <c r="A23" s="5">
        <f t="shared" si="0"/>
        <v>13</v>
      </c>
      <c r="B23" s="21" t="s">
        <v>425</v>
      </c>
      <c r="C23" s="21" t="s">
        <v>426</v>
      </c>
      <c r="D23" s="21" t="s">
        <v>41</v>
      </c>
      <c r="E23" s="6"/>
      <c r="F23" s="19">
        <f t="shared" si="14"/>
        <v>0</v>
      </c>
      <c r="G23" s="21"/>
      <c r="H23" s="19">
        <f t="shared" si="2"/>
        <v>0</v>
      </c>
      <c r="I23" s="21"/>
      <c r="J23" s="19">
        <f t="shared" si="3"/>
        <v>0</v>
      </c>
      <c r="K23" s="21">
        <v>8</v>
      </c>
      <c r="L23" s="27">
        <f>25/2</f>
        <v>12.5</v>
      </c>
      <c r="M23" s="6"/>
      <c r="N23" s="7">
        <f t="shared" si="5"/>
        <v>0</v>
      </c>
      <c r="O23" s="6"/>
      <c r="P23" s="7">
        <f t="shared" si="6"/>
        <v>0</v>
      </c>
      <c r="Q23" s="6"/>
      <c r="R23" s="7">
        <f t="shared" si="7"/>
        <v>0</v>
      </c>
      <c r="S23" s="6"/>
      <c r="T23" s="7">
        <f t="shared" si="13"/>
        <v>0</v>
      </c>
      <c r="U23" s="6"/>
      <c r="V23" s="7">
        <f t="shared" si="8"/>
        <v>0</v>
      </c>
      <c r="W23" s="25">
        <f t="shared" si="9"/>
        <v>12.5</v>
      </c>
      <c r="X23" s="6">
        <f t="shared" si="10"/>
        <v>1</v>
      </c>
      <c r="Y23" s="6">
        <f t="shared" si="11"/>
        <v>13</v>
      </c>
      <c r="Z23" s="13">
        <f t="shared" si="12"/>
        <v>0.25</v>
      </c>
    </row>
    <row r="24" spans="1:26" x14ac:dyDescent="0.3">
      <c r="A24" s="5">
        <f t="shared" si="0"/>
        <v>14</v>
      </c>
      <c r="B24" s="6"/>
      <c r="C24" s="6"/>
      <c r="D24" s="6"/>
      <c r="E24" s="6"/>
      <c r="F24" s="19">
        <f t="shared" si="14"/>
        <v>0</v>
      </c>
      <c r="G24" s="6"/>
      <c r="H24" s="19">
        <f t="shared" si="2"/>
        <v>0</v>
      </c>
      <c r="I24" s="21"/>
      <c r="J24" s="19">
        <f t="shared" si="3"/>
        <v>0</v>
      </c>
      <c r="K24" s="21"/>
      <c r="L24" s="27">
        <f>IF(K24=0,,($K$9-K24)*$K$7*100/$K$9)</f>
        <v>0</v>
      </c>
      <c r="M24" s="6"/>
      <c r="N24" s="7">
        <v>0</v>
      </c>
      <c r="O24" s="6"/>
      <c r="P24" s="7">
        <f t="shared" si="6"/>
        <v>0</v>
      </c>
      <c r="Q24" s="6"/>
      <c r="R24" s="7">
        <f t="shared" si="7"/>
        <v>0</v>
      </c>
      <c r="S24" s="6"/>
      <c r="T24" s="7">
        <f t="shared" si="13"/>
        <v>0</v>
      </c>
      <c r="U24" s="6"/>
      <c r="V24" s="7">
        <f t="shared" si="8"/>
        <v>0</v>
      </c>
      <c r="W24" s="25">
        <f t="shared" si="9"/>
        <v>0</v>
      </c>
      <c r="X24" s="6">
        <f t="shared" si="10"/>
        <v>0</v>
      </c>
      <c r="Y24" s="6">
        <f t="shared" si="11"/>
        <v>14</v>
      </c>
      <c r="Z24" s="13">
        <f t="shared" si="12"/>
        <v>0</v>
      </c>
    </row>
    <row r="25" spans="1:26" x14ac:dyDescent="0.3">
      <c r="A25" s="5">
        <f t="shared" si="0"/>
        <v>15</v>
      </c>
      <c r="B25" s="6"/>
      <c r="C25" s="6"/>
      <c r="D25" s="6"/>
      <c r="E25" s="6"/>
      <c r="F25" s="19">
        <f t="shared" si="14"/>
        <v>0</v>
      </c>
      <c r="G25" s="6"/>
      <c r="H25" s="19">
        <f t="shared" si="2"/>
        <v>0</v>
      </c>
      <c r="I25" s="6"/>
      <c r="J25" s="19">
        <f t="shared" si="3"/>
        <v>0</v>
      </c>
      <c r="K25" s="21"/>
      <c r="L25" s="27">
        <f>IF(K25=0,,($K$9-K25)*$K$7*100/$K$9)</f>
        <v>0</v>
      </c>
      <c r="M25" s="6"/>
      <c r="N25" s="7">
        <f>IF(M25=0,,($M$9-M25)*$M$7*100/$M$9)</f>
        <v>0</v>
      </c>
      <c r="O25" s="6"/>
      <c r="P25" s="7">
        <f t="shared" si="6"/>
        <v>0</v>
      </c>
      <c r="Q25" s="6"/>
      <c r="R25" s="7">
        <f t="shared" si="7"/>
        <v>0</v>
      </c>
      <c r="S25" s="6"/>
      <c r="T25" s="7">
        <f t="shared" si="13"/>
        <v>0</v>
      </c>
      <c r="U25" s="6"/>
      <c r="V25" s="7">
        <f t="shared" si="8"/>
        <v>0</v>
      </c>
      <c r="W25" s="25">
        <f t="shared" si="9"/>
        <v>0</v>
      </c>
      <c r="X25" s="6">
        <f t="shared" si="10"/>
        <v>0</v>
      </c>
      <c r="Y25" s="6">
        <f t="shared" si="11"/>
        <v>15</v>
      </c>
      <c r="Z25" s="13">
        <f t="shared" si="12"/>
        <v>0</v>
      </c>
    </row>
    <row r="26" spans="1:26" x14ac:dyDescent="0.3">
      <c r="A26" s="5">
        <f t="shared" si="0"/>
        <v>16</v>
      </c>
      <c r="B26" s="6"/>
      <c r="C26" s="6"/>
      <c r="D26" s="6"/>
      <c r="E26" s="6"/>
      <c r="F26" s="19">
        <f t="shared" si="14"/>
        <v>0</v>
      </c>
      <c r="G26" s="6"/>
      <c r="H26" s="19">
        <f t="shared" si="2"/>
        <v>0</v>
      </c>
      <c r="I26" s="6"/>
      <c r="J26" s="19">
        <f t="shared" si="3"/>
        <v>0</v>
      </c>
      <c r="K26" s="21"/>
      <c r="L26" s="27">
        <f>IF(K26=0,,($K$9-K26)*$K$7*100/$K$9)</f>
        <v>0</v>
      </c>
      <c r="M26" s="6"/>
      <c r="N26" s="7">
        <f>IF(M26=0,,($M$9-M26)*$M$7*100/$M$9)</f>
        <v>0</v>
      </c>
      <c r="O26" s="6"/>
      <c r="P26" s="7">
        <v>0</v>
      </c>
      <c r="Q26" s="6"/>
      <c r="R26" s="7">
        <f t="shared" si="7"/>
        <v>0</v>
      </c>
      <c r="S26" s="6"/>
      <c r="T26" s="7">
        <f t="shared" si="13"/>
        <v>0</v>
      </c>
      <c r="U26" s="6"/>
      <c r="V26" s="7">
        <f t="shared" si="8"/>
        <v>0</v>
      </c>
      <c r="W26" s="25">
        <f t="shared" si="9"/>
        <v>0</v>
      </c>
      <c r="X26" s="6">
        <f t="shared" si="10"/>
        <v>0</v>
      </c>
      <c r="Y26" s="6">
        <f t="shared" si="11"/>
        <v>16</v>
      </c>
      <c r="Z26" s="13">
        <f t="shared" si="12"/>
        <v>0</v>
      </c>
    </row>
    <row r="27" spans="1:26" x14ac:dyDescent="0.3">
      <c r="A27" s="5">
        <f t="shared" si="0"/>
        <v>17</v>
      </c>
      <c r="B27" s="6"/>
      <c r="C27" s="6"/>
      <c r="D27" s="6"/>
      <c r="E27" s="6"/>
      <c r="F27" s="19">
        <f t="shared" si="14"/>
        <v>0</v>
      </c>
      <c r="G27" s="6"/>
      <c r="H27" s="19">
        <f t="shared" si="2"/>
        <v>0</v>
      </c>
      <c r="I27" s="6"/>
      <c r="J27" s="19">
        <f t="shared" si="3"/>
        <v>0</v>
      </c>
      <c r="K27" s="6"/>
      <c r="L27" s="7">
        <f>IF(K27=0,,($K$9-K27)*$K$7*100/$K$9)</f>
        <v>0</v>
      </c>
      <c r="M27" s="6"/>
      <c r="N27" s="7">
        <f>IF(M27=0,,($M$9-M27)*$M$7*100/$M$9)</f>
        <v>0</v>
      </c>
      <c r="O27" s="6"/>
      <c r="P27" s="7">
        <f>IF(O27=0,,($O$9-O27)*$O$7*100/$O$9)</f>
        <v>0</v>
      </c>
      <c r="Q27" s="6"/>
      <c r="R27" s="7">
        <f t="shared" si="7"/>
        <v>0</v>
      </c>
      <c r="S27" s="6"/>
      <c r="T27" s="7">
        <f t="shared" si="13"/>
        <v>0</v>
      </c>
      <c r="U27" s="6"/>
      <c r="V27" s="7">
        <f t="shared" si="8"/>
        <v>0</v>
      </c>
      <c r="W27" s="25">
        <f t="shared" si="9"/>
        <v>0</v>
      </c>
      <c r="X27" s="6">
        <f t="shared" si="10"/>
        <v>0</v>
      </c>
      <c r="Y27" s="6">
        <f t="shared" si="11"/>
        <v>17</v>
      </c>
      <c r="Z27" s="13">
        <f t="shared" si="12"/>
        <v>0</v>
      </c>
    </row>
    <row r="28" spans="1:26" x14ac:dyDescent="0.3">
      <c r="A28" s="30" t="s">
        <v>17</v>
      </c>
      <c r="B28" s="30"/>
      <c r="C28" s="31"/>
      <c r="E28">
        <f>COUNTA(E11:E27)</f>
        <v>7</v>
      </c>
      <c r="G28">
        <f>COUNTA(G11:G27)</f>
        <v>6</v>
      </c>
      <c r="I28">
        <f>COUNTA(I11:I27)</f>
        <v>3</v>
      </c>
      <c r="K28">
        <f>COUNTA(K11:K27)</f>
        <v>8</v>
      </c>
      <c r="M28">
        <f>COUNTA(M11:M27)</f>
        <v>0</v>
      </c>
      <c r="O28">
        <f>COUNTA(O11:O27)</f>
        <v>0</v>
      </c>
      <c r="Q28">
        <f>COUNTA(Q11:Q27)</f>
        <v>0</v>
      </c>
      <c r="S28">
        <f>COUNTA(S11:S27)</f>
        <v>0</v>
      </c>
      <c r="U28">
        <f>COUNTA(U11:U27)</f>
        <v>0</v>
      </c>
    </row>
    <row r="29" spans="1:26" x14ac:dyDescent="0.3">
      <c r="A29" s="33" t="s">
        <v>30</v>
      </c>
      <c r="B29" s="33"/>
      <c r="C29" s="33"/>
      <c r="E29" s="12">
        <f>E28/$G$2</f>
        <v>0.53846153846153844</v>
      </c>
      <c r="G29" s="12">
        <f>G28/$G$2</f>
        <v>0.46153846153846156</v>
      </c>
      <c r="I29" s="12">
        <f>I28/$G$2</f>
        <v>0.23076923076923078</v>
      </c>
      <c r="K29" s="12">
        <f>K28/$G$2</f>
        <v>0.61538461538461542</v>
      </c>
      <c r="M29" s="12">
        <f>M28/$G$2</f>
        <v>0</v>
      </c>
      <c r="O29" s="12">
        <f>O28/$G$2</f>
        <v>0</v>
      </c>
      <c r="Q29" s="12">
        <f>Q28/$G$2</f>
        <v>0</v>
      </c>
      <c r="S29" s="12">
        <f>S28/$G$2</f>
        <v>0</v>
      </c>
      <c r="U29" s="12">
        <f>U28/$G$2</f>
        <v>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20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33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  <row r="132" spans="20:20" x14ac:dyDescent="0.3">
      <c r="T132" t="s">
        <v>20</v>
      </c>
    </row>
    <row r="133" spans="20:20" x14ac:dyDescent="0.3">
      <c r="T133" t="s">
        <v>20</v>
      </c>
    </row>
    <row r="134" spans="20:20" x14ac:dyDescent="0.3">
      <c r="T134" t="s">
        <v>20</v>
      </c>
    </row>
  </sheetData>
  <sortState xmlns:xlrd2="http://schemas.microsoft.com/office/spreadsheetml/2017/richdata2" ref="B11:W27">
    <sortCondition descending="1" ref="W11:W27"/>
  </sortState>
  <mergeCells count="41">
    <mergeCell ref="E7:F7"/>
    <mergeCell ref="E8:F8"/>
    <mergeCell ref="E9:F9"/>
    <mergeCell ref="S6:T6"/>
    <mergeCell ref="S7:T7"/>
    <mergeCell ref="S8:T8"/>
    <mergeCell ref="S9:T9"/>
    <mergeCell ref="G9:H9"/>
    <mergeCell ref="G7:H7"/>
    <mergeCell ref="U9:V9"/>
    <mergeCell ref="A28:C28"/>
    <mergeCell ref="A29:C29"/>
    <mergeCell ref="K9:L9"/>
    <mergeCell ref="O9:P9"/>
    <mergeCell ref="Q9:R9"/>
    <mergeCell ref="M9:N9"/>
    <mergeCell ref="I9:J9"/>
    <mergeCell ref="A1:Q1"/>
    <mergeCell ref="E2:F2"/>
    <mergeCell ref="E3:F3"/>
    <mergeCell ref="G6:H6"/>
    <mergeCell ref="U6:V6"/>
    <mergeCell ref="O6:P6"/>
    <mergeCell ref="Q6:R6"/>
    <mergeCell ref="I6:J6"/>
    <mergeCell ref="E6:F6"/>
    <mergeCell ref="U7:V7"/>
    <mergeCell ref="K6:L6"/>
    <mergeCell ref="K7:L7"/>
    <mergeCell ref="K8:L8"/>
    <mergeCell ref="G8:H8"/>
    <mergeCell ref="U8:V8"/>
    <mergeCell ref="O7:P7"/>
    <mergeCell ref="O8:P8"/>
    <mergeCell ref="Q7:R7"/>
    <mergeCell ref="Q8:R8"/>
    <mergeCell ref="M6:N6"/>
    <mergeCell ref="M7:N7"/>
    <mergeCell ref="M8:N8"/>
    <mergeCell ref="I7:J7"/>
    <mergeCell ref="I8:J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31"/>
  <sheetViews>
    <sheetView zoomScaleNormal="100" workbookViewId="0">
      <pane xSplit="3" ySplit="10" topLeftCell="M11" activePane="bottomRight" state="frozenSplit"/>
      <selection activeCell="D1" sqref="D1"/>
      <selection pane="topRight" activeCell="D1" sqref="D1"/>
      <selection pane="bottomLeft" activeCell="A10" sqref="A10"/>
      <selection pane="bottomRight" activeCell="S4" sqref="S4"/>
    </sheetView>
  </sheetViews>
  <sheetFormatPr baseColWidth="10" defaultColWidth="11.44140625" defaultRowHeight="14.4" x14ac:dyDescent="0.3"/>
  <cols>
    <col min="1" max="1" width="18.33203125" bestFit="1" customWidth="1"/>
    <col min="2" max="2" width="19" bestFit="1" customWidth="1"/>
    <col min="4" max="4" width="16.109375" bestFit="1" customWidth="1"/>
    <col min="5" max="5" width="11.44140625" customWidth="1"/>
    <col min="6" max="6" width="23" customWidth="1"/>
    <col min="7" max="7" width="11.44140625" customWidth="1"/>
    <col min="8" max="8" width="23" customWidth="1"/>
    <col min="9" max="9" width="11.44140625" customWidth="1"/>
    <col min="10" max="10" width="23" customWidth="1"/>
    <col min="11" max="11" width="11.44140625" customWidth="1"/>
    <col min="12" max="12" width="23" customWidth="1"/>
    <col min="13" max="13" width="11.44140625" customWidth="1"/>
    <col min="14" max="14" width="23" customWidth="1"/>
    <col min="15" max="15" width="11.44140625" customWidth="1"/>
    <col min="16" max="16" width="23" customWidth="1"/>
    <col min="18" max="18" width="22.33203125" customWidth="1"/>
    <col min="19" max="19" width="18.33203125" bestFit="1" customWidth="1"/>
    <col min="20" max="20" width="19.6640625" bestFit="1" customWidth="1"/>
    <col min="22" max="22" width="16.44140625" customWidth="1"/>
  </cols>
  <sheetData>
    <row r="1" spans="1:26" ht="31.2" x14ac:dyDescent="0.6">
      <c r="A1" s="40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</row>
    <row r="2" spans="1:26" x14ac:dyDescent="0.3">
      <c r="E2" s="32" t="s">
        <v>26</v>
      </c>
      <c r="F2" s="32"/>
      <c r="G2" s="11">
        <f>COUNTA(B11:B30)</f>
        <v>8</v>
      </c>
    </row>
    <row r="3" spans="1:26" x14ac:dyDescent="0.3">
      <c r="B3" s="2"/>
      <c r="E3" s="32" t="s">
        <v>28</v>
      </c>
      <c r="F3" s="32"/>
      <c r="G3" s="11">
        <f>COUNTA(E8:V8)</f>
        <v>4</v>
      </c>
    </row>
    <row r="4" spans="1:26" x14ac:dyDescent="0.3">
      <c r="B4" s="2"/>
      <c r="C4" s="3"/>
    </row>
    <row r="6" spans="1:26" x14ac:dyDescent="0.3">
      <c r="D6" s="1" t="s">
        <v>0</v>
      </c>
      <c r="E6" s="34" t="s">
        <v>255</v>
      </c>
      <c r="F6" s="34"/>
      <c r="G6" s="34" t="s">
        <v>399</v>
      </c>
      <c r="H6" s="34"/>
      <c r="I6" s="34" t="s">
        <v>414</v>
      </c>
      <c r="J6" s="34"/>
      <c r="K6" s="34" t="s">
        <v>418</v>
      </c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</row>
    <row r="7" spans="1:26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2</v>
      </c>
      <c r="L7" s="37"/>
      <c r="M7" s="36"/>
      <c r="N7" s="37"/>
      <c r="O7" s="36"/>
      <c r="P7" s="37"/>
      <c r="Q7" s="36"/>
      <c r="R7" s="37"/>
      <c r="S7" s="36"/>
      <c r="T7" s="37"/>
      <c r="U7" s="36"/>
      <c r="V7" s="37"/>
    </row>
    <row r="8" spans="1:26" x14ac:dyDescent="0.3">
      <c r="D8" s="1" t="s">
        <v>1</v>
      </c>
      <c r="E8" s="35">
        <v>45935</v>
      </c>
      <c r="F8" s="35"/>
      <c r="G8" s="35">
        <v>45948</v>
      </c>
      <c r="H8" s="35"/>
      <c r="I8" s="35">
        <v>45977</v>
      </c>
      <c r="J8" s="35"/>
      <c r="K8" s="35" t="s">
        <v>427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X8" s="11"/>
    </row>
    <row r="9" spans="1:26" x14ac:dyDescent="0.3">
      <c r="D9" s="1" t="s">
        <v>2</v>
      </c>
      <c r="E9" s="34">
        <v>5</v>
      </c>
      <c r="F9" s="34"/>
      <c r="G9" s="34">
        <v>79</v>
      </c>
      <c r="H9" s="34"/>
      <c r="I9" s="34">
        <v>76</v>
      </c>
      <c r="J9" s="34"/>
      <c r="K9" s="34">
        <v>4</v>
      </c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6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8</v>
      </c>
      <c r="X10" s="1" t="s">
        <v>29</v>
      </c>
      <c r="Y10" s="1" t="s">
        <v>9</v>
      </c>
      <c r="Z10" s="1" t="s">
        <v>31</v>
      </c>
    </row>
    <row r="11" spans="1:26" x14ac:dyDescent="0.3">
      <c r="A11" s="5">
        <f t="shared" ref="A11:A21" si="0">Y11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17" si="1">IF(E11=0,,($E$9-E11)*$E$7*100/$E$9)</f>
        <v>0</v>
      </c>
      <c r="G11" s="20">
        <v>28</v>
      </c>
      <c r="H11" s="19">
        <f t="shared" ref="H11:H24" si="2">IF(G11=0,,($G$9-G11)*$G$7*100/$G$9)</f>
        <v>322.78481012658227</v>
      </c>
      <c r="I11" s="20">
        <v>40</v>
      </c>
      <c r="J11" s="19">
        <f t="shared" ref="J11:J24" si="3">IF(I11=0,,($I$9-I11)*$I$7*100/$I$9)</f>
        <v>236.84210526315789</v>
      </c>
      <c r="K11" s="20">
        <v>1</v>
      </c>
      <c r="L11" s="19">
        <f t="shared" ref="L11:L24" si="4">IF(K11=0,,($K$9-K11)*$K$7*100/$K$9)</f>
        <v>150</v>
      </c>
      <c r="M11" s="20"/>
      <c r="N11" s="19">
        <f t="shared" ref="N11:N16" si="5">IF(M11=0,,($M$9-M11)*$M$7*100/$M$9)</f>
        <v>0</v>
      </c>
      <c r="O11" s="20"/>
      <c r="P11" s="19">
        <f t="shared" ref="P11:P17" si="6">IF(O11=0,,($O$9-O11)*$O$7*100/$O$9)</f>
        <v>0</v>
      </c>
      <c r="Q11" s="20"/>
      <c r="R11" s="19">
        <f t="shared" ref="R11:R24" si="7">IF(Q11=0,,($Q$9-Q11)*$Q$7*100/$Q$9)</f>
        <v>0</v>
      </c>
      <c r="S11" s="20"/>
      <c r="T11" s="19">
        <f t="shared" ref="T11:T24" si="8">IF(S11=0,,($M$9-S11)*$M$7*100/$M$9)</f>
        <v>0</v>
      </c>
      <c r="U11" s="20"/>
      <c r="V11" s="19">
        <f t="shared" ref="V11:V24" si="9">IF(U11=0,,($U$9-U11)*$U$7*100/$U$9)</f>
        <v>0</v>
      </c>
      <c r="W11" s="8">
        <f t="shared" ref="W11:W24" si="10">P11+XJ11+H11+J11+L11+N11+P11+R11+T11+V11+F11</f>
        <v>709.62691538974013</v>
      </c>
      <c r="X11" s="6">
        <f t="shared" ref="X11:X21" si="11">COUNTA(G11,U11,K11,O11,Q11,E11,M11,I11)</f>
        <v>3</v>
      </c>
      <c r="Y11" s="6">
        <f t="shared" ref="Y11:Y21" si="12">ROW(B11)-10</f>
        <v>1</v>
      </c>
      <c r="Z11" s="13">
        <f t="shared" ref="Z11:Z21" si="13">X11/$G$3</f>
        <v>0.75</v>
      </c>
    </row>
    <row r="12" spans="1:26" x14ac:dyDescent="0.3">
      <c r="A12" s="5">
        <f t="shared" si="0"/>
        <v>2</v>
      </c>
      <c r="B12" s="6" t="s">
        <v>68</v>
      </c>
      <c r="C12" s="6" t="s">
        <v>69</v>
      </c>
      <c r="D12" s="6" t="s">
        <v>51</v>
      </c>
      <c r="E12" s="20">
        <v>2</v>
      </c>
      <c r="F12" s="19">
        <f t="shared" si="1"/>
        <v>120</v>
      </c>
      <c r="G12" s="20">
        <v>48</v>
      </c>
      <c r="H12" s="19">
        <f t="shared" si="2"/>
        <v>196.20253164556962</v>
      </c>
      <c r="I12" s="20">
        <v>62</v>
      </c>
      <c r="J12" s="19">
        <f t="shared" si="3"/>
        <v>92.10526315789474</v>
      </c>
      <c r="K12" s="20">
        <v>2</v>
      </c>
      <c r="L12" s="19">
        <f t="shared" si="4"/>
        <v>100</v>
      </c>
      <c r="M12" s="20"/>
      <c r="N12" s="19">
        <f t="shared" si="5"/>
        <v>0</v>
      </c>
      <c r="O12" s="20"/>
      <c r="P12" s="19">
        <f t="shared" si="6"/>
        <v>0</v>
      </c>
      <c r="Q12" s="20"/>
      <c r="R12" s="19">
        <f t="shared" si="7"/>
        <v>0</v>
      </c>
      <c r="S12" s="20"/>
      <c r="T12" s="19">
        <f t="shared" si="8"/>
        <v>0</v>
      </c>
      <c r="U12" s="20"/>
      <c r="V12" s="19">
        <f t="shared" si="9"/>
        <v>0</v>
      </c>
      <c r="W12" s="8">
        <f t="shared" si="10"/>
        <v>508.30779480346439</v>
      </c>
      <c r="X12" s="6">
        <f t="shared" si="11"/>
        <v>4</v>
      </c>
      <c r="Y12" s="6">
        <f t="shared" si="12"/>
        <v>2</v>
      </c>
      <c r="Z12" s="13">
        <f t="shared" si="13"/>
        <v>1</v>
      </c>
    </row>
    <row r="13" spans="1:26" x14ac:dyDescent="0.3">
      <c r="A13" s="5">
        <f t="shared" si="0"/>
        <v>3</v>
      </c>
      <c r="B13" s="6" t="s">
        <v>148</v>
      </c>
      <c r="C13" s="6" t="s">
        <v>154</v>
      </c>
      <c r="D13" s="6" t="s">
        <v>51</v>
      </c>
      <c r="E13" s="20">
        <v>1</v>
      </c>
      <c r="F13" s="19">
        <f t="shared" si="1"/>
        <v>160</v>
      </c>
      <c r="G13" s="20">
        <v>46</v>
      </c>
      <c r="H13" s="19">
        <f t="shared" si="2"/>
        <v>208.86075949367088</v>
      </c>
      <c r="I13" s="20">
        <v>68</v>
      </c>
      <c r="J13" s="19">
        <f t="shared" si="3"/>
        <v>52.631578947368418</v>
      </c>
      <c r="K13" s="20">
        <v>3</v>
      </c>
      <c r="L13" s="19">
        <f t="shared" si="4"/>
        <v>50</v>
      </c>
      <c r="M13" s="20"/>
      <c r="N13" s="19">
        <f t="shared" si="5"/>
        <v>0</v>
      </c>
      <c r="O13" s="20"/>
      <c r="P13" s="19">
        <f t="shared" si="6"/>
        <v>0</v>
      </c>
      <c r="Q13" s="20"/>
      <c r="R13" s="19">
        <f t="shared" si="7"/>
        <v>0</v>
      </c>
      <c r="S13" s="20"/>
      <c r="T13" s="19">
        <f t="shared" si="8"/>
        <v>0</v>
      </c>
      <c r="U13" s="20"/>
      <c r="V13" s="19">
        <f t="shared" si="9"/>
        <v>0</v>
      </c>
      <c r="W13" s="8">
        <f t="shared" si="10"/>
        <v>471.49233844103929</v>
      </c>
      <c r="X13" s="6">
        <f t="shared" si="11"/>
        <v>4</v>
      </c>
      <c r="Y13" s="6">
        <f t="shared" si="12"/>
        <v>3</v>
      </c>
      <c r="Z13" s="13">
        <f t="shared" si="13"/>
        <v>1</v>
      </c>
    </row>
    <row r="14" spans="1:26" x14ac:dyDescent="0.3">
      <c r="A14" s="5">
        <f t="shared" si="0"/>
        <v>4</v>
      </c>
      <c r="B14" s="6" t="s">
        <v>72</v>
      </c>
      <c r="C14" s="6" t="s">
        <v>73</v>
      </c>
      <c r="D14" s="6" t="s">
        <v>256</v>
      </c>
      <c r="E14" s="20"/>
      <c r="F14" s="19">
        <f t="shared" si="1"/>
        <v>0</v>
      </c>
      <c r="G14" s="20">
        <v>32</v>
      </c>
      <c r="H14" s="19">
        <f t="shared" si="2"/>
        <v>297.46835443037975</v>
      </c>
      <c r="I14" s="20"/>
      <c r="J14" s="19">
        <f t="shared" si="3"/>
        <v>0</v>
      </c>
      <c r="K14" s="20"/>
      <c r="L14" s="19">
        <f t="shared" si="4"/>
        <v>0</v>
      </c>
      <c r="M14" s="20"/>
      <c r="N14" s="19">
        <f t="shared" si="5"/>
        <v>0</v>
      </c>
      <c r="O14" s="20"/>
      <c r="P14" s="19">
        <f t="shared" si="6"/>
        <v>0</v>
      </c>
      <c r="Q14" s="20"/>
      <c r="R14" s="19">
        <f t="shared" si="7"/>
        <v>0</v>
      </c>
      <c r="S14" s="20"/>
      <c r="T14" s="19">
        <f t="shared" si="8"/>
        <v>0</v>
      </c>
      <c r="U14" s="20"/>
      <c r="V14" s="19">
        <f t="shared" si="9"/>
        <v>0</v>
      </c>
      <c r="W14" s="8">
        <f t="shared" si="10"/>
        <v>297.46835443037975</v>
      </c>
      <c r="X14" s="6">
        <f t="shared" si="11"/>
        <v>1</v>
      </c>
      <c r="Y14" s="6">
        <f t="shared" si="12"/>
        <v>4</v>
      </c>
      <c r="Z14" s="13">
        <f t="shared" si="13"/>
        <v>0.25</v>
      </c>
    </row>
    <row r="15" spans="1:26" x14ac:dyDescent="0.3">
      <c r="A15" s="5">
        <f t="shared" si="0"/>
        <v>5</v>
      </c>
      <c r="B15" s="6" t="s">
        <v>210</v>
      </c>
      <c r="C15" s="6" t="s">
        <v>211</v>
      </c>
      <c r="D15" s="6" t="s">
        <v>256</v>
      </c>
      <c r="E15" s="20">
        <v>3</v>
      </c>
      <c r="F15" s="19">
        <f t="shared" si="1"/>
        <v>80</v>
      </c>
      <c r="G15" s="20">
        <v>63</v>
      </c>
      <c r="H15" s="19">
        <f t="shared" si="2"/>
        <v>101.26582278481013</v>
      </c>
      <c r="I15" s="20">
        <v>63</v>
      </c>
      <c r="J15" s="19">
        <f t="shared" si="3"/>
        <v>85.526315789473685</v>
      </c>
      <c r="K15" s="20"/>
      <c r="L15" s="19">
        <f t="shared" si="4"/>
        <v>0</v>
      </c>
      <c r="M15" s="20"/>
      <c r="N15" s="19">
        <f t="shared" si="5"/>
        <v>0</v>
      </c>
      <c r="O15" s="20"/>
      <c r="P15" s="19">
        <f t="shared" si="6"/>
        <v>0</v>
      </c>
      <c r="Q15" s="20"/>
      <c r="R15" s="19">
        <f t="shared" si="7"/>
        <v>0</v>
      </c>
      <c r="S15" s="20"/>
      <c r="T15" s="19">
        <f t="shared" si="8"/>
        <v>0</v>
      </c>
      <c r="U15" s="20"/>
      <c r="V15" s="19">
        <f t="shared" si="9"/>
        <v>0</v>
      </c>
      <c r="W15" s="8">
        <f t="shared" si="10"/>
        <v>266.7921385742838</v>
      </c>
      <c r="X15" s="6">
        <f t="shared" si="11"/>
        <v>3</v>
      </c>
      <c r="Y15" s="6">
        <f t="shared" si="12"/>
        <v>5</v>
      </c>
      <c r="Z15" s="13">
        <f t="shared" si="13"/>
        <v>0.75</v>
      </c>
    </row>
    <row r="16" spans="1:26" x14ac:dyDescent="0.3">
      <c r="A16" s="5">
        <f t="shared" si="0"/>
        <v>6</v>
      </c>
      <c r="B16" s="6" t="s">
        <v>220</v>
      </c>
      <c r="C16" s="6" t="s">
        <v>170</v>
      </c>
      <c r="D16" s="6" t="s">
        <v>51</v>
      </c>
      <c r="E16" s="20">
        <v>3</v>
      </c>
      <c r="F16" s="19">
        <f t="shared" si="1"/>
        <v>80</v>
      </c>
      <c r="G16" s="20"/>
      <c r="H16" s="19">
        <f t="shared" si="2"/>
        <v>0</v>
      </c>
      <c r="I16" s="20"/>
      <c r="J16" s="19">
        <f t="shared" si="3"/>
        <v>0</v>
      </c>
      <c r="K16" s="20"/>
      <c r="L16" s="19">
        <f t="shared" si="4"/>
        <v>0</v>
      </c>
      <c r="M16" s="20"/>
      <c r="N16" s="19">
        <f t="shared" si="5"/>
        <v>0</v>
      </c>
      <c r="O16" s="20"/>
      <c r="P16" s="19">
        <f t="shared" si="6"/>
        <v>0</v>
      </c>
      <c r="Q16" s="20"/>
      <c r="R16" s="19">
        <f t="shared" si="7"/>
        <v>0</v>
      </c>
      <c r="S16" s="20"/>
      <c r="T16" s="19">
        <f t="shared" si="8"/>
        <v>0</v>
      </c>
      <c r="U16" s="20"/>
      <c r="V16" s="19">
        <f t="shared" si="9"/>
        <v>0</v>
      </c>
      <c r="W16" s="8">
        <f t="shared" si="10"/>
        <v>80</v>
      </c>
      <c r="X16" s="6">
        <f t="shared" si="11"/>
        <v>1</v>
      </c>
      <c r="Y16" s="6">
        <f t="shared" si="12"/>
        <v>6</v>
      </c>
      <c r="Z16" s="13">
        <f t="shared" si="13"/>
        <v>0.25</v>
      </c>
    </row>
    <row r="17" spans="1:26" x14ac:dyDescent="0.3">
      <c r="A17" s="5">
        <f t="shared" si="0"/>
        <v>7</v>
      </c>
      <c r="B17" s="6" t="s">
        <v>133</v>
      </c>
      <c r="C17" s="6" t="s">
        <v>428</v>
      </c>
      <c r="D17" s="6" t="s">
        <v>429</v>
      </c>
      <c r="E17" s="20"/>
      <c r="F17" s="19">
        <f t="shared" si="1"/>
        <v>0</v>
      </c>
      <c r="G17" s="20"/>
      <c r="H17" s="19">
        <f t="shared" si="2"/>
        <v>0</v>
      </c>
      <c r="I17" s="20"/>
      <c r="J17" s="19">
        <f t="shared" si="3"/>
        <v>0</v>
      </c>
      <c r="K17" s="20">
        <v>3</v>
      </c>
      <c r="L17" s="19">
        <f t="shared" si="4"/>
        <v>50</v>
      </c>
      <c r="M17" s="20"/>
      <c r="N17" s="19">
        <v>0</v>
      </c>
      <c r="O17" s="20"/>
      <c r="P17" s="19">
        <f t="shared" si="6"/>
        <v>0</v>
      </c>
      <c r="Q17" s="20"/>
      <c r="R17" s="19">
        <f t="shared" si="7"/>
        <v>0</v>
      </c>
      <c r="S17" s="20"/>
      <c r="T17" s="19">
        <f t="shared" si="8"/>
        <v>0</v>
      </c>
      <c r="U17" s="20"/>
      <c r="V17" s="19">
        <f t="shared" si="9"/>
        <v>0</v>
      </c>
      <c r="W17" s="8">
        <f t="shared" si="10"/>
        <v>50</v>
      </c>
      <c r="X17" s="6">
        <f t="shared" si="11"/>
        <v>1</v>
      </c>
      <c r="Y17" s="6">
        <f t="shared" si="12"/>
        <v>7</v>
      </c>
      <c r="Z17" s="13">
        <f t="shared" si="13"/>
        <v>0.25</v>
      </c>
    </row>
    <row r="18" spans="1:26" x14ac:dyDescent="0.3">
      <c r="A18" s="5">
        <f t="shared" si="0"/>
        <v>8</v>
      </c>
      <c r="B18" s="6" t="s">
        <v>257</v>
      </c>
      <c r="C18" s="6" t="s">
        <v>74</v>
      </c>
      <c r="D18" s="6" t="s">
        <v>56</v>
      </c>
      <c r="E18" s="20">
        <v>5</v>
      </c>
      <c r="F18" s="19">
        <f>80/2</f>
        <v>40</v>
      </c>
      <c r="G18" s="20"/>
      <c r="H18" s="19">
        <f t="shared" si="2"/>
        <v>0</v>
      </c>
      <c r="I18" s="20"/>
      <c r="J18" s="19">
        <f t="shared" si="3"/>
        <v>0</v>
      </c>
      <c r="K18" s="20"/>
      <c r="L18" s="19">
        <f t="shared" si="4"/>
        <v>0</v>
      </c>
      <c r="M18" s="20"/>
      <c r="N18" s="19">
        <f t="shared" ref="N18:N24" si="14">IF(M18=0,,($M$9-M18)*$M$7*100/$M$9)</f>
        <v>0</v>
      </c>
      <c r="O18" s="20"/>
      <c r="P18" s="19">
        <v>0</v>
      </c>
      <c r="Q18" s="20"/>
      <c r="R18" s="19">
        <f t="shared" si="7"/>
        <v>0</v>
      </c>
      <c r="S18" s="20"/>
      <c r="T18" s="19">
        <f t="shared" si="8"/>
        <v>0</v>
      </c>
      <c r="U18" s="20"/>
      <c r="V18" s="19">
        <f t="shared" si="9"/>
        <v>0</v>
      </c>
      <c r="W18" s="8">
        <f t="shared" si="10"/>
        <v>40</v>
      </c>
      <c r="X18" s="6">
        <f t="shared" si="11"/>
        <v>1</v>
      </c>
      <c r="Y18" s="6">
        <f t="shared" si="12"/>
        <v>8</v>
      </c>
      <c r="Z18" s="13">
        <f t="shared" si="13"/>
        <v>0.25</v>
      </c>
    </row>
    <row r="19" spans="1:26" x14ac:dyDescent="0.3">
      <c r="A19" s="5">
        <f t="shared" si="0"/>
        <v>9</v>
      </c>
      <c r="B19" s="6"/>
      <c r="C19" s="6"/>
      <c r="D19" s="6"/>
      <c r="E19" s="20"/>
      <c r="F19" s="19">
        <f>IF(E19=0,,($E$9-E19)*$E$7*100/$E$9)</f>
        <v>0</v>
      </c>
      <c r="G19" s="20"/>
      <c r="H19" s="19">
        <f t="shared" si="2"/>
        <v>0</v>
      </c>
      <c r="I19" s="20"/>
      <c r="J19" s="19">
        <f t="shared" si="3"/>
        <v>0</v>
      </c>
      <c r="K19" s="20"/>
      <c r="L19" s="19">
        <f t="shared" si="4"/>
        <v>0</v>
      </c>
      <c r="M19" s="20"/>
      <c r="N19" s="19">
        <f t="shared" si="14"/>
        <v>0</v>
      </c>
      <c r="O19" s="20"/>
      <c r="P19" s="19">
        <f t="shared" ref="P19:P24" si="15">IF(O19=0,,($O$9-O19)*$O$7*100/$O$9)</f>
        <v>0</v>
      </c>
      <c r="Q19" s="20"/>
      <c r="R19" s="19">
        <f t="shared" si="7"/>
        <v>0</v>
      </c>
      <c r="S19" s="20"/>
      <c r="T19" s="19">
        <f t="shared" si="8"/>
        <v>0</v>
      </c>
      <c r="U19" s="20"/>
      <c r="V19" s="19">
        <f t="shared" si="9"/>
        <v>0</v>
      </c>
      <c r="W19" s="8">
        <f t="shared" si="10"/>
        <v>0</v>
      </c>
      <c r="X19" s="6">
        <f t="shared" si="11"/>
        <v>0</v>
      </c>
      <c r="Y19" s="6">
        <f t="shared" si="12"/>
        <v>9</v>
      </c>
      <c r="Z19" s="13">
        <f t="shared" si="13"/>
        <v>0</v>
      </c>
    </row>
    <row r="20" spans="1:26" x14ac:dyDescent="0.3">
      <c r="A20" s="5">
        <f t="shared" si="0"/>
        <v>10</v>
      </c>
      <c r="B20" s="6"/>
      <c r="C20" s="6"/>
      <c r="D20" s="6"/>
      <c r="E20" s="20"/>
      <c r="F20" s="19">
        <f>IF(E20=0,,($E$9-E20)*$E$7*100/$E$9)</f>
        <v>0</v>
      </c>
      <c r="G20" s="20"/>
      <c r="H20" s="19">
        <f t="shared" si="2"/>
        <v>0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14"/>
        <v>0</v>
      </c>
      <c r="O20" s="20"/>
      <c r="P20" s="19">
        <f t="shared" si="15"/>
        <v>0</v>
      </c>
      <c r="Q20" s="20"/>
      <c r="R20" s="19">
        <f t="shared" si="7"/>
        <v>0</v>
      </c>
      <c r="S20" s="20"/>
      <c r="T20" s="19">
        <f t="shared" si="8"/>
        <v>0</v>
      </c>
      <c r="U20" s="20"/>
      <c r="V20" s="19">
        <f t="shared" si="9"/>
        <v>0</v>
      </c>
      <c r="W20" s="8">
        <f t="shared" si="10"/>
        <v>0</v>
      </c>
      <c r="X20" s="6">
        <f t="shared" si="11"/>
        <v>0</v>
      </c>
      <c r="Y20" s="6">
        <f t="shared" si="12"/>
        <v>10</v>
      </c>
      <c r="Z20" s="13">
        <f t="shared" si="13"/>
        <v>0</v>
      </c>
    </row>
    <row r="21" spans="1:26" x14ac:dyDescent="0.3">
      <c r="A21" s="5">
        <f t="shared" si="0"/>
        <v>11</v>
      </c>
      <c r="B21" s="6"/>
      <c r="C21" s="6"/>
      <c r="D21" s="6"/>
      <c r="E21" s="20"/>
      <c r="F21" s="19">
        <v>0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14"/>
        <v>0</v>
      </c>
      <c r="O21" s="20"/>
      <c r="P21" s="19">
        <f t="shared" si="15"/>
        <v>0</v>
      </c>
      <c r="Q21" s="20"/>
      <c r="R21" s="19">
        <f t="shared" si="7"/>
        <v>0</v>
      </c>
      <c r="S21" s="20"/>
      <c r="T21" s="19">
        <f t="shared" si="8"/>
        <v>0</v>
      </c>
      <c r="U21" s="20"/>
      <c r="V21" s="19">
        <f t="shared" si="9"/>
        <v>0</v>
      </c>
      <c r="W21" s="8">
        <f t="shared" si="10"/>
        <v>0</v>
      </c>
      <c r="X21" s="6">
        <f t="shared" si="11"/>
        <v>0</v>
      </c>
      <c r="Y21" s="6">
        <f t="shared" si="12"/>
        <v>11</v>
      </c>
      <c r="Z21" s="13">
        <f t="shared" si="13"/>
        <v>0</v>
      </c>
    </row>
    <row r="22" spans="1:26" x14ac:dyDescent="0.3">
      <c r="A22" s="5">
        <f t="shared" ref="A22:A24" si="16">Y22</f>
        <v>12</v>
      </c>
      <c r="B22" s="6"/>
      <c r="C22" s="6"/>
      <c r="D22" s="6"/>
      <c r="E22" s="20"/>
      <c r="F22" s="19">
        <f>IF(E22=0,,($E$9-E22)*$E$7*100/$E$9)</f>
        <v>0</v>
      </c>
      <c r="G22" s="20"/>
      <c r="H22" s="19">
        <f t="shared" si="2"/>
        <v>0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14"/>
        <v>0</v>
      </c>
      <c r="O22" s="20"/>
      <c r="P22" s="19">
        <f t="shared" si="15"/>
        <v>0</v>
      </c>
      <c r="Q22" s="20"/>
      <c r="R22" s="19">
        <f t="shared" si="7"/>
        <v>0</v>
      </c>
      <c r="S22" s="20"/>
      <c r="T22" s="19">
        <f t="shared" si="8"/>
        <v>0</v>
      </c>
      <c r="U22" s="20"/>
      <c r="V22" s="19">
        <f t="shared" si="9"/>
        <v>0</v>
      </c>
      <c r="W22" s="8">
        <f t="shared" si="10"/>
        <v>0</v>
      </c>
      <c r="X22" s="6">
        <f t="shared" ref="X22:X24" si="17">COUNTA(G22,U22,K22,O22,Q22,E22,M22,I22)</f>
        <v>0</v>
      </c>
      <c r="Y22" s="6">
        <f t="shared" ref="Y22:Y24" si="18">ROW(B22)-10</f>
        <v>12</v>
      </c>
      <c r="Z22" s="13">
        <f t="shared" ref="Z22:Z24" si="19">X22/$G$3</f>
        <v>0</v>
      </c>
    </row>
    <row r="23" spans="1:26" x14ac:dyDescent="0.3">
      <c r="A23" s="5">
        <f t="shared" si="16"/>
        <v>13</v>
      </c>
      <c r="B23" s="6"/>
      <c r="C23" s="6"/>
      <c r="D23" s="6"/>
      <c r="E23" s="20"/>
      <c r="F23" s="19">
        <f>IF(E23=0,,($E$9-E23)*$E$7*100/$E$9)</f>
        <v>0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14"/>
        <v>0</v>
      </c>
      <c r="O23" s="20"/>
      <c r="P23" s="19">
        <f t="shared" si="15"/>
        <v>0</v>
      </c>
      <c r="Q23" s="20"/>
      <c r="R23" s="19">
        <f t="shared" si="7"/>
        <v>0</v>
      </c>
      <c r="S23" s="20"/>
      <c r="T23" s="19">
        <f t="shared" si="8"/>
        <v>0</v>
      </c>
      <c r="U23" s="20"/>
      <c r="V23" s="19">
        <f t="shared" si="9"/>
        <v>0</v>
      </c>
      <c r="W23" s="8">
        <f t="shared" si="10"/>
        <v>0</v>
      </c>
      <c r="X23" s="6">
        <f t="shared" si="17"/>
        <v>0</v>
      </c>
      <c r="Y23" s="6">
        <f t="shared" si="18"/>
        <v>13</v>
      </c>
      <c r="Z23" s="13">
        <f t="shared" si="19"/>
        <v>0</v>
      </c>
    </row>
    <row r="24" spans="1:26" x14ac:dyDescent="0.3">
      <c r="A24" s="5">
        <f t="shared" si="16"/>
        <v>14</v>
      </c>
      <c r="B24" s="6"/>
      <c r="C24" s="6"/>
      <c r="D24" s="6"/>
      <c r="E24" s="6"/>
      <c r="F24" s="7">
        <f>IF(E24=0,,($E$9-E24)*$E$7*100/$E$9)</f>
        <v>0</v>
      </c>
      <c r="G24" s="6"/>
      <c r="H24" s="7">
        <f t="shared" si="2"/>
        <v>0</v>
      </c>
      <c r="I24" s="6"/>
      <c r="J24" s="7">
        <f t="shared" si="3"/>
        <v>0</v>
      </c>
      <c r="K24" s="6"/>
      <c r="L24" s="7">
        <f t="shared" si="4"/>
        <v>0</v>
      </c>
      <c r="M24" s="6"/>
      <c r="N24" s="7">
        <f t="shared" si="14"/>
        <v>0</v>
      </c>
      <c r="O24" s="6"/>
      <c r="P24" s="7">
        <f t="shared" si="15"/>
        <v>0</v>
      </c>
      <c r="Q24" s="6"/>
      <c r="R24" s="7">
        <f t="shared" si="7"/>
        <v>0</v>
      </c>
      <c r="S24" s="6"/>
      <c r="T24" s="7">
        <f t="shared" si="8"/>
        <v>0</v>
      </c>
      <c r="U24" s="6"/>
      <c r="V24" s="7">
        <f t="shared" si="9"/>
        <v>0</v>
      </c>
      <c r="W24" s="8">
        <f t="shared" si="10"/>
        <v>0</v>
      </c>
      <c r="X24" s="6">
        <f t="shared" si="17"/>
        <v>0</v>
      </c>
      <c r="Y24" s="6">
        <f t="shared" si="18"/>
        <v>14</v>
      </c>
      <c r="Z24" s="13">
        <f t="shared" si="19"/>
        <v>0</v>
      </c>
    </row>
    <row r="25" spans="1:26" x14ac:dyDescent="0.3">
      <c r="A25" s="30" t="s">
        <v>153</v>
      </c>
      <c r="B25" s="30"/>
      <c r="C25" s="31"/>
      <c r="E25">
        <f>COUNTA(E11:E24)</f>
        <v>5</v>
      </c>
      <c r="G25">
        <f>COUNTA(G11:G24)</f>
        <v>5</v>
      </c>
      <c r="I25">
        <f>COUNTA(I11:I24)</f>
        <v>4</v>
      </c>
      <c r="K25">
        <f>COUNTA(K11:K24)</f>
        <v>4</v>
      </c>
      <c r="M25">
        <f>COUNTA(M11:M24)</f>
        <v>0</v>
      </c>
      <c r="O25">
        <f>COUNTA(O11:O24)</f>
        <v>0</v>
      </c>
      <c r="Q25">
        <f>COUNTA(Q11:Q24)</f>
        <v>0</v>
      </c>
      <c r="S25">
        <f>COUNTA(S11:S24)</f>
        <v>0</v>
      </c>
      <c r="U25">
        <f>COUNTA(U11:U24)</f>
        <v>0</v>
      </c>
    </row>
    <row r="26" spans="1:26" x14ac:dyDescent="0.3">
      <c r="A26" s="33" t="s">
        <v>30</v>
      </c>
      <c r="B26" s="33"/>
      <c r="C26" s="33"/>
      <c r="E26" s="12">
        <f>E25/$G$2</f>
        <v>0.625</v>
      </c>
      <c r="G26" s="12">
        <f>G25/$G$2</f>
        <v>0.625</v>
      </c>
      <c r="I26" s="12">
        <f>I25/$G$2</f>
        <v>0.5</v>
      </c>
      <c r="K26" s="12">
        <f>K25/$G$2</f>
        <v>0.5</v>
      </c>
      <c r="M26" s="12">
        <f>M25/$G$2</f>
        <v>0</v>
      </c>
      <c r="O26" s="12">
        <f>O25/$G$2</f>
        <v>0</v>
      </c>
      <c r="Q26" s="12">
        <f>Q25/$G$2</f>
        <v>0</v>
      </c>
      <c r="S26" s="12">
        <f>S25/$G$2</f>
        <v>0</v>
      </c>
      <c r="U26" s="12">
        <f>U25/$G$2</f>
        <v>0</v>
      </c>
    </row>
    <row r="31" spans="1:26" x14ac:dyDescent="0.3">
      <c r="T31" t="s">
        <v>20</v>
      </c>
    </row>
    <row r="32" spans="1:26" x14ac:dyDescent="0.3">
      <c r="T32" t="s">
        <v>20</v>
      </c>
    </row>
    <row r="33" spans="20:20" x14ac:dyDescent="0.3">
      <c r="T33" t="s">
        <v>20</v>
      </c>
    </row>
    <row r="34" spans="20:20" x14ac:dyDescent="0.3">
      <c r="T34" t="s">
        <v>20</v>
      </c>
    </row>
    <row r="35" spans="20:20" x14ac:dyDescent="0.3">
      <c r="T35" t="s">
        <v>20</v>
      </c>
    </row>
    <row r="36" spans="20:20" x14ac:dyDescent="0.3">
      <c r="T36" t="s">
        <v>20</v>
      </c>
    </row>
    <row r="37" spans="20:20" x14ac:dyDescent="0.3">
      <c r="T37" t="s">
        <v>20</v>
      </c>
    </row>
    <row r="38" spans="20:20" x14ac:dyDescent="0.3">
      <c r="T38" t="s">
        <v>20</v>
      </c>
    </row>
    <row r="39" spans="20:20" x14ac:dyDescent="0.3">
      <c r="T39" t="s">
        <v>20</v>
      </c>
    </row>
    <row r="40" spans="20:20" x14ac:dyDescent="0.3">
      <c r="T40" t="s">
        <v>20</v>
      </c>
    </row>
    <row r="41" spans="20:20" x14ac:dyDescent="0.3">
      <c r="T41" t="s">
        <v>20</v>
      </c>
    </row>
    <row r="42" spans="20:20" x14ac:dyDescent="0.3">
      <c r="T42" t="s">
        <v>20</v>
      </c>
    </row>
    <row r="43" spans="20:20" x14ac:dyDescent="0.3">
      <c r="T43" t="s">
        <v>20</v>
      </c>
    </row>
    <row r="44" spans="20:20" x14ac:dyDescent="0.3">
      <c r="T44" t="s">
        <v>20</v>
      </c>
    </row>
    <row r="45" spans="20:20" x14ac:dyDescent="0.3">
      <c r="T45" t="s">
        <v>20</v>
      </c>
    </row>
    <row r="46" spans="20:20" x14ac:dyDescent="0.3">
      <c r="T46" t="s">
        <v>20</v>
      </c>
    </row>
    <row r="47" spans="20:20" x14ac:dyDescent="0.3">
      <c r="T47" t="s">
        <v>20</v>
      </c>
    </row>
    <row r="48" spans="20:20" x14ac:dyDescent="0.3">
      <c r="T48" t="s">
        <v>20</v>
      </c>
    </row>
    <row r="49" spans="20:20" x14ac:dyDescent="0.3">
      <c r="T49" t="s">
        <v>20</v>
      </c>
    </row>
    <row r="50" spans="20:20" x14ac:dyDescent="0.3">
      <c r="T50" t="s">
        <v>20</v>
      </c>
    </row>
    <row r="51" spans="20:20" x14ac:dyDescent="0.3">
      <c r="T51" t="s">
        <v>20</v>
      </c>
    </row>
    <row r="52" spans="20:20" x14ac:dyDescent="0.3">
      <c r="T52" t="s">
        <v>20</v>
      </c>
    </row>
    <row r="53" spans="20:20" x14ac:dyDescent="0.3">
      <c r="T53" t="s">
        <v>20</v>
      </c>
    </row>
    <row r="54" spans="20:20" x14ac:dyDescent="0.3">
      <c r="T54" t="s">
        <v>20</v>
      </c>
    </row>
    <row r="55" spans="20:20" x14ac:dyDescent="0.3">
      <c r="T55" t="s">
        <v>20</v>
      </c>
    </row>
    <row r="56" spans="20:20" x14ac:dyDescent="0.3">
      <c r="T56" t="s">
        <v>20</v>
      </c>
    </row>
    <row r="57" spans="20:20" x14ac:dyDescent="0.3">
      <c r="T57" t="s">
        <v>20</v>
      </c>
    </row>
    <row r="58" spans="20:20" x14ac:dyDescent="0.3">
      <c r="T58" t="s">
        <v>20</v>
      </c>
    </row>
    <row r="59" spans="20:20" x14ac:dyDescent="0.3">
      <c r="T59" t="s">
        <v>20</v>
      </c>
    </row>
    <row r="60" spans="20:20" x14ac:dyDescent="0.3">
      <c r="T60" t="s">
        <v>20</v>
      </c>
    </row>
    <row r="61" spans="20:20" x14ac:dyDescent="0.3">
      <c r="T61" t="s">
        <v>20</v>
      </c>
    </row>
    <row r="62" spans="20:20" x14ac:dyDescent="0.3">
      <c r="T62" t="s">
        <v>20</v>
      </c>
    </row>
    <row r="63" spans="20:20" x14ac:dyDescent="0.3">
      <c r="T63" t="s">
        <v>20</v>
      </c>
    </row>
    <row r="64" spans="20:20" x14ac:dyDescent="0.3">
      <c r="T64" t="s">
        <v>20</v>
      </c>
    </row>
    <row r="65" spans="20:20" x14ac:dyDescent="0.3">
      <c r="T65" t="s">
        <v>20</v>
      </c>
    </row>
    <row r="66" spans="20:20" x14ac:dyDescent="0.3">
      <c r="T66" t="s">
        <v>20</v>
      </c>
    </row>
    <row r="67" spans="20:20" x14ac:dyDescent="0.3">
      <c r="T67" t="s">
        <v>20</v>
      </c>
    </row>
    <row r="68" spans="20:20" x14ac:dyDescent="0.3">
      <c r="T68" t="s">
        <v>20</v>
      </c>
    </row>
    <row r="69" spans="20:20" x14ac:dyDescent="0.3">
      <c r="T69" t="s">
        <v>20</v>
      </c>
    </row>
    <row r="70" spans="20:20" x14ac:dyDescent="0.3">
      <c r="T70" t="s">
        <v>20</v>
      </c>
    </row>
    <row r="71" spans="20:20" x14ac:dyDescent="0.3">
      <c r="T71" t="s">
        <v>20</v>
      </c>
    </row>
    <row r="72" spans="20:20" x14ac:dyDescent="0.3">
      <c r="T72" t="s">
        <v>20</v>
      </c>
    </row>
    <row r="73" spans="20:20" x14ac:dyDescent="0.3">
      <c r="T73" t="s">
        <v>20</v>
      </c>
    </row>
    <row r="74" spans="20:20" x14ac:dyDescent="0.3">
      <c r="T74" t="s">
        <v>20</v>
      </c>
    </row>
    <row r="75" spans="20:20" x14ac:dyDescent="0.3">
      <c r="T75" t="s">
        <v>20</v>
      </c>
    </row>
    <row r="76" spans="20:20" x14ac:dyDescent="0.3">
      <c r="T76" t="s">
        <v>20</v>
      </c>
    </row>
    <row r="77" spans="20:20" x14ac:dyDescent="0.3">
      <c r="T77" t="s">
        <v>20</v>
      </c>
    </row>
    <row r="78" spans="20:20" x14ac:dyDescent="0.3">
      <c r="T78" t="s">
        <v>20</v>
      </c>
    </row>
    <row r="79" spans="20:20" x14ac:dyDescent="0.3">
      <c r="T79" t="s">
        <v>20</v>
      </c>
    </row>
    <row r="80" spans="20:20" x14ac:dyDescent="0.3">
      <c r="T80" t="s">
        <v>20</v>
      </c>
    </row>
    <row r="81" spans="20:20" x14ac:dyDescent="0.3">
      <c r="T81" t="s">
        <v>20</v>
      </c>
    </row>
    <row r="82" spans="20:20" x14ac:dyDescent="0.3">
      <c r="T82" t="s">
        <v>20</v>
      </c>
    </row>
    <row r="83" spans="20:20" x14ac:dyDescent="0.3">
      <c r="T83" t="s">
        <v>20</v>
      </c>
    </row>
    <row r="84" spans="20:20" x14ac:dyDescent="0.3">
      <c r="T84" t="s">
        <v>20</v>
      </c>
    </row>
    <row r="85" spans="20:20" x14ac:dyDescent="0.3">
      <c r="T85" t="s">
        <v>20</v>
      </c>
    </row>
    <row r="86" spans="20:20" x14ac:dyDescent="0.3">
      <c r="T86" t="s">
        <v>20</v>
      </c>
    </row>
    <row r="87" spans="20:20" x14ac:dyDescent="0.3">
      <c r="T87" t="s">
        <v>20</v>
      </c>
    </row>
    <row r="88" spans="20:20" x14ac:dyDescent="0.3">
      <c r="T88" t="s">
        <v>20</v>
      </c>
    </row>
    <row r="89" spans="20:20" x14ac:dyDescent="0.3">
      <c r="T89" t="s">
        <v>20</v>
      </c>
    </row>
    <row r="90" spans="20:20" x14ac:dyDescent="0.3">
      <c r="T90" t="s">
        <v>20</v>
      </c>
    </row>
    <row r="91" spans="20:20" x14ac:dyDescent="0.3">
      <c r="T91" t="s">
        <v>20</v>
      </c>
    </row>
    <row r="92" spans="20:20" x14ac:dyDescent="0.3">
      <c r="T92" t="s">
        <v>20</v>
      </c>
    </row>
    <row r="93" spans="20:20" x14ac:dyDescent="0.3">
      <c r="T93" t="s">
        <v>20</v>
      </c>
    </row>
    <row r="94" spans="20:20" x14ac:dyDescent="0.3">
      <c r="T94" t="s">
        <v>20</v>
      </c>
    </row>
    <row r="95" spans="20:20" x14ac:dyDescent="0.3">
      <c r="T95" t="s">
        <v>20</v>
      </c>
    </row>
    <row r="96" spans="20:20" x14ac:dyDescent="0.3">
      <c r="T96" t="s">
        <v>33</v>
      </c>
    </row>
    <row r="97" spans="20:20" x14ac:dyDescent="0.3">
      <c r="T97" t="s">
        <v>20</v>
      </c>
    </row>
    <row r="98" spans="20:20" x14ac:dyDescent="0.3">
      <c r="T98" t="s">
        <v>20</v>
      </c>
    </row>
    <row r="99" spans="20:20" x14ac:dyDescent="0.3">
      <c r="T99" t="s">
        <v>20</v>
      </c>
    </row>
    <row r="100" spans="20:20" x14ac:dyDescent="0.3">
      <c r="T100" t="s">
        <v>20</v>
      </c>
    </row>
    <row r="101" spans="20:20" x14ac:dyDescent="0.3">
      <c r="T101" t="s">
        <v>20</v>
      </c>
    </row>
    <row r="102" spans="20:20" x14ac:dyDescent="0.3">
      <c r="T102" t="s">
        <v>20</v>
      </c>
    </row>
    <row r="103" spans="20:20" x14ac:dyDescent="0.3">
      <c r="T103" t="s">
        <v>20</v>
      </c>
    </row>
    <row r="104" spans="20:20" x14ac:dyDescent="0.3">
      <c r="T104" t="s">
        <v>20</v>
      </c>
    </row>
    <row r="105" spans="20:20" x14ac:dyDescent="0.3">
      <c r="T105" t="s">
        <v>20</v>
      </c>
    </row>
    <row r="106" spans="20:20" x14ac:dyDescent="0.3">
      <c r="T106" t="s">
        <v>20</v>
      </c>
    </row>
    <row r="107" spans="20:20" x14ac:dyDescent="0.3">
      <c r="T107" t="s">
        <v>20</v>
      </c>
    </row>
    <row r="108" spans="20:20" x14ac:dyDescent="0.3">
      <c r="T108" t="s">
        <v>20</v>
      </c>
    </row>
    <row r="109" spans="20:20" x14ac:dyDescent="0.3">
      <c r="T109" t="s">
        <v>20</v>
      </c>
    </row>
    <row r="110" spans="20:20" x14ac:dyDescent="0.3">
      <c r="T110" t="s">
        <v>20</v>
      </c>
    </row>
    <row r="111" spans="20:20" x14ac:dyDescent="0.3">
      <c r="T111" t="s">
        <v>20</v>
      </c>
    </row>
    <row r="112" spans="20:20" x14ac:dyDescent="0.3">
      <c r="T112" t="s">
        <v>20</v>
      </c>
    </row>
    <row r="113" spans="20:20" x14ac:dyDescent="0.3">
      <c r="T113" t="s">
        <v>20</v>
      </c>
    </row>
    <row r="114" spans="20:20" x14ac:dyDescent="0.3">
      <c r="T114" t="s">
        <v>20</v>
      </c>
    </row>
    <row r="115" spans="20:20" x14ac:dyDescent="0.3">
      <c r="T115" t="s">
        <v>20</v>
      </c>
    </row>
    <row r="116" spans="20:20" x14ac:dyDescent="0.3">
      <c r="T116" t="s">
        <v>20</v>
      </c>
    </row>
    <row r="117" spans="20:20" x14ac:dyDescent="0.3">
      <c r="T117" t="s">
        <v>20</v>
      </c>
    </row>
    <row r="118" spans="20:20" x14ac:dyDescent="0.3">
      <c r="T118" t="s">
        <v>20</v>
      </c>
    </row>
    <row r="119" spans="20:20" x14ac:dyDescent="0.3">
      <c r="T119" t="s">
        <v>20</v>
      </c>
    </row>
    <row r="120" spans="20:20" x14ac:dyDescent="0.3">
      <c r="T120" t="s">
        <v>20</v>
      </c>
    </row>
    <row r="121" spans="20:20" x14ac:dyDescent="0.3">
      <c r="T121" t="s">
        <v>20</v>
      </c>
    </row>
    <row r="122" spans="20:20" x14ac:dyDescent="0.3">
      <c r="T122" t="s">
        <v>20</v>
      </c>
    </row>
    <row r="123" spans="20:20" x14ac:dyDescent="0.3">
      <c r="T123" t="s">
        <v>20</v>
      </c>
    </row>
    <row r="124" spans="20:20" x14ac:dyDescent="0.3">
      <c r="T124" t="s">
        <v>20</v>
      </c>
    </row>
    <row r="125" spans="20:20" x14ac:dyDescent="0.3">
      <c r="T125" t="s">
        <v>20</v>
      </c>
    </row>
    <row r="126" spans="20:20" x14ac:dyDescent="0.3">
      <c r="T126" t="s">
        <v>20</v>
      </c>
    </row>
    <row r="127" spans="20:20" x14ac:dyDescent="0.3">
      <c r="T127" t="s">
        <v>20</v>
      </c>
    </row>
    <row r="128" spans="20:20" x14ac:dyDescent="0.3">
      <c r="T128" t="s">
        <v>20</v>
      </c>
    </row>
    <row r="129" spans="20:20" x14ac:dyDescent="0.3">
      <c r="T129" t="s">
        <v>20</v>
      </c>
    </row>
    <row r="130" spans="20:20" x14ac:dyDescent="0.3">
      <c r="T130" t="s">
        <v>20</v>
      </c>
    </row>
    <row r="131" spans="20:20" x14ac:dyDescent="0.3">
      <c r="T131" t="s">
        <v>20</v>
      </c>
    </row>
  </sheetData>
  <sortState xmlns:xlrd2="http://schemas.microsoft.com/office/spreadsheetml/2017/richdata2" ref="B11:W24">
    <sortCondition descending="1" ref="W11:W24"/>
  </sortState>
  <mergeCells count="41">
    <mergeCell ref="A25:C25"/>
    <mergeCell ref="A26:C26"/>
    <mergeCell ref="S6:T6"/>
    <mergeCell ref="S7:T7"/>
    <mergeCell ref="S8:T8"/>
    <mergeCell ref="S9:T9"/>
    <mergeCell ref="Q8:R8"/>
    <mergeCell ref="U8:V8"/>
    <mergeCell ref="E9:F9"/>
    <mergeCell ref="G9:H9"/>
    <mergeCell ref="I9:J9"/>
    <mergeCell ref="K9:L9"/>
    <mergeCell ref="M9:N9"/>
    <mergeCell ref="O9:P9"/>
    <mergeCell ref="Q9:R9"/>
    <mergeCell ref="U9:V9"/>
    <mergeCell ref="E8:F8"/>
    <mergeCell ref="G8:H8"/>
    <mergeCell ref="I8:J8"/>
    <mergeCell ref="K8:L8"/>
    <mergeCell ref="M8:N8"/>
    <mergeCell ref="O8:P8"/>
    <mergeCell ref="U6:V6"/>
    <mergeCell ref="E7:F7"/>
    <mergeCell ref="G7:H7"/>
    <mergeCell ref="I7:J7"/>
    <mergeCell ref="K7:L7"/>
    <mergeCell ref="M7:N7"/>
    <mergeCell ref="O7:P7"/>
    <mergeCell ref="Q7:R7"/>
    <mergeCell ref="U7:V7"/>
    <mergeCell ref="A1:Q1"/>
    <mergeCell ref="E2:F2"/>
    <mergeCell ref="E3:F3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47"/>
  <sheetViews>
    <sheetView zoomScale="98" zoomScaleNormal="98" workbookViewId="0">
      <pane xSplit="3" ySplit="10" topLeftCell="D11" activePane="bottomRight" state="frozenSplit"/>
      <selection activeCell="F16" sqref="F16"/>
      <selection pane="topRight" activeCell="F16" sqref="F16"/>
      <selection pane="bottomLeft" activeCell="F16" sqref="F16"/>
      <selection pane="bottomRight" activeCell="AD5" sqref="AD5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3" max="3" width="11.44140625" customWidth="1"/>
    <col min="4" max="4" width="21.6640625" customWidth="1"/>
    <col min="5" max="6" width="11.44140625" customWidth="1"/>
    <col min="7" max="7" width="9.6640625" customWidth="1"/>
    <col min="8" max="8" width="11.6640625" customWidth="1"/>
    <col min="9" max="9" width="8.109375" customWidth="1"/>
    <col min="10" max="10" width="9.44140625" customWidth="1"/>
    <col min="12" max="12" width="15.6640625" customWidth="1"/>
    <col min="14" max="14" width="6.77734375" customWidth="1"/>
    <col min="15" max="15" width="6.44140625" customWidth="1"/>
    <col min="16" max="16" width="10.77734375" customWidth="1"/>
    <col min="18" max="18" width="14.77734375" customWidth="1"/>
    <col min="19" max="19" width="9.44140625" customWidth="1"/>
    <col min="20" max="20" width="11.33203125" customWidth="1"/>
    <col min="21" max="21" width="10.33203125" customWidth="1"/>
    <col min="22" max="22" width="16.33203125" customWidth="1"/>
    <col min="23" max="23" width="10.33203125" customWidth="1"/>
    <col min="24" max="24" width="12" customWidth="1"/>
    <col min="25" max="25" width="11.44140625" customWidth="1"/>
    <col min="26" max="26" width="20.77734375" customWidth="1"/>
    <col min="27" max="28" width="16.33203125" customWidth="1"/>
    <col min="29" max="29" width="11.6640625" bestFit="1" customWidth="1"/>
    <col min="30" max="30" width="13" bestFit="1" customWidth="1"/>
  </cols>
  <sheetData>
    <row r="1" spans="1:32" ht="31.2" x14ac:dyDescent="0.6">
      <c r="A1" s="40" t="s">
        <v>32</v>
      </c>
      <c r="B1" s="40"/>
      <c r="C1" s="40"/>
      <c r="D1" s="40"/>
      <c r="E1" s="40"/>
      <c r="F1" s="40"/>
      <c r="G1" s="40"/>
      <c r="H1" s="40"/>
    </row>
    <row r="2" spans="1:32" x14ac:dyDescent="0.3">
      <c r="E2" s="32" t="s">
        <v>27</v>
      </c>
      <c r="F2" s="32"/>
      <c r="G2" s="11">
        <f>COUNTA(B11:B45)</f>
        <v>27</v>
      </c>
    </row>
    <row r="3" spans="1:32" x14ac:dyDescent="0.3">
      <c r="E3" s="32" t="s">
        <v>28</v>
      </c>
      <c r="F3" s="32"/>
      <c r="G3" s="11">
        <f>COUNTA(E8:AB8)</f>
        <v>5</v>
      </c>
    </row>
    <row r="4" spans="1:32" x14ac:dyDescent="0.3">
      <c r="A4" s="9"/>
      <c r="B4" s="10" t="s">
        <v>21</v>
      </c>
      <c r="C4" s="3"/>
    </row>
    <row r="6" spans="1:32" x14ac:dyDescent="0.3">
      <c r="D6" s="1" t="s">
        <v>0</v>
      </c>
      <c r="E6" s="34" t="s">
        <v>158</v>
      </c>
      <c r="F6" s="34"/>
      <c r="G6" s="34" t="s">
        <v>399</v>
      </c>
      <c r="H6" s="34"/>
      <c r="I6" s="34" t="s">
        <v>411</v>
      </c>
      <c r="J6" s="34"/>
      <c r="K6" s="34" t="s">
        <v>415</v>
      </c>
      <c r="L6" s="34"/>
      <c r="M6" s="34" t="s">
        <v>416</v>
      </c>
      <c r="N6" s="34"/>
      <c r="O6" s="34" t="s">
        <v>418</v>
      </c>
      <c r="P6" s="34"/>
      <c r="Q6" s="34" t="s">
        <v>585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</row>
    <row r="7" spans="1:32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4</v>
      </c>
      <c r="L7" s="37"/>
      <c r="M7" s="36">
        <v>4</v>
      </c>
      <c r="N7" s="37"/>
      <c r="O7" s="36">
        <v>2</v>
      </c>
      <c r="P7" s="37"/>
      <c r="Q7" s="36">
        <v>5</v>
      </c>
      <c r="R7" s="37"/>
      <c r="S7" s="36"/>
      <c r="T7" s="37"/>
      <c r="U7" s="36"/>
      <c r="V7" s="37"/>
      <c r="W7" s="36"/>
      <c r="X7" s="37"/>
      <c r="Y7" s="36"/>
      <c r="Z7" s="37"/>
      <c r="AA7" s="36"/>
      <c r="AB7" s="37"/>
    </row>
    <row r="8" spans="1:32" x14ac:dyDescent="0.3">
      <c r="D8" s="1" t="s">
        <v>1</v>
      </c>
      <c r="E8" s="35">
        <v>45934</v>
      </c>
      <c r="F8" s="35"/>
      <c r="G8" s="35">
        <v>45949</v>
      </c>
      <c r="H8" s="35"/>
      <c r="I8" s="35">
        <v>45970</v>
      </c>
      <c r="J8" s="35"/>
      <c r="K8" s="35"/>
      <c r="L8" s="35"/>
      <c r="M8" s="35"/>
      <c r="N8" s="35"/>
      <c r="O8" s="35">
        <v>45984</v>
      </c>
      <c r="P8" s="35"/>
      <c r="Q8" s="35">
        <v>46067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D8" s="11"/>
    </row>
    <row r="9" spans="1:32" x14ac:dyDescent="0.3">
      <c r="D9" s="1" t="s">
        <v>2</v>
      </c>
      <c r="E9" s="34">
        <v>13</v>
      </c>
      <c r="F9" s="34"/>
      <c r="G9" s="34">
        <v>133</v>
      </c>
      <c r="H9" s="34"/>
      <c r="I9" s="34">
        <v>161</v>
      </c>
      <c r="J9" s="34"/>
      <c r="K9" s="34">
        <v>129</v>
      </c>
      <c r="L9" s="34"/>
      <c r="M9" s="34">
        <v>125</v>
      </c>
      <c r="N9" s="34"/>
      <c r="O9" s="34">
        <v>25</v>
      </c>
      <c r="P9" s="34"/>
      <c r="Q9" s="34">
        <v>105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</row>
    <row r="10" spans="1:3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8</v>
      </c>
      <c r="AD10" s="1" t="s">
        <v>29</v>
      </c>
      <c r="AE10" s="1" t="s">
        <v>9</v>
      </c>
      <c r="AF10" s="1" t="s">
        <v>31</v>
      </c>
    </row>
    <row r="11" spans="1:32" x14ac:dyDescent="0.3">
      <c r="A11" s="5">
        <v>1</v>
      </c>
      <c r="B11" s="6" t="s">
        <v>53</v>
      </c>
      <c r="C11" s="6" t="s">
        <v>52</v>
      </c>
      <c r="D11" s="6" t="s">
        <v>193</v>
      </c>
      <c r="E11" s="6">
        <v>1</v>
      </c>
      <c r="F11" s="7">
        <f t="shared" ref="F11:F22" si="0">IF(E11=0,,($E$9-E11)*$E$7*100/$E$9)</f>
        <v>184.61538461538461</v>
      </c>
      <c r="G11" s="6">
        <v>46</v>
      </c>
      <c r="H11" s="19">
        <f t="shared" ref="H11:H24" si="1">IF(G11=0,,($G$9-G11)*$G$7*100/$G$9)</f>
        <v>327.06766917293231</v>
      </c>
      <c r="I11" s="20">
        <v>44</v>
      </c>
      <c r="J11" s="19">
        <f t="shared" ref="J11:J28" si="2">IF(I11=0,,($I$9-I11)*$I$7*100/$I$9)</f>
        <v>363.35403726708074</v>
      </c>
      <c r="K11" s="20">
        <v>120</v>
      </c>
      <c r="L11" s="19">
        <f t="shared" ref="L11:L45" si="3">IF(K11=0,,($K$9-K11)*$K$7*100/$K$9)</f>
        <v>27.906976744186046</v>
      </c>
      <c r="M11" s="20">
        <v>55</v>
      </c>
      <c r="N11" s="19">
        <f t="shared" ref="N11:N45" si="4">IF(M11=0,,($M$9-M11)*$M$7*100/$M$9)</f>
        <v>224</v>
      </c>
      <c r="O11" s="20">
        <v>1</v>
      </c>
      <c r="P11" s="19">
        <f t="shared" ref="P11:P36" si="5">IF(O11=0,,($O$9-O11)*$O$7*100/$O$9)</f>
        <v>192</v>
      </c>
      <c r="Q11" s="20">
        <v>25</v>
      </c>
      <c r="R11" s="7">
        <f t="shared" ref="R11:R43" si="6">IF(Q11=0,,($Q$9-Q11)*$Q$7*100/$Q$9)</f>
        <v>380.95238095238096</v>
      </c>
      <c r="S11" s="6"/>
      <c r="T11" s="7">
        <f t="shared" ref="T11:T45" si="7">IF(S11=0,,($S$9-S11)*$S$7*100/$S$9)</f>
        <v>0</v>
      </c>
      <c r="U11" s="6"/>
      <c r="V11" s="7">
        <f t="shared" ref="V11:V43" si="8">IF(U11=0,,($U$9-U11)*$U$7*100/$U$9)</f>
        <v>0</v>
      </c>
      <c r="W11" s="6"/>
      <c r="X11" s="7">
        <f t="shared" ref="X11:X23" si="9">IF(W11=0,,($W$9-W11)*$W$7*100/$W$9)</f>
        <v>0</v>
      </c>
      <c r="Y11" s="6"/>
      <c r="Z11" s="7">
        <f t="shared" ref="Z11:Z36" si="10">IF(Y11=0,,($Y$9-Y11)*$Y$7*100/$Y$9)</f>
        <v>0</v>
      </c>
      <c r="AA11" s="6"/>
      <c r="AB11" s="19">
        <f t="shared" ref="AB11:AB45" si="11">IF(AA11=0,,($AA$9-AA11)*$AA$7*100/$AA$9)</f>
        <v>0</v>
      </c>
      <c r="AC11" s="8">
        <f t="shared" ref="AC11:AC45" si="12">F11+H11+J11+L11+P11+R11+T11++N11+H11+V11+X11+Z11+AB11</f>
        <v>2026.964117924897</v>
      </c>
      <c r="AD11" s="6">
        <f t="shared" ref="AD11:AD45" si="13">COUNTA(AA11,Y11,W11,U11,S11,Q11,M11,K11,G11,E11,I11,O11)</f>
        <v>7</v>
      </c>
      <c r="AE11" s="6">
        <f t="shared" ref="AE11:AE45" si="14">ROW(B11)-10</f>
        <v>1</v>
      </c>
      <c r="AF11" s="13">
        <f t="shared" ref="AF11:AF45" si="15">AD11/$G$3</f>
        <v>1.4</v>
      </c>
    </row>
    <row r="12" spans="1:32" x14ac:dyDescent="0.3">
      <c r="A12" s="5">
        <f>AE12</f>
        <v>2</v>
      </c>
      <c r="B12" s="6" t="s">
        <v>49</v>
      </c>
      <c r="C12" s="6" t="s">
        <v>50</v>
      </c>
      <c r="D12" s="6" t="s">
        <v>258</v>
      </c>
      <c r="E12" s="6">
        <v>2</v>
      </c>
      <c r="F12" s="19">
        <f t="shared" si="0"/>
        <v>169.23076923076923</v>
      </c>
      <c r="G12" s="20">
        <v>34</v>
      </c>
      <c r="H12" s="19">
        <f t="shared" si="1"/>
        <v>372.18045112781954</v>
      </c>
      <c r="I12" s="20">
        <v>52</v>
      </c>
      <c r="J12" s="19">
        <f t="shared" si="2"/>
        <v>338.50931677018633</v>
      </c>
      <c r="K12" s="20"/>
      <c r="L12" s="19">
        <f t="shared" si="3"/>
        <v>0</v>
      </c>
      <c r="M12" s="20"/>
      <c r="N12" s="19">
        <f t="shared" si="4"/>
        <v>0</v>
      </c>
      <c r="O12" s="20">
        <v>6</v>
      </c>
      <c r="P12" s="19">
        <f t="shared" si="5"/>
        <v>152</v>
      </c>
      <c r="Q12" s="20">
        <v>39</v>
      </c>
      <c r="R12" s="19">
        <f t="shared" si="6"/>
        <v>314.28571428571428</v>
      </c>
      <c r="S12" s="20"/>
      <c r="T12" s="19">
        <f t="shared" si="7"/>
        <v>0</v>
      </c>
      <c r="U12" s="20"/>
      <c r="V12" s="19">
        <f t="shared" si="8"/>
        <v>0</v>
      </c>
      <c r="W12" s="20"/>
      <c r="X12" s="19">
        <f t="shared" si="9"/>
        <v>0</v>
      </c>
      <c r="Y12" s="6"/>
      <c r="Z12" s="7">
        <f t="shared" si="10"/>
        <v>0</v>
      </c>
      <c r="AA12" s="6"/>
      <c r="AB12" s="19">
        <f t="shared" si="11"/>
        <v>0</v>
      </c>
      <c r="AC12" s="8">
        <f t="shared" si="12"/>
        <v>1718.3867025423087</v>
      </c>
      <c r="AD12" s="6">
        <f t="shared" si="13"/>
        <v>5</v>
      </c>
      <c r="AE12" s="6">
        <f t="shared" si="14"/>
        <v>2</v>
      </c>
      <c r="AF12" s="13">
        <f t="shared" si="15"/>
        <v>1</v>
      </c>
    </row>
    <row r="13" spans="1:32" x14ac:dyDescent="0.3">
      <c r="A13" s="5">
        <v>2</v>
      </c>
      <c r="B13" s="6" t="s">
        <v>44</v>
      </c>
      <c r="C13" s="6" t="s">
        <v>45</v>
      </c>
      <c r="D13" s="6" t="s">
        <v>256</v>
      </c>
      <c r="E13" s="6">
        <v>7</v>
      </c>
      <c r="F13" s="19">
        <f t="shared" si="0"/>
        <v>92.307692307692307</v>
      </c>
      <c r="G13" s="20">
        <v>74</v>
      </c>
      <c r="H13" s="19">
        <f t="shared" si="1"/>
        <v>221.80451127819549</v>
      </c>
      <c r="I13" s="20">
        <v>74</v>
      </c>
      <c r="J13" s="19">
        <f t="shared" si="2"/>
        <v>270.18633540372673</v>
      </c>
      <c r="K13" s="20"/>
      <c r="L13" s="19">
        <f t="shared" si="3"/>
        <v>0</v>
      </c>
      <c r="M13" s="20"/>
      <c r="N13" s="19">
        <f t="shared" si="4"/>
        <v>0</v>
      </c>
      <c r="O13" s="20">
        <v>7</v>
      </c>
      <c r="P13" s="19">
        <f t="shared" si="5"/>
        <v>144</v>
      </c>
      <c r="Q13" s="20">
        <v>34</v>
      </c>
      <c r="R13" s="19">
        <f t="shared" si="6"/>
        <v>338.09523809523807</v>
      </c>
      <c r="S13" s="20"/>
      <c r="T13" s="19">
        <f t="shared" si="7"/>
        <v>0</v>
      </c>
      <c r="U13" s="20"/>
      <c r="V13" s="19">
        <f t="shared" si="8"/>
        <v>0</v>
      </c>
      <c r="W13" s="20"/>
      <c r="X13" s="19">
        <f t="shared" si="9"/>
        <v>0</v>
      </c>
      <c r="Y13" s="6"/>
      <c r="Z13" s="7">
        <f t="shared" si="10"/>
        <v>0</v>
      </c>
      <c r="AA13" s="6"/>
      <c r="AB13" s="19">
        <f t="shared" si="11"/>
        <v>0</v>
      </c>
      <c r="AC13" s="8">
        <f t="shared" si="12"/>
        <v>1288.1982883630481</v>
      </c>
      <c r="AD13" s="6">
        <f t="shared" si="13"/>
        <v>5</v>
      </c>
      <c r="AE13" s="6">
        <f t="shared" si="14"/>
        <v>3</v>
      </c>
      <c r="AF13" s="13">
        <f t="shared" si="15"/>
        <v>1</v>
      </c>
    </row>
    <row r="14" spans="1:32" x14ac:dyDescent="0.3">
      <c r="A14" s="5">
        <f t="shared" ref="A14:A45" si="16">AE14</f>
        <v>4</v>
      </c>
      <c r="B14" s="6" t="s">
        <v>47</v>
      </c>
      <c r="C14" s="6" t="s">
        <v>48</v>
      </c>
      <c r="D14" s="6" t="s">
        <v>193</v>
      </c>
      <c r="E14" s="6">
        <v>5</v>
      </c>
      <c r="F14" s="19">
        <f t="shared" si="0"/>
        <v>123.07692307692308</v>
      </c>
      <c r="G14" s="20">
        <v>81</v>
      </c>
      <c r="H14" s="19">
        <f t="shared" si="1"/>
        <v>195.48872180451127</v>
      </c>
      <c r="I14" s="20">
        <v>78</v>
      </c>
      <c r="J14" s="19">
        <f t="shared" si="2"/>
        <v>257.76397515527952</v>
      </c>
      <c r="K14" s="20">
        <v>98</v>
      </c>
      <c r="L14" s="19">
        <f t="shared" si="3"/>
        <v>96.124031007751938</v>
      </c>
      <c r="M14" s="20"/>
      <c r="N14" s="19">
        <f t="shared" si="4"/>
        <v>0</v>
      </c>
      <c r="O14" s="20">
        <v>15</v>
      </c>
      <c r="P14" s="19">
        <f t="shared" si="5"/>
        <v>80</v>
      </c>
      <c r="Q14" s="20">
        <v>82</v>
      </c>
      <c r="R14" s="19">
        <f t="shared" si="6"/>
        <v>109.52380952380952</v>
      </c>
      <c r="S14" s="20"/>
      <c r="T14" s="19">
        <f t="shared" si="7"/>
        <v>0</v>
      </c>
      <c r="U14" s="20"/>
      <c r="V14" s="19">
        <f t="shared" si="8"/>
        <v>0</v>
      </c>
      <c r="W14" s="20"/>
      <c r="X14" s="19">
        <f t="shared" si="9"/>
        <v>0</v>
      </c>
      <c r="Y14" s="6"/>
      <c r="Z14" s="7">
        <f t="shared" si="10"/>
        <v>0</v>
      </c>
      <c r="AA14" s="6"/>
      <c r="AB14" s="19">
        <f t="shared" si="11"/>
        <v>0</v>
      </c>
      <c r="AC14" s="8">
        <f t="shared" si="12"/>
        <v>1057.4661823727865</v>
      </c>
      <c r="AD14" s="6">
        <f t="shared" si="13"/>
        <v>6</v>
      </c>
      <c r="AE14" s="6">
        <f t="shared" si="14"/>
        <v>4</v>
      </c>
      <c r="AF14" s="13">
        <f t="shared" si="15"/>
        <v>1.2</v>
      </c>
    </row>
    <row r="15" spans="1:32" x14ac:dyDescent="0.3">
      <c r="A15" s="5">
        <f t="shared" si="16"/>
        <v>5</v>
      </c>
      <c r="B15" s="6" t="s">
        <v>400</v>
      </c>
      <c r="C15" s="6" t="s">
        <v>401</v>
      </c>
      <c r="D15" s="6" t="s">
        <v>193</v>
      </c>
      <c r="E15" s="6"/>
      <c r="F15" s="19">
        <f t="shared" si="0"/>
        <v>0</v>
      </c>
      <c r="G15" s="20">
        <v>60</v>
      </c>
      <c r="H15" s="19">
        <f t="shared" si="1"/>
        <v>274.43609022556393</v>
      </c>
      <c r="I15" s="20">
        <v>79</v>
      </c>
      <c r="J15" s="19">
        <f t="shared" si="2"/>
        <v>254.65838509316771</v>
      </c>
      <c r="K15" s="20">
        <v>59</v>
      </c>
      <c r="L15" s="19">
        <f t="shared" si="3"/>
        <v>217.05426356589146</v>
      </c>
      <c r="M15" s="20"/>
      <c r="N15" s="19">
        <f t="shared" si="4"/>
        <v>0</v>
      </c>
      <c r="O15" s="20"/>
      <c r="P15" s="19">
        <f t="shared" si="5"/>
        <v>0</v>
      </c>
      <c r="Q15" s="20"/>
      <c r="R15" s="19">
        <f t="shared" si="6"/>
        <v>0</v>
      </c>
      <c r="S15" s="20"/>
      <c r="T15" s="19">
        <f t="shared" si="7"/>
        <v>0</v>
      </c>
      <c r="U15" s="20"/>
      <c r="V15" s="19">
        <f t="shared" si="8"/>
        <v>0</v>
      </c>
      <c r="W15" s="20"/>
      <c r="X15" s="19">
        <f t="shared" si="9"/>
        <v>0</v>
      </c>
      <c r="Y15" s="6"/>
      <c r="Z15" s="7">
        <f t="shared" si="10"/>
        <v>0</v>
      </c>
      <c r="AA15" s="6"/>
      <c r="AB15" s="7">
        <f t="shared" si="11"/>
        <v>0</v>
      </c>
      <c r="AC15" s="8">
        <f t="shared" si="12"/>
        <v>1020.584829110187</v>
      </c>
      <c r="AD15" s="6">
        <f t="shared" si="13"/>
        <v>3</v>
      </c>
      <c r="AE15" s="6">
        <f t="shared" si="14"/>
        <v>5</v>
      </c>
      <c r="AF15" s="13">
        <f t="shared" si="15"/>
        <v>0.6</v>
      </c>
    </row>
    <row r="16" spans="1:32" x14ac:dyDescent="0.3">
      <c r="A16" s="5">
        <f t="shared" si="16"/>
        <v>6</v>
      </c>
      <c r="B16" s="6" t="s">
        <v>42</v>
      </c>
      <c r="C16" s="6" t="s">
        <v>43</v>
      </c>
      <c r="D16" s="6" t="s">
        <v>193</v>
      </c>
      <c r="E16" s="6">
        <v>3</v>
      </c>
      <c r="F16" s="19">
        <f t="shared" si="0"/>
        <v>153.84615384615384</v>
      </c>
      <c r="G16" s="20">
        <v>32</v>
      </c>
      <c r="H16" s="19">
        <f t="shared" si="1"/>
        <v>379.69924812030075</v>
      </c>
      <c r="I16" s="20">
        <v>134</v>
      </c>
      <c r="J16" s="19">
        <f t="shared" si="2"/>
        <v>83.850931677018636</v>
      </c>
      <c r="K16" s="20"/>
      <c r="L16" s="19">
        <f t="shared" si="3"/>
        <v>0</v>
      </c>
      <c r="M16" s="20"/>
      <c r="N16" s="19">
        <f t="shared" si="4"/>
        <v>0</v>
      </c>
      <c r="O16" s="20"/>
      <c r="P16" s="19">
        <f t="shared" si="5"/>
        <v>0</v>
      </c>
      <c r="Q16" s="20"/>
      <c r="R16" s="19">
        <f t="shared" si="6"/>
        <v>0</v>
      </c>
      <c r="S16" s="20"/>
      <c r="T16" s="19">
        <f t="shared" si="7"/>
        <v>0</v>
      </c>
      <c r="U16" s="20"/>
      <c r="V16" s="19">
        <f t="shared" si="8"/>
        <v>0</v>
      </c>
      <c r="W16" s="20"/>
      <c r="X16" s="19">
        <f t="shared" si="9"/>
        <v>0</v>
      </c>
      <c r="Y16" s="6"/>
      <c r="Z16" s="7">
        <f t="shared" si="10"/>
        <v>0</v>
      </c>
      <c r="AA16" s="6"/>
      <c r="AB16" s="19">
        <f t="shared" si="11"/>
        <v>0</v>
      </c>
      <c r="AC16" s="8">
        <f t="shared" si="12"/>
        <v>997.09558176377391</v>
      </c>
      <c r="AD16" s="6">
        <f t="shared" si="13"/>
        <v>3</v>
      </c>
      <c r="AE16" s="6">
        <f t="shared" si="14"/>
        <v>6</v>
      </c>
      <c r="AF16" s="13">
        <f t="shared" si="15"/>
        <v>0.6</v>
      </c>
    </row>
    <row r="17" spans="1:32" x14ac:dyDescent="0.3">
      <c r="A17" s="5">
        <f t="shared" si="16"/>
        <v>7</v>
      </c>
      <c r="B17" s="6" t="s">
        <v>60</v>
      </c>
      <c r="C17" s="6" t="s">
        <v>61</v>
      </c>
      <c r="D17" s="6" t="s">
        <v>193</v>
      </c>
      <c r="E17" s="6">
        <v>3</v>
      </c>
      <c r="F17" s="19">
        <f t="shared" si="0"/>
        <v>153.84615384615384</v>
      </c>
      <c r="G17" s="20">
        <v>95</v>
      </c>
      <c r="H17" s="19">
        <f t="shared" si="1"/>
        <v>142.85714285714286</v>
      </c>
      <c r="I17" s="20">
        <v>70</v>
      </c>
      <c r="J17" s="19">
        <f t="shared" si="2"/>
        <v>282.60869565217394</v>
      </c>
      <c r="K17" s="20">
        <v>98</v>
      </c>
      <c r="L17" s="19">
        <f t="shared" si="3"/>
        <v>96.124031007751938</v>
      </c>
      <c r="M17" s="20"/>
      <c r="N17" s="19">
        <f t="shared" si="4"/>
        <v>0</v>
      </c>
      <c r="O17" s="20">
        <v>5</v>
      </c>
      <c r="P17" s="19">
        <f t="shared" si="5"/>
        <v>160</v>
      </c>
      <c r="Q17" s="20"/>
      <c r="R17" s="19">
        <f t="shared" si="6"/>
        <v>0</v>
      </c>
      <c r="S17" s="20"/>
      <c r="T17" s="19">
        <f t="shared" si="7"/>
        <v>0</v>
      </c>
      <c r="U17" s="20"/>
      <c r="V17" s="19">
        <f t="shared" si="8"/>
        <v>0</v>
      </c>
      <c r="W17" s="20"/>
      <c r="X17" s="19">
        <f t="shared" si="9"/>
        <v>0</v>
      </c>
      <c r="Y17" s="6"/>
      <c r="Z17" s="7">
        <f t="shared" si="10"/>
        <v>0</v>
      </c>
      <c r="AA17" s="6"/>
      <c r="AB17" s="19">
        <f t="shared" si="11"/>
        <v>0</v>
      </c>
      <c r="AC17" s="8">
        <f t="shared" si="12"/>
        <v>978.29316622036549</v>
      </c>
      <c r="AD17" s="6">
        <f t="shared" si="13"/>
        <v>5</v>
      </c>
      <c r="AE17" s="6">
        <f t="shared" si="14"/>
        <v>7</v>
      </c>
      <c r="AF17" s="13">
        <f t="shared" si="15"/>
        <v>1</v>
      </c>
    </row>
    <row r="18" spans="1:32" x14ac:dyDescent="0.3">
      <c r="A18" s="5">
        <f t="shared" si="16"/>
        <v>8</v>
      </c>
      <c r="B18" s="6" t="s">
        <v>179</v>
      </c>
      <c r="C18" s="6" t="s">
        <v>180</v>
      </c>
      <c r="D18" s="6" t="s">
        <v>193</v>
      </c>
      <c r="E18" s="6">
        <v>6</v>
      </c>
      <c r="F18" s="19">
        <f t="shared" si="0"/>
        <v>107.69230769230769</v>
      </c>
      <c r="G18" s="20">
        <v>105</v>
      </c>
      <c r="H18" s="19">
        <f t="shared" si="1"/>
        <v>105.26315789473684</v>
      </c>
      <c r="I18" s="20">
        <v>119</v>
      </c>
      <c r="J18" s="19">
        <f t="shared" si="2"/>
        <v>130.43478260869566</v>
      </c>
      <c r="K18" s="20">
        <v>129</v>
      </c>
      <c r="L18" s="19">
        <f t="shared" si="3"/>
        <v>0</v>
      </c>
      <c r="M18" s="20"/>
      <c r="N18" s="19">
        <f t="shared" si="4"/>
        <v>0</v>
      </c>
      <c r="O18" s="20">
        <v>9</v>
      </c>
      <c r="P18" s="19">
        <f t="shared" si="5"/>
        <v>128</v>
      </c>
      <c r="Q18" s="20">
        <v>84</v>
      </c>
      <c r="R18" s="19">
        <f t="shared" si="6"/>
        <v>100</v>
      </c>
      <c r="S18" s="20"/>
      <c r="T18" s="19">
        <f t="shared" si="7"/>
        <v>0</v>
      </c>
      <c r="U18" s="20"/>
      <c r="V18" s="19">
        <f t="shared" si="8"/>
        <v>0</v>
      </c>
      <c r="W18" s="20"/>
      <c r="X18" s="19">
        <f t="shared" si="9"/>
        <v>0</v>
      </c>
      <c r="Y18" s="6"/>
      <c r="Z18" s="7">
        <f t="shared" si="10"/>
        <v>0</v>
      </c>
      <c r="AA18" s="6"/>
      <c r="AB18" s="19">
        <f t="shared" si="11"/>
        <v>0</v>
      </c>
      <c r="AC18" s="8">
        <f t="shared" si="12"/>
        <v>676.65340609047712</v>
      </c>
      <c r="AD18" s="6">
        <f t="shared" si="13"/>
        <v>6</v>
      </c>
      <c r="AE18" s="6">
        <f t="shared" si="14"/>
        <v>8</v>
      </c>
      <c r="AF18" s="13">
        <f t="shared" si="15"/>
        <v>1.2</v>
      </c>
    </row>
    <row r="19" spans="1:32" x14ac:dyDescent="0.3">
      <c r="A19" s="5">
        <f t="shared" si="16"/>
        <v>9</v>
      </c>
      <c r="B19" s="6" t="s">
        <v>259</v>
      </c>
      <c r="C19" s="6" t="s">
        <v>126</v>
      </c>
      <c r="D19" s="6" t="s">
        <v>260</v>
      </c>
      <c r="E19" s="6">
        <v>8</v>
      </c>
      <c r="F19" s="19">
        <f t="shared" si="0"/>
        <v>76.92307692307692</v>
      </c>
      <c r="G19" s="20">
        <v>89</v>
      </c>
      <c r="H19" s="19">
        <f t="shared" si="1"/>
        <v>165.41353383458647</v>
      </c>
      <c r="I19" s="20">
        <v>142</v>
      </c>
      <c r="J19" s="19">
        <f t="shared" si="2"/>
        <v>59.006211180124225</v>
      </c>
      <c r="K19" s="20"/>
      <c r="L19" s="19">
        <f t="shared" si="3"/>
        <v>0</v>
      </c>
      <c r="M19" s="20"/>
      <c r="N19" s="19">
        <f t="shared" si="4"/>
        <v>0</v>
      </c>
      <c r="O19" s="20"/>
      <c r="P19" s="19">
        <f t="shared" si="5"/>
        <v>0</v>
      </c>
      <c r="Q19" s="20">
        <v>93</v>
      </c>
      <c r="R19" s="19">
        <f t="shared" si="6"/>
        <v>57.142857142857146</v>
      </c>
      <c r="S19" s="20"/>
      <c r="T19" s="19">
        <f t="shared" si="7"/>
        <v>0</v>
      </c>
      <c r="U19" s="20"/>
      <c r="V19" s="19">
        <f t="shared" si="8"/>
        <v>0</v>
      </c>
      <c r="W19" s="20"/>
      <c r="X19" s="19">
        <f t="shared" si="9"/>
        <v>0</v>
      </c>
      <c r="Y19" s="6"/>
      <c r="Z19" s="7">
        <f t="shared" si="10"/>
        <v>0</v>
      </c>
      <c r="AA19" s="6"/>
      <c r="AB19" s="19">
        <f t="shared" si="11"/>
        <v>0</v>
      </c>
      <c r="AC19" s="8">
        <f t="shared" si="12"/>
        <v>523.89921291523126</v>
      </c>
      <c r="AD19" s="6">
        <f t="shared" si="13"/>
        <v>4</v>
      </c>
      <c r="AE19" s="6">
        <f t="shared" si="14"/>
        <v>9</v>
      </c>
      <c r="AF19" s="13">
        <f t="shared" si="15"/>
        <v>0.8</v>
      </c>
    </row>
    <row r="20" spans="1:32" x14ac:dyDescent="0.3">
      <c r="A20" s="5">
        <f t="shared" si="16"/>
        <v>10</v>
      </c>
      <c r="B20" s="6" t="s">
        <v>261</v>
      </c>
      <c r="C20" s="6" t="s">
        <v>262</v>
      </c>
      <c r="D20" s="6" t="s">
        <v>263</v>
      </c>
      <c r="E20" s="6">
        <v>9</v>
      </c>
      <c r="F20" s="19">
        <f t="shared" si="0"/>
        <v>61.53846153846154</v>
      </c>
      <c r="G20" s="20">
        <v>92</v>
      </c>
      <c r="H20" s="19">
        <f t="shared" si="1"/>
        <v>154.13533834586465</v>
      </c>
      <c r="I20" s="20">
        <v>158</v>
      </c>
      <c r="J20" s="19">
        <f t="shared" si="2"/>
        <v>9.316770186335404</v>
      </c>
      <c r="K20" s="20"/>
      <c r="L20" s="19">
        <f t="shared" si="3"/>
        <v>0</v>
      </c>
      <c r="M20" s="20"/>
      <c r="N20" s="19">
        <f t="shared" si="4"/>
        <v>0</v>
      </c>
      <c r="O20" s="20">
        <v>13</v>
      </c>
      <c r="P20" s="19">
        <f t="shared" si="5"/>
        <v>96</v>
      </c>
      <c r="Q20" s="20"/>
      <c r="R20" s="19">
        <f t="shared" si="6"/>
        <v>0</v>
      </c>
      <c r="S20" s="20"/>
      <c r="T20" s="19">
        <f t="shared" si="7"/>
        <v>0</v>
      </c>
      <c r="U20" s="20"/>
      <c r="V20" s="19">
        <f t="shared" si="8"/>
        <v>0</v>
      </c>
      <c r="W20" s="20"/>
      <c r="X20" s="19">
        <f t="shared" si="9"/>
        <v>0</v>
      </c>
      <c r="Y20" s="6"/>
      <c r="Z20" s="7">
        <f t="shared" si="10"/>
        <v>0</v>
      </c>
      <c r="AA20" s="6"/>
      <c r="AB20" s="19">
        <f t="shared" si="11"/>
        <v>0</v>
      </c>
      <c r="AC20" s="8">
        <f t="shared" si="12"/>
        <v>475.12590841652627</v>
      </c>
      <c r="AD20" s="6">
        <f t="shared" si="13"/>
        <v>4</v>
      </c>
      <c r="AE20" s="6">
        <f t="shared" si="14"/>
        <v>10</v>
      </c>
      <c r="AF20" s="13">
        <f t="shared" si="15"/>
        <v>0.8</v>
      </c>
    </row>
    <row r="21" spans="1:32" x14ac:dyDescent="0.3">
      <c r="A21" s="5">
        <f t="shared" si="16"/>
        <v>11</v>
      </c>
      <c r="B21" s="6" t="s">
        <v>121</v>
      </c>
      <c r="C21" s="6" t="s">
        <v>122</v>
      </c>
      <c r="D21" s="6" t="s">
        <v>256</v>
      </c>
      <c r="E21" s="6"/>
      <c r="F21" s="19">
        <f t="shared" si="0"/>
        <v>0</v>
      </c>
      <c r="G21" s="20"/>
      <c r="H21" s="19">
        <f t="shared" si="1"/>
        <v>0</v>
      </c>
      <c r="I21" s="20">
        <v>125</v>
      </c>
      <c r="J21" s="19">
        <f t="shared" si="2"/>
        <v>111.80124223602485</v>
      </c>
      <c r="K21" s="20"/>
      <c r="L21" s="19">
        <f t="shared" si="3"/>
        <v>0</v>
      </c>
      <c r="M21" s="20"/>
      <c r="N21" s="19">
        <f t="shared" si="4"/>
        <v>0</v>
      </c>
      <c r="O21" s="20">
        <v>11</v>
      </c>
      <c r="P21" s="19">
        <f t="shared" si="5"/>
        <v>112</v>
      </c>
      <c r="Q21" s="20">
        <v>88</v>
      </c>
      <c r="R21" s="19">
        <f t="shared" si="6"/>
        <v>80.952380952380949</v>
      </c>
      <c r="S21" s="20"/>
      <c r="T21" s="19">
        <f t="shared" si="7"/>
        <v>0</v>
      </c>
      <c r="U21" s="20"/>
      <c r="V21" s="19">
        <f t="shared" si="8"/>
        <v>0</v>
      </c>
      <c r="W21" s="20"/>
      <c r="X21" s="19">
        <f t="shared" si="9"/>
        <v>0</v>
      </c>
      <c r="Y21" s="6"/>
      <c r="Z21" s="7">
        <f t="shared" si="10"/>
        <v>0</v>
      </c>
      <c r="AA21" s="6"/>
      <c r="AB21" s="7">
        <f t="shared" si="11"/>
        <v>0</v>
      </c>
      <c r="AC21" s="8">
        <f t="shared" si="12"/>
        <v>304.75362318840581</v>
      </c>
      <c r="AD21" s="6">
        <f t="shared" si="13"/>
        <v>3</v>
      </c>
      <c r="AE21" s="6">
        <f t="shared" si="14"/>
        <v>11</v>
      </c>
      <c r="AF21" s="13">
        <f t="shared" si="15"/>
        <v>0.6</v>
      </c>
    </row>
    <row r="22" spans="1:32" x14ac:dyDescent="0.3">
      <c r="A22" s="5">
        <f t="shared" si="16"/>
        <v>12</v>
      </c>
      <c r="B22" s="6" t="s">
        <v>503</v>
      </c>
      <c r="C22" s="6" t="s">
        <v>59</v>
      </c>
      <c r="D22" s="6" t="s">
        <v>256</v>
      </c>
      <c r="E22" s="6"/>
      <c r="F22" s="19">
        <f t="shared" si="0"/>
        <v>0</v>
      </c>
      <c r="G22" s="20"/>
      <c r="H22" s="19">
        <f t="shared" si="1"/>
        <v>0</v>
      </c>
      <c r="I22" s="20"/>
      <c r="J22" s="19">
        <f t="shared" si="2"/>
        <v>0</v>
      </c>
      <c r="K22" s="20"/>
      <c r="L22" s="19">
        <f t="shared" si="3"/>
        <v>0</v>
      </c>
      <c r="M22" s="20"/>
      <c r="N22" s="19">
        <f t="shared" si="4"/>
        <v>0</v>
      </c>
      <c r="O22" s="20">
        <v>8</v>
      </c>
      <c r="P22" s="19">
        <f t="shared" si="5"/>
        <v>136</v>
      </c>
      <c r="Q22" s="20">
        <v>81</v>
      </c>
      <c r="R22" s="19">
        <f t="shared" si="6"/>
        <v>114.28571428571429</v>
      </c>
      <c r="S22" s="20"/>
      <c r="T22" s="19">
        <f t="shared" si="7"/>
        <v>0</v>
      </c>
      <c r="U22" s="20"/>
      <c r="V22" s="19">
        <f t="shared" si="8"/>
        <v>0</v>
      </c>
      <c r="W22" s="20"/>
      <c r="X22" s="19">
        <f t="shared" si="9"/>
        <v>0</v>
      </c>
      <c r="Y22" s="6"/>
      <c r="Z22" s="7">
        <f t="shared" si="10"/>
        <v>0</v>
      </c>
      <c r="AA22" s="6"/>
      <c r="AB22" s="7">
        <f t="shared" si="11"/>
        <v>0</v>
      </c>
      <c r="AC22" s="8">
        <f t="shared" si="12"/>
        <v>250.28571428571428</v>
      </c>
      <c r="AD22" s="6">
        <f t="shared" si="13"/>
        <v>2</v>
      </c>
      <c r="AE22" s="6">
        <f t="shared" si="14"/>
        <v>12</v>
      </c>
      <c r="AF22" s="13">
        <f t="shared" si="15"/>
        <v>0.4</v>
      </c>
    </row>
    <row r="23" spans="1:32" x14ac:dyDescent="0.3">
      <c r="A23" s="5">
        <f t="shared" si="16"/>
        <v>13</v>
      </c>
      <c r="B23" s="6" t="s">
        <v>57</v>
      </c>
      <c r="C23" s="6" t="s">
        <v>58</v>
      </c>
      <c r="D23" s="6" t="s">
        <v>193</v>
      </c>
      <c r="E23" s="6">
        <v>13</v>
      </c>
      <c r="F23" s="19">
        <f>15/2</f>
        <v>7.5</v>
      </c>
      <c r="G23" s="20"/>
      <c r="H23" s="19">
        <f t="shared" si="1"/>
        <v>0</v>
      </c>
      <c r="I23" s="20"/>
      <c r="J23" s="19">
        <f t="shared" si="2"/>
        <v>0</v>
      </c>
      <c r="K23" s="20"/>
      <c r="L23" s="19">
        <f t="shared" si="3"/>
        <v>0</v>
      </c>
      <c r="M23" s="20"/>
      <c r="N23" s="19">
        <f t="shared" si="4"/>
        <v>0</v>
      </c>
      <c r="O23" s="20"/>
      <c r="P23" s="19">
        <f t="shared" si="5"/>
        <v>0</v>
      </c>
      <c r="Q23" s="20">
        <v>63</v>
      </c>
      <c r="R23" s="19">
        <f t="shared" si="6"/>
        <v>200</v>
      </c>
      <c r="S23" s="20"/>
      <c r="T23" s="19">
        <f t="shared" si="7"/>
        <v>0</v>
      </c>
      <c r="U23" s="20"/>
      <c r="V23" s="19">
        <f t="shared" si="8"/>
        <v>0</v>
      </c>
      <c r="W23" s="20"/>
      <c r="X23" s="19">
        <f t="shared" si="9"/>
        <v>0</v>
      </c>
      <c r="Y23" s="6"/>
      <c r="Z23" s="7">
        <f t="shared" si="10"/>
        <v>0</v>
      </c>
      <c r="AA23" s="6"/>
      <c r="AB23" s="7">
        <f t="shared" si="11"/>
        <v>0</v>
      </c>
      <c r="AC23" s="8">
        <f t="shared" si="12"/>
        <v>207.5</v>
      </c>
      <c r="AD23" s="6">
        <f t="shared" si="13"/>
        <v>2</v>
      </c>
      <c r="AE23" s="6">
        <f t="shared" si="14"/>
        <v>13</v>
      </c>
      <c r="AF23" s="13">
        <f t="shared" si="15"/>
        <v>0.4</v>
      </c>
    </row>
    <row r="24" spans="1:32" x14ac:dyDescent="0.3">
      <c r="A24" s="5">
        <f t="shared" si="16"/>
        <v>14</v>
      </c>
      <c r="B24" s="6" t="s">
        <v>54</v>
      </c>
      <c r="C24" s="6" t="s">
        <v>55</v>
      </c>
      <c r="D24" s="6" t="s">
        <v>193</v>
      </c>
      <c r="E24" s="6"/>
      <c r="F24" s="19">
        <f t="shared" ref="F24:F45" si="17">IF(E24=0,,($E$9-E24)*$E$7*100/$E$9)</f>
        <v>0</v>
      </c>
      <c r="G24" s="20"/>
      <c r="H24" s="19">
        <f t="shared" si="1"/>
        <v>0</v>
      </c>
      <c r="I24" s="20">
        <v>133</v>
      </c>
      <c r="J24" s="19">
        <f t="shared" si="2"/>
        <v>86.956521739130437</v>
      </c>
      <c r="K24" s="20"/>
      <c r="L24" s="19">
        <f t="shared" si="3"/>
        <v>0</v>
      </c>
      <c r="M24" s="20"/>
      <c r="N24" s="19">
        <f t="shared" si="4"/>
        <v>0</v>
      </c>
      <c r="O24" s="20">
        <v>10</v>
      </c>
      <c r="P24" s="19">
        <f t="shared" si="5"/>
        <v>120</v>
      </c>
      <c r="Q24" s="20"/>
      <c r="R24" s="19">
        <f t="shared" si="6"/>
        <v>0</v>
      </c>
      <c r="S24" s="20"/>
      <c r="T24" s="19">
        <f t="shared" si="7"/>
        <v>0</v>
      </c>
      <c r="U24" s="20"/>
      <c r="V24" s="19">
        <f t="shared" si="8"/>
        <v>0</v>
      </c>
      <c r="W24" s="20"/>
      <c r="X24" s="19"/>
      <c r="Y24" s="6"/>
      <c r="Z24" s="7">
        <f t="shared" si="10"/>
        <v>0</v>
      </c>
      <c r="AA24" s="6"/>
      <c r="AB24" s="7">
        <f t="shared" si="11"/>
        <v>0</v>
      </c>
      <c r="AC24" s="8">
        <f t="shared" si="12"/>
        <v>206.95652173913044</v>
      </c>
      <c r="AD24" s="6">
        <f t="shared" si="13"/>
        <v>2</v>
      </c>
      <c r="AE24" s="6">
        <f t="shared" si="14"/>
        <v>14</v>
      </c>
      <c r="AF24" s="13">
        <f t="shared" si="15"/>
        <v>0.4</v>
      </c>
    </row>
    <row r="25" spans="1:32" x14ac:dyDescent="0.3">
      <c r="A25" s="5">
        <f t="shared" si="16"/>
        <v>15</v>
      </c>
      <c r="B25" s="6" t="s">
        <v>402</v>
      </c>
      <c r="C25" s="6" t="s">
        <v>62</v>
      </c>
      <c r="D25" s="6" t="s">
        <v>256</v>
      </c>
      <c r="E25" s="6"/>
      <c r="F25" s="19">
        <f t="shared" si="17"/>
        <v>0</v>
      </c>
      <c r="G25" s="20">
        <v>133</v>
      </c>
      <c r="H25" s="19">
        <v>2</v>
      </c>
      <c r="I25" s="20">
        <v>156</v>
      </c>
      <c r="J25" s="19">
        <f t="shared" si="2"/>
        <v>15.527950310559007</v>
      </c>
      <c r="K25" s="20"/>
      <c r="L25" s="19">
        <f t="shared" si="3"/>
        <v>0</v>
      </c>
      <c r="M25" s="20"/>
      <c r="N25" s="19">
        <f t="shared" si="4"/>
        <v>0</v>
      </c>
      <c r="O25" s="20">
        <v>14</v>
      </c>
      <c r="P25" s="19">
        <f t="shared" si="5"/>
        <v>88</v>
      </c>
      <c r="Q25" s="20">
        <v>97</v>
      </c>
      <c r="R25" s="19">
        <f t="shared" si="6"/>
        <v>38.095238095238095</v>
      </c>
      <c r="S25" s="20"/>
      <c r="T25" s="19">
        <f t="shared" si="7"/>
        <v>0</v>
      </c>
      <c r="U25" s="20"/>
      <c r="V25" s="19">
        <f t="shared" si="8"/>
        <v>0</v>
      </c>
      <c r="W25" s="20"/>
      <c r="X25" s="19">
        <f t="shared" ref="X25:X45" si="18">IF(W25=0,,($W$9-W25)*$W$7*100/$W$9)</f>
        <v>0</v>
      </c>
      <c r="Y25" s="6"/>
      <c r="Z25" s="7">
        <f t="shared" si="10"/>
        <v>0</v>
      </c>
      <c r="AA25" s="6"/>
      <c r="AB25" s="7">
        <f t="shared" si="11"/>
        <v>0</v>
      </c>
      <c r="AC25" s="8">
        <f t="shared" si="12"/>
        <v>145.62318840579709</v>
      </c>
      <c r="AD25" s="6">
        <f t="shared" si="13"/>
        <v>4</v>
      </c>
      <c r="AE25" s="6">
        <f t="shared" si="14"/>
        <v>15</v>
      </c>
      <c r="AF25" s="13">
        <f t="shared" si="15"/>
        <v>0.8</v>
      </c>
    </row>
    <row r="26" spans="1:32" x14ac:dyDescent="0.3">
      <c r="A26" s="5">
        <f t="shared" si="16"/>
        <v>16</v>
      </c>
      <c r="B26" s="6" t="s">
        <v>434</v>
      </c>
      <c r="C26" s="6" t="s">
        <v>125</v>
      </c>
      <c r="D26" s="6" t="s">
        <v>193</v>
      </c>
      <c r="E26" s="6"/>
      <c r="F26" s="19">
        <f t="shared" si="17"/>
        <v>0</v>
      </c>
      <c r="G26" s="20"/>
      <c r="H26" s="19">
        <f t="shared" ref="H26:H45" si="19">IF(G26=0,,($G$9-G26)*$G$7*100/$G$9)</f>
        <v>0</v>
      </c>
      <c r="I26" s="20"/>
      <c r="J26" s="19">
        <f t="shared" si="2"/>
        <v>0</v>
      </c>
      <c r="K26" s="20"/>
      <c r="L26" s="19">
        <f t="shared" si="3"/>
        <v>0</v>
      </c>
      <c r="M26" s="20"/>
      <c r="N26" s="19">
        <f t="shared" si="4"/>
        <v>0</v>
      </c>
      <c r="O26" s="20">
        <v>12</v>
      </c>
      <c r="P26" s="19">
        <f t="shared" si="5"/>
        <v>104</v>
      </c>
      <c r="Q26" s="20"/>
      <c r="R26" s="19">
        <f t="shared" si="6"/>
        <v>0</v>
      </c>
      <c r="S26" s="20"/>
      <c r="T26" s="19">
        <f t="shared" si="7"/>
        <v>0</v>
      </c>
      <c r="U26" s="20"/>
      <c r="V26" s="19">
        <f t="shared" si="8"/>
        <v>0</v>
      </c>
      <c r="W26" s="20"/>
      <c r="X26" s="19">
        <f t="shared" si="18"/>
        <v>0</v>
      </c>
      <c r="Y26" s="6"/>
      <c r="Z26" s="7">
        <f t="shared" si="10"/>
        <v>0</v>
      </c>
      <c r="AA26" s="6"/>
      <c r="AB26" s="7">
        <f t="shared" si="11"/>
        <v>0</v>
      </c>
      <c r="AC26" s="8">
        <f t="shared" si="12"/>
        <v>104</v>
      </c>
      <c r="AD26" s="6">
        <f t="shared" si="13"/>
        <v>1</v>
      </c>
      <c r="AE26" s="6">
        <f t="shared" si="14"/>
        <v>16</v>
      </c>
      <c r="AF26" s="13">
        <f t="shared" si="15"/>
        <v>0.2</v>
      </c>
    </row>
    <row r="27" spans="1:32" x14ac:dyDescent="0.3">
      <c r="A27" s="5">
        <f t="shared" si="16"/>
        <v>17</v>
      </c>
      <c r="B27" s="6" t="s">
        <v>202</v>
      </c>
      <c r="C27" s="6" t="s">
        <v>198</v>
      </c>
      <c r="D27" s="6" t="s">
        <v>193</v>
      </c>
      <c r="E27" s="6">
        <v>10</v>
      </c>
      <c r="F27" s="19">
        <f t="shared" si="17"/>
        <v>46.153846153846153</v>
      </c>
      <c r="G27" s="20"/>
      <c r="H27" s="19">
        <f t="shared" si="19"/>
        <v>0</v>
      </c>
      <c r="I27" s="20"/>
      <c r="J27" s="19">
        <f t="shared" si="2"/>
        <v>0</v>
      </c>
      <c r="K27" s="20"/>
      <c r="L27" s="19">
        <f t="shared" si="3"/>
        <v>0</v>
      </c>
      <c r="M27" s="20"/>
      <c r="N27" s="19">
        <f t="shared" si="4"/>
        <v>0</v>
      </c>
      <c r="O27" s="20">
        <v>21</v>
      </c>
      <c r="P27" s="19">
        <f t="shared" si="5"/>
        <v>32</v>
      </c>
      <c r="Q27" s="20"/>
      <c r="R27" s="19">
        <f t="shared" si="6"/>
        <v>0</v>
      </c>
      <c r="S27" s="20"/>
      <c r="T27" s="19">
        <f t="shared" si="7"/>
        <v>0</v>
      </c>
      <c r="U27" s="20"/>
      <c r="V27" s="19">
        <f t="shared" si="8"/>
        <v>0</v>
      </c>
      <c r="W27" s="20"/>
      <c r="X27" s="19">
        <f t="shared" si="18"/>
        <v>0</v>
      </c>
      <c r="Y27" s="6"/>
      <c r="Z27" s="7">
        <f t="shared" si="10"/>
        <v>0</v>
      </c>
      <c r="AA27" s="6"/>
      <c r="AB27" s="19">
        <f t="shared" si="11"/>
        <v>0</v>
      </c>
      <c r="AC27" s="8">
        <f t="shared" si="12"/>
        <v>78.15384615384616</v>
      </c>
      <c r="AD27" s="6">
        <f t="shared" si="13"/>
        <v>2</v>
      </c>
      <c r="AE27" s="6">
        <f t="shared" si="14"/>
        <v>17</v>
      </c>
      <c r="AF27" s="13">
        <f t="shared" si="15"/>
        <v>0.4</v>
      </c>
    </row>
    <row r="28" spans="1:32" x14ac:dyDescent="0.3">
      <c r="A28" s="5">
        <f t="shared" si="16"/>
        <v>18</v>
      </c>
      <c r="B28" s="6" t="s">
        <v>412</v>
      </c>
      <c r="C28" s="6" t="s">
        <v>413</v>
      </c>
      <c r="D28" s="6" t="s">
        <v>256</v>
      </c>
      <c r="E28" s="6"/>
      <c r="F28" s="19">
        <f t="shared" si="17"/>
        <v>0</v>
      </c>
      <c r="G28" s="20"/>
      <c r="H28" s="19">
        <f t="shared" si="19"/>
        <v>0</v>
      </c>
      <c r="I28" s="20">
        <v>136</v>
      </c>
      <c r="J28" s="19">
        <f t="shared" si="2"/>
        <v>77.639751552795033</v>
      </c>
      <c r="K28" s="20"/>
      <c r="L28" s="19">
        <f t="shared" si="3"/>
        <v>0</v>
      </c>
      <c r="M28" s="20"/>
      <c r="N28" s="19">
        <f t="shared" si="4"/>
        <v>0</v>
      </c>
      <c r="O28" s="20"/>
      <c r="P28" s="19">
        <f t="shared" si="5"/>
        <v>0</v>
      </c>
      <c r="Q28" s="20"/>
      <c r="R28" s="19">
        <f t="shared" si="6"/>
        <v>0</v>
      </c>
      <c r="S28" s="20"/>
      <c r="T28" s="19">
        <f t="shared" si="7"/>
        <v>0</v>
      </c>
      <c r="U28" s="20"/>
      <c r="V28" s="19">
        <f t="shared" si="8"/>
        <v>0</v>
      </c>
      <c r="W28" s="20"/>
      <c r="X28" s="19">
        <f t="shared" si="18"/>
        <v>0</v>
      </c>
      <c r="Y28" s="6"/>
      <c r="Z28" s="7">
        <f t="shared" si="10"/>
        <v>0</v>
      </c>
      <c r="AA28" s="6"/>
      <c r="AB28" s="7">
        <f t="shared" si="11"/>
        <v>0</v>
      </c>
      <c r="AC28" s="8">
        <f t="shared" si="12"/>
        <v>77.639751552795033</v>
      </c>
      <c r="AD28" s="6">
        <f t="shared" si="13"/>
        <v>1</v>
      </c>
      <c r="AE28" s="6">
        <f t="shared" si="14"/>
        <v>18</v>
      </c>
      <c r="AF28" s="13">
        <f t="shared" si="15"/>
        <v>0.2</v>
      </c>
    </row>
    <row r="29" spans="1:32" x14ac:dyDescent="0.3">
      <c r="A29" s="5">
        <f t="shared" si="16"/>
        <v>19</v>
      </c>
      <c r="B29" s="6" t="s">
        <v>435</v>
      </c>
      <c r="C29" s="6" t="s">
        <v>198</v>
      </c>
      <c r="D29" s="6" t="s">
        <v>449</v>
      </c>
      <c r="E29" s="6"/>
      <c r="F29" s="19">
        <f t="shared" si="17"/>
        <v>0</v>
      </c>
      <c r="G29" s="20"/>
      <c r="H29" s="19">
        <f t="shared" si="19"/>
        <v>0</v>
      </c>
      <c r="I29" s="20"/>
      <c r="J29" s="19">
        <v>0</v>
      </c>
      <c r="K29" s="20"/>
      <c r="L29" s="19">
        <f t="shared" si="3"/>
        <v>0</v>
      </c>
      <c r="M29" s="20"/>
      <c r="N29" s="19">
        <f t="shared" si="4"/>
        <v>0</v>
      </c>
      <c r="O29" s="20">
        <v>16</v>
      </c>
      <c r="P29" s="19">
        <f t="shared" si="5"/>
        <v>72</v>
      </c>
      <c r="Q29" s="20"/>
      <c r="R29" s="19">
        <f t="shared" si="6"/>
        <v>0</v>
      </c>
      <c r="S29" s="20"/>
      <c r="T29" s="19">
        <f t="shared" si="7"/>
        <v>0</v>
      </c>
      <c r="U29" s="20"/>
      <c r="V29" s="19">
        <f t="shared" si="8"/>
        <v>0</v>
      </c>
      <c r="W29" s="20"/>
      <c r="X29" s="19">
        <f t="shared" si="18"/>
        <v>0</v>
      </c>
      <c r="Y29" s="6"/>
      <c r="Z29" s="7">
        <f t="shared" si="10"/>
        <v>0</v>
      </c>
      <c r="AA29" s="6"/>
      <c r="AB29" s="7">
        <f t="shared" si="11"/>
        <v>0</v>
      </c>
      <c r="AC29" s="8">
        <f t="shared" si="12"/>
        <v>72</v>
      </c>
      <c r="AD29" s="6">
        <f t="shared" si="13"/>
        <v>1</v>
      </c>
      <c r="AE29" s="6">
        <f t="shared" si="14"/>
        <v>19</v>
      </c>
      <c r="AF29" s="13">
        <f t="shared" si="15"/>
        <v>0.2</v>
      </c>
    </row>
    <row r="30" spans="1:32" x14ac:dyDescent="0.3">
      <c r="A30" s="5">
        <f t="shared" si="16"/>
        <v>20</v>
      </c>
      <c r="B30" s="6" t="s">
        <v>142</v>
      </c>
      <c r="C30" s="6" t="s">
        <v>127</v>
      </c>
      <c r="D30" s="6" t="s">
        <v>146</v>
      </c>
      <c r="E30" s="6">
        <v>12</v>
      </c>
      <c r="F30" s="19">
        <f t="shared" si="17"/>
        <v>15.384615384615385</v>
      </c>
      <c r="G30" s="20"/>
      <c r="H30" s="19">
        <f t="shared" si="19"/>
        <v>0</v>
      </c>
      <c r="I30" s="20"/>
      <c r="J30" s="19">
        <f t="shared" ref="J30:J45" si="20">IF(I30=0,,($I$9-I30)*$I$7*100/$I$9)</f>
        <v>0</v>
      </c>
      <c r="K30" s="20"/>
      <c r="L30" s="19">
        <f t="shared" si="3"/>
        <v>0</v>
      </c>
      <c r="M30" s="20"/>
      <c r="N30" s="19">
        <f t="shared" si="4"/>
        <v>0</v>
      </c>
      <c r="O30" s="20">
        <v>19</v>
      </c>
      <c r="P30" s="19">
        <f t="shared" si="5"/>
        <v>48</v>
      </c>
      <c r="Q30" s="20"/>
      <c r="R30" s="19">
        <f t="shared" si="6"/>
        <v>0</v>
      </c>
      <c r="S30" s="20"/>
      <c r="T30" s="19">
        <f t="shared" si="7"/>
        <v>0</v>
      </c>
      <c r="U30" s="20"/>
      <c r="V30" s="19">
        <f t="shared" si="8"/>
        <v>0</v>
      </c>
      <c r="W30" s="20"/>
      <c r="X30" s="19">
        <f t="shared" si="18"/>
        <v>0</v>
      </c>
      <c r="Y30" s="6"/>
      <c r="Z30" s="7">
        <f t="shared" si="10"/>
        <v>0</v>
      </c>
      <c r="AA30" s="6"/>
      <c r="AB30" s="7">
        <f t="shared" si="11"/>
        <v>0</v>
      </c>
      <c r="AC30" s="8">
        <f t="shared" si="12"/>
        <v>63.384615384615387</v>
      </c>
      <c r="AD30" s="6">
        <f t="shared" si="13"/>
        <v>2</v>
      </c>
      <c r="AE30" s="6">
        <f t="shared" si="14"/>
        <v>20</v>
      </c>
      <c r="AF30" s="13">
        <f t="shared" si="15"/>
        <v>0.4</v>
      </c>
    </row>
    <row r="31" spans="1:32" x14ac:dyDescent="0.3">
      <c r="A31" s="5">
        <f t="shared" si="16"/>
        <v>21</v>
      </c>
      <c r="B31" s="6" t="s">
        <v>504</v>
      </c>
      <c r="C31" s="6" t="s">
        <v>505</v>
      </c>
      <c r="D31" s="6" t="s">
        <v>449</v>
      </c>
      <c r="E31" s="6"/>
      <c r="F31" s="19">
        <f t="shared" si="17"/>
        <v>0</v>
      </c>
      <c r="G31" s="20"/>
      <c r="H31" s="19">
        <f t="shared" si="19"/>
        <v>0</v>
      </c>
      <c r="I31" s="20"/>
      <c r="J31" s="19">
        <f t="shared" si="20"/>
        <v>0</v>
      </c>
      <c r="K31" s="20"/>
      <c r="L31" s="19">
        <f t="shared" si="3"/>
        <v>0</v>
      </c>
      <c r="M31" s="20"/>
      <c r="N31" s="19">
        <f t="shared" si="4"/>
        <v>0</v>
      </c>
      <c r="O31" s="20">
        <v>18</v>
      </c>
      <c r="P31" s="19">
        <f t="shared" si="5"/>
        <v>56</v>
      </c>
      <c r="Q31" s="20"/>
      <c r="R31" s="19">
        <f t="shared" si="6"/>
        <v>0</v>
      </c>
      <c r="S31" s="20"/>
      <c r="T31" s="19">
        <f t="shared" si="7"/>
        <v>0</v>
      </c>
      <c r="U31" s="20"/>
      <c r="V31" s="19">
        <f t="shared" si="8"/>
        <v>0</v>
      </c>
      <c r="W31" s="20"/>
      <c r="X31" s="19">
        <f t="shared" si="18"/>
        <v>0</v>
      </c>
      <c r="Y31" s="6"/>
      <c r="Z31" s="7">
        <f t="shared" si="10"/>
        <v>0</v>
      </c>
      <c r="AA31" s="6"/>
      <c r="AB31" s="7">
        <f t="shared" si="11"/>
        <v>0</v>
      </c>
      <c r="AC31" s="8">
        <f t="shared" si="12"/>
        <v>56</v>
      </c>
      <c r="AD31" s="6">
        <f t="shared" si="13"/>
        <v>1</v>
      </c>
      <c r="AE31" s="6">
        <f t="shared" si="14"/>
        <v>21</v>
      </c>
      <c r="AF31" s="13">
        <f t="shared" si="15"/>
        <v>0.2</v>
      </c>
    </row>
    <row r="32" spans="1:32" x14ac:dyDescent="0.3">
      <c r="A32" s="5">
        <f t="shared" si="16"/>
        <v>22</v>
      </c>
      <c r="B32" s="6" t="s">
        <v>506</v>
      </c>
      <c r="C32" s="6" t="s">
        <v>507</v>
      </c>
      <c r="D32" s="6" t="s">
        <v>263</v>
      </c>
      <c r="E32" s="6"/>
      <c r="F32" s="19">
        <f t="shared" si="17"/>
        <v>0</v>
      </c>
      <c r="G32" s="20"/>
      <c r="H32" s="19">
        <f t="shared" si="19"/>
        <v>0</v>
      </c>
      <c r="I32" s="20"/>
      <c r="J32" s="19">
        <f t="shared" si="20"/>
        <v>0</v>
      </c>
      <c r="K32" s="20"/>
      <c r="L32" s="19">
        <f t="shared" si="3"/>
        <v>0</v>
      </c>
      <c r="M32" s="20"/>
      <c r="N32" s="19">
        <f t="shared" si="4"/>
        <v>0</v>
      </c>
      <c r="O32" s="20">
        <v>20</v>
      </c>
      <c r="P32" s="19">
        <f t="shared" si="5"/>
        <v>40</v>
      </c>
      <c r="Q32" s="20"/>
      <c r="R32" s="19">
        <f t="shared" si="6"/>
        <v>0</v>
      </c>
      <c r="S32" s="20"/>
      <c r="T32" s="19">
        <f t="shared" si="7"/>
        <v>0</v>
      </c>
      <c r="U32" s="20"/>
      <c r="V32" s="19">
        <f t="shared" si="8"/>
        <v>0</v>
      </c>
      <c r="W32" s="20"/>
      <c r="X32" s="19">
        <f t="shared" si="18"/>
        <v>0</v>
      </c>
      <c r="Y32" s="6"/>
      <c r="Z32" s="7">
        <f t="shared" si="10"/>
        <v>0</v>
      </c>
      <c r="AA32" s="6"/>
      <c r="AB32" s="7">
        <f t="shared" si="11"/>
        <v>0</v>
      </c>
      <c r="AC32" s="8">
        <f t="shared" si="12"/>
        <v>40</v>
      </c>
      <c r="AD32" s="6">
        <f t="shared" si="13"/>
        <v>1</v>
      </c>
      <c r="AE32" s="6">
        <f t="shared" si="14"/>
        <v>22</v>
      </c>
      <c r="AF32" s="13">
        <f t="shared" si="15"/>
        <v>0.2</v>
      </c>
    </row>
    <row r="33" spans="1:32" x14ac:dyDescent="0.3">
      <c r="A33" s="5">
        <f t="shared" si="16"/>
        <v>23</v>
      </c>
      <c r="B33" s="6" t="s">
        <v>218</v>
      </c>
      <c r="C33" s="6" t="s">
        <v>219</v>
      </c>
      <c r="D33" s="6" t="s">
        <v>56</v>
      </c>
      <c r="E33" s="6">
        <v>11</v>
      </c>
      <c r="F33" s="19">
        <f t="shared" si="17"/>
        <v>30.76923076923077</v>
      </c>
      <c r="G33" s="20"/>
      <c r="H33" s="19">
        <f t="shared" si="19"/>
        <v>0</v>
      </c>
      <c r="I33" s="20"/>
      <c r="J33" s="19">
        <f t="shared" si="20"/>
        <v>0</v>
      </c>
      <c r="K33" s="20"/>
      <c r="L33" s="19">
        <f t="shared" si="3"/>
        <v>0</v>
      </c>
      <c r="M33" s="20"/>
      <c r="N33" s="19">
        <f t="shared" si="4"/>
        <v>0</v>
      </c>
      <c r="O33" s="20"/>
      <c r="P33" s="19">
        <f t="shared" si="5"/>
        <v>0</v>
      </c>
      <c r="Q33" s="20"/>
      <c r="R33" s="19">
        <f t="shared" si="6"/>
        <v>0</v>
      </c>
      <c r="S33" s="20"/>
      <c r="T33" s="19">
        <f t="shared" si="7"/>
        <v>0</v>
      </c>
      <c r="U33" s="20"/>
      <c r="V33" s="19">
        <f t="shared" si="8"/>
        <v>0</v>
      </c>
      <c r="W33" s="20"/>
      <c r="X33" s="19">
        <f t="shared" si="18"/>
        <v>0</v>
      </c>
      <c r="Y33" s="6"/>
      <c r="Z33" s="7">
        <f t="shared" si="10"/>
        <v>0</v>
      </c>
      <c r="AA33" s="6"/>
      <c r="AB33" s="19">
        <f t="shared" si="11"/>
        <v>0</v>
      </c>
      <c r="AC33" s="8">
        <f t="shared" si="12"/>
        <v>30.76923076923077</v>
      </c>
      <c r="AD33" s="6">
        <f t="shared" si="13"/>
        <v>1</v>
      </c>
      <c r="AE33" s="6">
        <f t="shared" si="14"/>
        <v>23</v>
      </c>
      <c r="AF33" s="13">
        <f t="shared" si="15"/>
        <v>0.2</v>
      </c>
    </row>
    <row r="34" spans="1:32" x14ac:dyDescent="0.3">
      <c r="A34" s="5">
        <f t="shared" si="16"/>
        <v>24</v>
      </c>
      <c r="B34" s="6" t="s">
        <v>123</v>
      </c>
      <c r="C34" s="6" t="s">
        <v>124</v>
      </c>
      <c r="D34" s="6" t="s">
        <v>193</v>
      </c>
      <c r="F34" s="19">
        <f t="shared" si="17"/>
        <v>0</v>
      </c>
      <c r="G34" s="22"/>
      <c r="H34" s="19">
        <f t="shared" si="19"/>
        <v>0</v>
      </c>
      <c r="I34" s="20"/>
      <c r="J34" s="19">
        <f t="shared" si="20"/>
        <v>0</v>
      </c>
      <c r="K34" s="20"/>
      <c r="L34" s="19">
        <f t="shared" si="3"/>
        <v>0</v>
      </c>
      <c r="M34" s="20"/>
      <c r="N34" s="19">
        <f t="shared" si="4"/>
        <v>0</v>
      </c>
      <c r="O34" s="20">
        <v>22</v>
      </c>
      <c r="P34" s="19">
        <f t="shared" si="5"/>
        <v>24</v>
      </c>
      <c r="Q34" s="20"/>
      <c r="R34" s="19">
        <f t="shared" si="6"/>
        <v>0</v>
      </c>
      <c r="S34" s="20"/>
      <c r="T34" s="19">
        <f t="shared" si="7"/>
        <v>0</v>
      </c>
      <c r="U34" s="20"/>
      <c r="V34" s="19">
        <f t="shared" si="8"/>
        <v>0</v>
      </c>
      <c r="W34" s="20"/>
      <c r="X34" s="19">
        <f t="shared" si="18"/>
        <v>0</v>
      </c>
      <c r="Y34" s="6"/>
      <c r="Z34" s="7">
        <f t="shared" si="10"/>
        <v>0</v>
      </c>
      <c r="AA34" s="6"/>
      <c r="AB34" s="7">
        <f t="shared" si="11"/>
        <v>0</v>
      </c>
      <c r="AC34" s="8">
        <f t="shared" si="12"/>
        <v>24</v>
      </c>
      <c r="AD34" s="6">
        <f t="shared" si="13"/>
        <v>1</v>
      </c>
      <c r="AE34" s="6">
        <f t="shared" si="14"/>
        <v>24</v>
      </c>
      <c r="AF34" s="13">
        <f t="shared" si="15"/>
        <v>0.2</v>
      </c>
    </row>
    <row r="35" spans="1:32" x14ac:dyDescent="0.3">
      <c r="A35" s="5">
        <f t="shared" si="16"/>
        <v>25</v>
      </c>
      <c r="B35" s="6" t="s">
        <v>221</v>
      </c>
      <c r="C35" s="6" t="s">
        <v>222</v>
      </c>
      <c r="D35" s="6" t="s">
        <v>258</v>
      </c>
      <c r="E35" s="6"/>
      <c r="F35" s="19">
        <f t="shared" si="17"/>
        <v>0</v>
      </c>
      <c r="G35" s="20">
        <v>130</v>
      </c>
      <c r="H35" s="19">
        <f t="shared" si="19"/>
        <v>11.278195488721805</v>
      </c>
      <c r="I35" s="20"/>
      <c r="J35" s="19">
        <f t="shared" si="20"/>
        <v>0</v>
      </c>
      <c r="K35" s="20"/>
      <c r="L35" s="19">
        <f t="shared" si="3"/>
        <v>0</v>
      </c>
      <c r="M35" s="20"/>
      <c r="N35" s="19">
        <f t="shared" si="4"/>
        <v>0</v>
      </c>
      <c r="O35" s="20"/>
      <c r="P35" s="19">
        <f t="shared" si="5"/>
        <v>0</v>
      </c>
      <c r="Q35" s="20"/>
      <c r="R35" s="19">
        <f t="shared" si="6"/>
        <v>0</v>
      </c>
      <c r="S35" s="20"/>
      <c r="T35" s="19">
        <f t="shared" si="7"/>
        <v>0</v>
      </c>
      <c r="U35" s="20"/>
      <c r="V35" s="19">
        <f t="shared" si="8"/>
        <v>0</v>
      </c>
      <c r="W35" s="20"/>
      <c r="X35" s="19">
        <f t="shared" si="18"/>
        <v>0</v>
      </c>
      <c r="Y35" s="6"/>
      <c r="Z35" s="7">
        <f t="shared" si="10"/>
        <v>0</v>
      </c>
      <c r="AA35" s="6"/>
      <c r="AB35" s="7">
        <f t="shared" si="11"/>
        <v>0</v>
      </c>
      <c r="AC35" s="8">
        <f t="shared" si="12"/>
        <v>22.556390977443609</v>
      </c>
      <c r="AD35" s="6">
        <f t="shared" si="13"/>
        <v>1</v>
      </c>
      <c r="AE35" s="6">
        <f t="shared" si="14"/>
        <v>25</v>
      </c>
      <c r="AF35" s="13">
        <f t="shared" si="15"/>
        <v>0.2</v>
      </c>
    </row>
    <row r="36" spans="1:32" x14ac:dyDescent="0.3">
      <c r="A36" s="5">
        <f t="shared" si="16"/>
        <v>26</v>
      </c>
      <c r="B36" s="6" t="s">
        <v>440</v>
      </c>
      <c r="C36" s="6" t="s">
        <v>219</v>
      </c>
      <c r="D36" s="6" t="s">
        <v>193</v>
      </c>
      <c r="E36" s="6"/>
      <c r="F36" s="19">
        <f t="shared" si="17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3"/>
        <v>0</v>
      </c>
      <c r="M36" s="20"/>
      <c r="N36" s="19">
        <f t="shared" si="4"/>
        <v>0</v>
      </c>
      <c r="O36" s="20">
        <v>24</v>
      </c>
      <c r="P36" s="19">
        <f t="shared" si="5"/>
        <v>8</v>
      </c>
      <c r="Q36" s="20"/>
      <c r="R36" s="19">
        <f t="shared" si="6"/>
        <v>0</v>
      </c>
      <c r="S36" s="20"/>
      <c r="T36" s="19">
        <f t="shared" si="7"/>
        <v>0</v>
      </c>
      <c r="U36" s="20"/>
      <c r="V36" s="19">
        <f t="shared" si="8"/>
        <v>0</v>
      </c>
      <c r="W36" s="20"/>
      <c r="X36" s="19">
        <f t="shared" si="18"/>
        <v>0</v>
      </c>
      <c r="Y36" s="6"/>
      <c r="Z36" s="7">
        <f t="shared" si="10"/>
        <v>0</v>
      </c>
      <c r="AA36" s="6"/>
      <c r="AB36" s="7">
        <f t="shared" si="11"/>
        <v>0</v>
      </c>
      <c r="AC36" s="8">
        <f t="shared" si="12"/>
        <v>8</v>
      </c>
      <c r="AD36" s="6">
        <f t="shared" si="13"/>
        <v>1</v>
      </c>
      <c r="AE36" s="6">
        <f t="shared" si="14"/>
        <v>26</v>
      </c>
      <c r="AF36" s="13">
        <f t="shared" si="15"/>
        <v>0.2</v>
      </c>
    </row>
    <row r="37" spans="1:32" x14ac:dyDescent="0.3">
      <c r="A37" s="5">
        <f t="shared" si="16"/>
        <v>27</v>
      </c>
      <c r="B37" s="6" t="s">
        <v>508</v>
      </c>
      <c r="C37" s="6" t="s">
        <v>509</v>
      </c>
      <c r="D37" s="6" t="s">
        <v>424</v>
      </c>
      <c r="E37" s="6"/>
      <c r="F37" s="19">
        <f t="shared" si="17"/>
        <v>0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3"/>
        <v>0</v>
      </c>
      <c r="M37" s="20"/>
      <c r="N37" s="19">
        <f t="shared" si="4"/>
        <v>0</v>
      </c>
      <c r="O37" s="20">
        <v>25</v>
      </c>
      <c r="P37" s="19">
        <v>4</v>
      </c>
      <c r="Q37" s="20"/>
      <c r="R37" s="19">
        <f t="shared" si="6"/>
        <v>0</v>
      </c>
      <c r="S37" s="20"/>
      <c r="T37" s="19">
        <f t="shared" si="7"/>
        <v>0</v>
      </c>
      <c r="U37" s="20"/>
      <c r="V37" s="19">
        <f t="shared" si="8"/>
        <v>0</v>
      </c>
      <c r="W37" s="20"/>
      <c r="X37" s="19">
        <f t="shared" si="18"/>
        <v>0</v>
      </c>
      <c r="Y37" s="6"/>
      <c r="Z37" s="7">
        <v>0</v>
      </c>
      <c r="AA37" s="6"/>
      <c r="AB37" s="7">
        <f t="shared" si="11"/>
        <v>0</v>
      </c>
      <c r="AC37" s="8">
        <f t="shared" si="12"/>
        <v>4</v>
      </c>
      <c r="AD37" s="6">
        <f t="shared" si="13"/>
        <v>1</v>
      </c>
      <c r="AE37" s="6">
        <f t="shared" si="14"/>
        <v>27</v>
      </c>
      <c r="AF37" s="13">
        <f t="shared" si="15"/>
        <v>0.2</v>
      </c>
    </row>
    <row r="38" spans="1:32" x14ac:dyDescent="0.3">
      <c r="A38" s="5">
        <f t="shared" si="16"/>
        <v>28</v>
      </c>
      <c r="B38" s="6"/>
      <c r="C38" s="6"/>
      <c r="D38" s="6"/>
      <c r="E38" s="6"/>
      <c r="F38" s="19">
        <f t="shared" si="17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3"/>
        <v>0</v>
      </c>
      <c r="M38" s="20"/>
      <c r="N38" s="19">
        <f t="shared" si="4"/>
        <v>0</v>
      </c>
      <c r="O38" s="20"/>
      <c r="P38" s="19">
        <f t="shared" ref="P38:P45" si="21">IF(O38=0,,($O$9-O38)*$O$7*100/$O$9)</f>
        <v>0</v>
      </c>
      <c r="Q38" s="20"/>
      <c r="R38" s="19">
        <f t="shared" si="6"/>
        <v>0</v>
      </c>
      <c r="S38" s="20"/>
      <c r="T38" s="19">
        <f t="shared" si="7"/>
        <v>0</v>
      </c>
      <c r="U38" s="20"/>
      <c r="V38" s="19">
        <f t="shared" si="8"/>
        <v>0</v>
      </c>
      <c r="W38" s="20"/>
      <c r="X38" s="19">
        <f t="shared" si="18"/>
        <v>0</v>
      </c>
      <c r="Y38" s="6"/>
      <c r="Z38" s="7">
        <f t="shared" ref="Z38:Z45" si="22">IF(Y38=0,,($Y$9-Y38)*$Y$7*100/$Y$9)</f>
        <v>0</v>
      </c>
      <c r="AA38" s="6"/>
      <c r="AB38" s="7">
        <f t="shared" si="11"/>
        <v>0</v>
      </c>
      <c r="AC38" s="8">
        <f t="shared" si="12"/>
        <v>0</v>
      </c>
      <c r="AD38" s="6">
        <f t="shared" si="13"/>
        <v>0</v>
      </c>
      <c r="AE38" s="6">
        <f t="shared" si="14"/>
        <v>28</v>
      </c>
      <c r="AF38" s="13">
        <f t="shared" si="15"/>
        <v>0</v>
      </c>
    </row>
    <row r="39" spans="1:32" x14ac:dyDescent="0.3">
      <c r="A39" s="5">
        <f t="shared" si="16"/>
        <v>29</v>
      </c>
      <c r="B39" s="6"/>
      <c r="C39" s="6"/>
      <c r="D39" s="6"/>
      <c r="E39" s="6"/>
      <c r="F39" s="19">
        <f t="shared" si="17"/>
        <v>0</v>
      </c>
      <c r="G39" s="20"/>
      <c r="H39" s="19">
        <f t="shared" si="19"/>
        <v>0</v>
      </c>
      <c r="I39" s="20"/>
      <c r="J39" s="19">
        <f t="shared" si="20"/>
        <v>0</v>
      </c>
      <c r="K39" s="20"/>
      <c r="L39" s="19">
        <f t="shared" si="3"/>
        <v>0</v>
      </c>
      <c r="M39" s="20"/>
      <c r="N39" s="19">
        <f t="shared" si="4"/>
        <v>0</v>
      </c>
      <c r="O39" s="20"/>
      <c r="P39" s="19">
        <f t="shared" si="21"/>
        <v>0</v>
      </c>
      <c r="Q39" s="20"/>
      <c r="R39" s="19">
        <f t="shared" si="6"/>
        <v>0</v>
      </c>
      <c r="S39" s="20"/>
      <c r="T39" s="19">
        <f t="shared" si="7"/>
        <v>0</v>
      </c>
      <c r="U39" s="20"/>
      <c r="V39" s="19">
        <f t="shared" si="8"/>
        <v>0</v>
      </c>
      <c r="W39" s="20"/>
      <c r="X39" s="19">
        <f t="shared" si="18"/>
        <v>0</v>
      </c>
      <c r="Y39" s="6"/>
      <c r="Z39" s="7">
        <f t="shared" si="22"/>
        <v>0</v>
      </c>
      <c r="AA39" s="6"/>
      <c r="AB39" s="7">
        <f t="shared" si="11"/>
        <v>0</v>
      </c>
      <c r="AC39" s="8">
        <f t="shared" si="12"/>
        <v>0</v>
      </c>
      <c r="AD39" s="6">
        <f t="shared" si="13"/>
        <v>0</v>
      </c>
      <c r="AE39" s="6">
        <f t="shared" si="14"/>
        <v>29</v>
      </c>
      <c r="AF39" s="13">
        <f t="shared" si="15"/>
        <v>0</v>
      </c>
    </row>
    <row r="40" spans="1:32" x14ac:dyDescent="0.3">
      <c r="A40" s="5">
        <f t="shared" si="16"/>
        <v>30</v>
      </c>
      <c r="B40" s="6"/>
      <c r="C40" s="6"/>
      <c r="D40" s="6"/>
      <c r="E40" s="6"/>
      <c r="F40" s="19">
        <f t="shared" si="17"/>
        <v>0</v>
      </c>
      <c r="G40" s="20"/>
      <c r="H40" s="19">
        <f t="shared" si="19"/>
        <v>0</v>
      </c>
      <c r="I40" s="20"/>
      <c r="J40" s="19">
        <f t="shared" si="20"/>
        <v>0</v>
      </c>
      <c r="K40" s="20"/>
      <c r="L40" s="19">
        <f t="shared" si="3"/>
        <v>0</v>
      </c>
      <c r="M40" s="20"/>
      <c r="N40" s="19">
        <f t="shared" si="4"/>
        <v>0</v>
      </c>
      <c r="O40" s="20"/>
      <c r="P40" s="19">
        <f t="shared" si="21"/>
        <v>0</v>
      </c>
      <c r="Q40" s="20"/>
      <c r="R40" s="19">
        <f t="shared" si="6"/>
        <v>0</v>
      </c>
      <c r="S40" s="20"/>
      <c r="T40" s="19">
        <f t="shared" si="7"/>
        <v>0</v>
      </c>
      <c r="U40" s="20"/>
      <c r="V40" s="19">
        <f t="shared" si="8"/>
        <v>0</v>
      </c>
      <c r="W40" s="20"/>
      <c r="X40" s="19">
        <f t="shared" si="18"/>
        <v>0</v>
      </c>
      <c r="Y40" s="6"/>
      <c r="Z40" s="7">
        <f t="shared" si="22"/>
        <v>0</v>
      </c>
      <c r="AA40" s="6"/>
      <c r="AB40" s="7">
        <f t="shared" si="11"/>
        <v>0</v>
      </c>
      <c r="AC40" s="8">
        <f t="shared" si="12"/>
        <v>0</v>
      </c>
      <c r="AD40" s="6">
        <f t="shared" si="13"/>
        <v>0</v>
      </c>
      <c r="AE40" s="6">
        <f t="shared" si="14"/>
        <v>30</v>
      </c>
      <c r="AF40" s="13">
        <f t="shared" si="15"/>
        <v>0</v>
      </c>
    </row>
    <row r="41" spans="1:32" x14ac:dyDescent="0.3">
      <c r="A41" s="5">
        <f t="shared" si="16"/>
        <v>31</v>
      </c>
      <c r="B41" s="6"/>
      <c r="C41" s="6"/>
      <c r="D41" s="6"/>
      <c r="E41" s="6"/>
      <c r="F41" s="19">
        <f t="shared" si="17"/>
        <v>0</v>
      </c>
      <c r="G41" s="20"/>
      <c r="H41" s="19">
        <f t="shared" si="19"/>
        <v>0</v>
      </c>
      <c r="I41" s="20"/>
      <c r="J41" s="19">
        <f t="shared" si="20"/>
        <v>0</v>
      </c>
      <c r="K41" s="20"/>
      <c r="L41" s="19">
        <f t="shared" si="3"/>
        <v>0</v>
      </c>
      <c r="M41" s="20"/>
      <c r="N41" s="19">
        <f t="shared" si="4"/>
        <v>0</v>
      </c>
      <c r="O41" s="20"/>
      <c r="P41" s="19">
        <f t="shared" si="21"/>
        <v>0</v>
      </c>
      <c r="Q41" s="20"/>
      <c r="R41" s="19">
        <f t="shared" si="6"/>
        <v>0</v>
      </c>
      <c r="S41" s="20"/>
      <c r="T41" s="19">
        <f t="shared" si="7"/>
        <v>0</v>
      </c>
      <c r="U41" s="20"/>
      <c r="V41" s="19">
        <f t="shared" si="8"/>
        <v>0</v>
      </c>
      <c r="W41" s="20"/>
      <c r="X41" s="19">
        <f t="shared" si="18"/>
        <v>0</v>
      </c>
      <c r="Y41" s="6"/>
      <c r="Z41" s="7">
        <f t="shared" si="22"/>
        <v>0</v>
      </c>
      <c r="AA41" s="6"/>
      <c r="AB41" s="7">
        <f t="shared" si="11"/>
        <v>0</v>
      </c>
      <c r="AC41" s="8">
        <f t="shared" si="12"/>
        <v>0</v>
      </c>
      <c r="AD41" s="6">
        <f t="shared" si="13"/>
        <v>0</v>
      </c>
      <c r="AE41" s="6">
        <f t="shared" si="14"/>
        <v>31</v>
      </c>
      <c r="AF41" s="13">
        <f t="shared" si="15"/>
        <v>0</v>
      </c>
    </row>
    <row r="42" spans="1:32" x14ac:dyDescent="0.3">
      <c r="A42" s="5">
        <f t="shared" si="16"/>
        <v>32</v>
      </c>
      <c r="B42" s="6"/>
      <c r="C42" s="6"/>
      <c r="D42" s="6"/>
      <c r="E42" s="6"/>
      <c r="F42" s="7">
        <f t="shared" si="17"/>
        <v>0</v>
      </c>
      <c r="G42" s="6"/>
      <c r="H42" s="7">
        <f t="shared" si="19"/>
        <v>0</v>
      </c>
      <c r="I42" s="6"/>
      <c r="J42" s="7">
        <f t="shared" si="20"/>
        <v>0</v>
      </c>
      <c r="K42" s="6"/>
      <c r="L42" s="7">
        <f t="shared" si="3"/>
        <v>0</v>
      </c>
      <c r="M42" s="6"/>
      <c r="N42" s="7">
        <f t="shared" si="4"/>
        <v>0</v>
      </c>
      <c r="O42" s="6"/>
      <c r="P42" s="7">
        <f t="shared" si="21"/>
        <v>0</v>
      </c>
      <c r="Q42" s="6"/>
      <c r="R42" s="7">
        <f t="shared" si="6"/>
        <v>0</v>
      </c>
      <c r="S42" s="6"/>
      <c r="T42" s="7">
        <f t="shared" si="7"/>
        <v>0</v>
      </c>
      <c r="U42" s="6"/>
      <c r="V42" s="7">
        <f t="shared" si="8"/>
        <v>0</v>
      </c>
      <c r="W42" s="6"/>
      <c r="X42" s="7">
        <f t="shared" si="18"/>
        <v>0</v>
      </c>
      <c r="Y42" s="6"/>
      <c r="Z42" s="7">
        <f t="shared" si="22"/>
        <v>0</v>
      </c>
      <c r="AA42" s="6"/>
      <c r="AB42" s="7">
        <f t="shared" si="11"/>
        <v>0</v>
      </c>
      <c r="AC42" s="8">
        <f t="shared" si="12"/>
        <v>0</v>
      </c>
      <c r="AD42" s="6">
        <f t="shared" si="13"/>
        <v>0</v>
      </c>
      <c r="AE42" s="6">
        <f t="shared" si="14"/>
        <v>32</v>
      </c>
      <c r="AF42" s="13">
        <f t="shared" si="15"/>
        <v>0</v>
      </c>
    </row>
    <row r="43" spans="1:32" x14ac:dyDescent="0.3">
      <c r="A43" s="5">
        <f t="shared" si="16"/>
        <v>33</v>
      </c>
      <c r="B43" s="6"/>
      <c r="C43" s="6"/>
      <c r="D43" s="6"/>
      <c r="E43" s="6"/>
      <c r="F43" s="7">
        <f t="shared" si="17"/>
        <v>0</v>
      </c>
      <c r="G43" s="6"/>
      <c r="H43" s="7">
        <f t="shared" si="19"/>
        <v>0</v>
      </c>
      <c r="I43" s="6"/>
      <c r="J43" s="7">
        <f t="shared" si="20"/>
        <v>0</v>
      </c>
      <c r="K43" s="6"/>
      <c r="L43" s="7">
        <f t="shared" si="3"/>
        <v>0</v>
      </c>
      <c r="M43" s="6"/>
      <c r="N43" s="7">
        <f t="shared" si="4"/>
        <v>0</v>
      </c>
      <c r="O43" s="6"/>
      <c r="P43" s="7">
        <f t="shared" si="21"/>
        <v>0</v>
      </c>
      <c r="Q43" s="6"/>
      <c r="R43" s="7">
        <f t="shared" si="6"/>
        <v>0</v>
      </c>
      <c r="S43" s="6"/>
      <c r="T43" s="7">
        <f t="shared" si="7"/>
        <v>0</v>
      </c>
      <c r="U43" s="6"/>
      <c r="V43" s="7">
        <f t="shared" si="8"/>
        <v>0</v>
      </c>
      <c r="W43" s="6"/>
      <c r="X43" s="7">
        <f t="shared" si="18"/>
        <v>0</v>
      </c>
      <c r="Y43" s="6"/>
      <c r="Z43" s="7">
        <f t="shared" si="22"/>
        <v>0</v>
      </c>
      <c r="AA43" s="6"/>
      <c r="AB43" s="7">
        <f t="shared" si="11"/>
        <v>0</v>
      </c>
      <c r="AC43" s="8">
        <f t="shared" si="12"/>
        <v>0</v>
      </c>
      <c r="AD43" s="6">
        <f t="shared" si="13"/>
        <v>0</v>
      </c>
      <c r="AE43" s="6">
        <f t="shared" si="14"/>
        <v>33</v>
      </c>
      <c r="AF43" s="13">
        <f t="shared" si="15"/>
        <v>0</v>
      </c>
    </row>
    <row r="44" spans="1:32" x14ac:dyDescent="0.3">
      <c r="A44" s="5">
        <f t="shared" si="16"/>
        <v>34</v>
      </c>
      <c r="B44" s="6"/>
      <c r="C44" s="6"/>
      <c r="D44" s="6"/>
      <c r="E44" s="6"/>
      <c r="F44" s="7">
        <f t="shared" si="17"/>
        <v>0</v>
      </c>
      <c r="G44" s="6"/>
      <c r="H44" s="7">
        <f t="shared" si="19"/>
        <v>0</v>
      </c>
      <c r="I44" s="6"/>
      <c r="J44" s="7">
        <f t="shared" si="20"/>
        <v>0</v>
      </c>
      <c r="K44" s="6"/>
      <c r="L44" s="7">
        <f t="shared" si="3"/>
        <v>0</v>
      </c>
      <c r="M44" s="6"/>
      <c r="N44" s="7">
        <f t="shared" si="4"/>
        <v>0</v>
      </c>
      <c r="O44" s="6"/>
      <c r="P44" s="7">
        <f t="shared" si="21"/>
        <v>0</v>
      </c>
      <c r="Q44" s="6"/>
      <c r="R44" s="7">
        <v>0</v>
      </c>
      <c r="S44" s="6"/>
      <c r="T44" s="7">
        <f t="shared" si="7"/>
        <v>0</v>
      </c>
      <c r="U44" s="6"/>
      <c r="V44" s="7">
        <v>0</v>
      </c>
      <c r="W44" s="6"/>
      <c r="X44" s="7">
        <f t="shared" si="18"/>
        <v>0</v>
      </c>
      <c r="Y44" s="6"/>
      <c r="Z44" s="7">
        <f t="shared" si="22"/>
        <v>0</v>
      </c>
      <c r="AA44" s="6"/>
      <c r="AB44" s="7">
        <f t="shared" si="11"/>
        <v>0</v>
      </c>
      <c r="AC44" s="8">
        <f t="shared" si="12"/>
        <v>0</v>
      </c>
      <c r="AD44" s="6">
        <f t="shared" si="13"/>
        <v>0</v>
      </c>
      <c r="AE44" s="6">
        <f t="shared" si="14"/>
        <v>34</v>
      </c>
      <c r="AF44" s="13">
        <f t="shared" si="15"/>
        <v>0</v>
      </c>
    </row>
    <row r="45" spans="1:32" x14ac:dyDescent="0.3">
      <c r="A45" s="5">
        <f t="shared" si="16"/>
        <v>35</v>
      </c>
      <c r="B45" s="6"/>
      <c r="C45" s="6"/>
      <c r="D45" s="6"/>
      <c r="E45" s="6"/>
      <c r="F45" s="7">
        <f t="shared" si="17"/>
        <v>0</v>
      </c>
      <c r="G45" s="6"/>
      <c r="H45" s="7">
        <f t="shared" si="19"/>
        <v>0</v>
      </c>
      <c r="I45" s="6"/>
      <c r="J45" s="7">
        <f t="shared" si="20"/>
        <v>0</v>
      </c>
      <c r="K45" s="6"/>
      <c r="L45" s="7">
        <f t="shared" si="3"/>
        <v>0</v>
      </c>
      <c r="M45" s="6"/>
      <c r="N45" s="7">
        <f t="shared" si="4"/>
        <v>0</v>
      </c>
      <c r="O45" s="6"/>
      <c r="P45" s="7">
        <f t="shared" si="21"/>
        <v>0</v>
      </c>
      <c r="Q45" s="6"/>
      <c r="R45" s="7">
        <f>IF(Q45=0,,($Q$9-Q45)*$Q$7*100/$Q$9)</f>
        <v>0</v>
      </c>
      <c r="S45" s="6"/>
      <c r="T45" s="7">
        <f t="shared" si="7"/>
        <v>0</v>
      </c>
      <c r="U45" s="6"/>
      <c r="V45" s="7">
        <f>IF(U45=0,,($U$9-U45)*$U$7*100/$U$9)</f>
        <v>0</v>
      </c>
      <c r="W45" s="6"/>
      <c r="X45" s="7">
        <f t="shared" si="18"/>
        <v>0</v>
      </c>
      <c r="Y45" s="6"/>
      <c r="Z45" s="7">
        <f t="shared" si="22"/>
        <v>0</v>
      </c>
      <c r="AA45" s="6"/>
      <c r="AB45" s="7">
        <f t="shared" si="11"/>
        <v>0</v>
      </c>
      <c r="AC45" s="8">
        <f t="shared" si="12"/>
        <v>0</v>
      </c>
      <c r="AD45" s="6">
        <f t="shared" si="13"/>
        <v>0</v>
      </c>
      <c r="AE45" s="6">
        <f t="shared" si="14"/>
        <v>35</v>
      </c>
      <c r="AF45" s="13">
        <f t="shared" si="15"/>
        <v>0</v>
      </c>
    </row>
    <row r="46" spans="1:32" x14ac:dyDescent="0.3">
      <c r="A46" s="30" t="s">
        <v>17</v>
      </c>
      <c r="B46" s="30"/>
      <c r="C46" s="31"/>
      <c r="E46">
        <f>COUNTA(E11:E45)</f>
        <v>13</v>
      </c>
      <c r="G46">
        <f>COUNTA(G11:G45)</f>
        <v>12</v>
      </c>
      <c r="I46">
        <f>COUNTA(I11:I45)</f>
        <v>14</v>
      </c>
      <c r="K46">
        <f>COUNTA(K11:K45)</f>
        <v>5</v>
      </c>
      <c r="M46">
        <f>COUNTA(M11:M45)</f>
        <v>1</v>
      </c>
      <c r="O46">
        <f>COUNTA(O11:O45)</f>
        <v>20</v>
      </c>
      <c r="Q46">
        <f>COUNTA(Q11:Q45)</f>
        <v>10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</row>
    <row r="47" spans="1:32" x14ac:dyDescent="0.3">
      <c r="A47" s="33" t="s">
        <v>30</v>
      </c>
      <c r="B47" s="33"/>
      <c r="C47" s="33"/>
      <c r="E47" s="12">
        <f>E46/$G$2</f>
        <v>0.48148148148148145</v>
      </c>
      <c r="G47" s="12">
        <f>G46/$G$2</f>
        <v>0.44444444444444442</v>
      </c>
      <c r="I47" s="12">
        <f>I46/$G$2</f>
        <v>0.51851851851851849</v>
      </c>
      <c r="K47" s="12">
        <f>K46/$G$2</f>
        <v>0.18518518518518517</v>
      </c>
      <c r="M47" s="12">
        <f>M46/$G$2</f>
        <v>3.7037037037037035E-2</v>
      </c>
      <c r="O47" s="12">
        <f>O46/$G$2</f>
        <v>0.7407407407407407</v>
      </c>
      <c r="Q47" s="12">
        <f>Q46/$G$2</f>
        <v>0.37037037037037035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</row>
  </sheetData>
  <sortState xmlns:xlrd2="http://schemas.microsoft.com/office/spreadsheetml/2017/richdata2" ref="B11:AC45">
    <sortCondition descending="1" ref="AC11:AC45"/>
  </sortState>
  <mergeCells count="53">
    <mergeCell ref="E7:F7"/>
    <mergeCell ref="Q9:R9"/>
    <mergeCell ref="I7:J7"/>
    <mergeCell ref="G7:H7"/>
    <mergeCell ref="A1:H1"/>
    <mergeCell ref="E2:F2"/>
    <mergeCell ref="E3:F3"/>
    <mergeCell ref="G6:H6"/>
    <mergeCell ref="K6:L6"/>
    <mergeCell ref="E6:F6"/>
    <mergeCell ref="I6:J6"/>
    <mergeCell ref="O8:P8"/>
    <mergeCell ref="O9:P9"/>
    <mergeCell ref="AA6:AB6"/>
    <mergeCell ref="Y6:Z6"/>
    <mergeCell ref="Y7:Z7"/>
    <mergeCell ref="AA9:AB9"/>
    <mergeCell ref="AA8:AB8"/>
    <mergeCell ref="AA7:AB7"/>
    <mergeCell ref="U8:V8"/>
    <mergeCell ref="U9:V9"/>
    <mergeCell ref="Y8:Z8"/>
    <mergeCell ref="Y9:Z9"/>
    <mergeCell ref="W8:X8"/>
    <mergeCell ref="W9:X9"/>
    <mergeCell ref="S8:T8"/>
    <mergeCell ref="S9:T9"/>
    <mergeCell ref="Q8:R8"/>
    <mergeCell ref="M6:N6"/>
    <mergeCell ref="K7:L7"/>
    <mergeCell ref="M7:N7"/>
    <mergeCell ref="W6:X6"/>
    <mergeCell ref="W7:X7"/>
    <mergeCell ref="U6:V6"/>
    <mergeCell ref="O6:P6"/>
    <mergeCell ref="O7:P7"/>
    <mergeCell ref="U7:V7"/>
    <mergeCell ref="Q6:R6"/>
    <mergeCell ref="S6:T6"/>
    <mergeCell ref="Q7:R7"/>
    <mergeCell ref="S7:T7"/>
    <mergeCell ref="A47:C47"/>
    <mergeCell ref="G8:H8"/>
    <mergeCell ref="K8:L8"/>
    <mergeCell ref="M8:N8"/>
    <mergeCell ref="G9:H9"/>
    <mergeCell ref="K9:L9"/>
    <mergeCell ref="M9:N9"/>
    <mergeCell ref="E8:F8"/>
    <mergeCell ref="E9:F9"/>
    <mergeCell ref="A46:C46"/>
    <mergeCell ref="I8:J8"/>
    <mergeCell ref="I9:J9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47"/>
  <sheetViews>
    <sheetView zoomScale="109" zoomScaleNormal="109" workbookViewId="0">
      <pane xSplit="3" ySplit="10" topLeftCell="V11" activePane="bottomRight" state="frozenSplit"/>
      <selection activeCell="F16" sqref="F16"/>
      <selection pane="topRight" activeCell="F16" sqref="F16"/>
      <selection pane="bottomLeft" activeCell="F16" sqref="F16"/>
      <selection pane="bottomRight" activeCell="AG7" sqref="AG7"/>
    </sheetView>
  </sheetViews>
  <sheetFormatPr baseColWidth="10" defaultColWidth="11.44140625" defaultRowHeight="14.4" x14ac:dyDescent="0.3"/>
  <cols>
    <col min="1" max="1" width="18.33203125" bestFit="1" customWidth="1"/>
    <col min="2" max="2" width="27.44140625" customWidth="1"/>
    <col min="4" max="4" width="21.6640625" hidden="1" customWidth="1"/>
    <col min="5" max="6" width="11.44140625" customWidth="1"/>
    <col min="7" max="7" width="9.109375" customWidth="1"/>
    <col min="8" max="8" width="9.33203125" customWidth="1"/>
    <col min="9" max="9" width="8.33203125" customWidth="1"/>
    <col min="10" max="10" width="10.77734375" customWidth="1"/>
    <col min="12" max="12" width="11.77734375" customWidth="1"/>
    <col min="14" max="14" width="16.33203125" customWidth="1"/>
    <col min="15" max="15" width="9.6640625" customWidth="1"/>
    <col min="16" max="16" width="7.44140625" customWidth="1"/>
    <col min="18" max="18" width="10.44140625" customWidth="1"/>
    <col min="19" max="19" width="11.44140625" customWidth="1"/>
    <col min="20" max="20" width="18.33203125" bestFit="1" customWidth="1"/>
    <col min="21" max="21" width="9.77734375" customWidth="1"/>
    <col min="22" max="22" width="12.44140625" customWidth="1"/>
    <col min="23" max="23" width="18.33203125" customWidth="1"/>
    <col min="24" max="24" width="27.6640625" customWidth="1"/>
    <col min="25" max="25" width="11.44140625" customWidth="1"/>
    <col min="26" max="26" width="20.77734375" customWidth="1"/>
    <col min="27" max="27" width="11.44140625" customWidth="1"/>
    <col min="28" max="28" width="16.33203125" customWidth="1"/>
    <col min="29" max="30" width="18.77734375" customWidth="1"/>
  </cols>
  <sheetData>
    <row r="1" spans="1:34" ht="31.2" x14ac:dyDescent="0.6">
      <c r="A1" s="40" t="s">
        <v>12</v>
      </c>
      <c r="B1" s="40"/>
      <c r="C1" s="40"/>
      <c r="D1" s="40"/>
      <c r="E1" s="40"/>
      <c r="F1" s="40"/>
      <c r="G1" s="40"/>
      <c r="H1" s="40"/>
    </row>
    <row r="2" spans="1:34" x14ac:dyDescent="0.3">
      <c r="E2" s="32" t="s">
        <v>26</v>
      </c>
      <c r="F2" s="32"/>
      <c r="G2" s="11">
        <f>COUNTA(B11:B45)</f>
        <v>18</v>
      </c>
    </row>
    <row r="3" spans="1:34" x14ac:dyDescent="0.3">
      <c r="E3" s="32" t="s">
        <v>28</v>
      </c>
      <c r="F3" s="32"/>
      <c r="G3" s="11">
        <f>COUNTA(E8:AD8)</f>
        <v>5</v>
      </c>
    </row>
    <row r="4" spans="1:34" x14ac:dyDescent="0.3">
      <c r="A4" s="9"/>
      <c r="B4" s="10" t="s">
        <v>21</v>
      </c>
      <c r="C4" s="3"/>
    </row>
    <row r="6" spans="1:34" x14ac:dyDescent="0.3">
      <c r="D6" s="1" t="s">
        <v>0</v>
      </c>
      <c r="E6" s="34" t="s">
        <v>158</v>
      </c>
      <c r="F6" s="34"/>
      <c r="G6" s="34" t="s">
        <v>399</v>
      </c>
      <c r="H6" s="34"/>
      <c r="I6" s="34" t="s">
        <v>410</v>
      </c>
      <c r="J6" s="34"/>
      <c r="K6" s="34" t="s">
        <v>417</v>
      </c>
      <c r="L6" s="34"/>
      <c r="M6" s="34" t="s">
        <v>416</v>
      </c>
      <c r="N6" s="34"/>
      <c r="O6" s="34" t="s">
        <v>418</v>
      </c>
      <c r="P6" s="34"/>
      <c r="Q6" s="34" t="s">
        <v>586</v>
      </c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4" x14ac:dyDescent="0.3">
      <c r="D7" s="1" t="s">
        <v>10</v>
      </c>
      <c r="E7" s="36">
        <v>2</v>
      </c>
      <c r="F7" s="37"/>
      <c r="G7" s="36">
        <v>5</v>
      </c>
      <c r="H7" s="37"/>
      <c r="I7" s="36">
        <v>5</v>
      </c>
      <c r="J7" s="37"/>
      <c r="K7" s="36">
        <v>4</v>
      </c>
      <c r="L7" s="37"/>
      <c r="M7" s="36">
        <v>4</v>
      </c>
      <c r="N7" s="37"/>
      <c r="O7" s="36">
        <v>2</v>
      </c>
      <c r="P7" s="37"/>
      <c r="Q7" s="36">
        <v>5</v>
      </c>
      <c r="R7" s="37"/>
      <c r="S7" s="36"/>
      <c r="T7" s="37"/>
      <c r="U7" s="36"/>
      <c r="V7" s="37"/>
      <c r="W7" s="36"/>
      <c r="X7" s="37"/>
      <c r="Y7" s="36"/>
      <c r="Z7" s="37"/>
      <c r="AA7" s="36"/>
      <c r="AB7" s="37"/>
      <c r="AC7" s="36"/>
      <c r="AD7" s="37"/>
    </row>
    <row r="8" spans="1:34" x14ac:dyDescent="0.3">
      <c r="D8" s="1" t="s">
        <v>1</v>
      </c>
      <c r="E8" s="35" t="s">
        <v>264</v>
      </c>
      <c r="F8" s="35"/>
      <c r="G8" s="35">
        <v>45949</v>
      </c>
      <c r="H8" s="35"/>
      <c r="I8" s="35">
        <v>45970</v>
      </c>
      <c r="J8" s="35"/>
      <c r="K8" s="35"/>
      <c r="L8" s="35"/>
      <c r="M8" s="35"/>
      <c r="N8" s="35"/>
      <c r="O8" s="35">
        <v>45984</v>
      </c>
      <c r="P8" s="35"/>
      <c r="Q8" s="35">
        <v>46067</v>
      </c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F8" s="11"/>
    </row>
    <row r="9" spans="1:34" x14ac:dyDescent="0.3">
      <c r="D9" s="1" t="s">
        <v>2</v>
      </c>
      <c r="E9" s="34">
        <v>13</v>
      </c>
      <c r="F9" s="34"/>
      <c r="G9" s="34">
        <v>90</v>
      </c>
      <c r="H9" s="34"/>
      <c r="I9" s="34">
        <v>88</v>
      </c>
      <c r="J9" s="34"/>
      <c r="K9" s="34">
        <v>79</v>
      </c>
      <c r="L9" s="34"/>
      <c r="M9" s="34">
        <v>76</v>
      </c>
      <c r="N9" s="34"/>
      <c r="O9" s="34">
        <v>13</v>
      </c>
      <c r="P9" s="34"/>
      <c r="Q9" s="34">
        <v>67</v>
      </c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4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6</v>
      </c>
      <c r="T10" s="1" t="s">
        <v>7</v>
      </c>
      <c r="U10" s="1" t="s">
        <v>6</v>
      </c>
      <c r="V10" s="1" t="s">
        <v>7</v>
      </c>
      <c r="W10" s="1" t="s">
        <v>6</v>
      </c>
      <c r="X10" s="1" t="s">
        <v>7</v>
      </c>
      <c r="Y10" s="1" t="s">
        <v>6</v>
      </c>
      <c r="Z10" s="1" t="s">
        <v>7</v>
      </c>
      <c r="AA10" s="1" t="s">
        <v>6</v>
      </c>
      <c r="AB10" s="1" t="s">
        <v>7</v>
      </c>
      <c r="AC10" s="1" t="s">
        <v>6</v>
      </c>
      <c r="AD10" s="1" t="s">
        <v>7</v>
      </c>
      <c r="AE10" s="1" t="s">
        <v>8</v>
      </c>
      <c r="AF10" s="1" t="s">
        <v>29</v>
      </c>
      <c r="AG10" s="1" t="s">
        <v>9</v>
      </c>
      <c r="AH10" s="1" t="s">
        <v>31</v>
      </c>
    </row>
    <row r="11" spans="1:34" x14ac:dyDescent="0.3">
      <c r="A11" s="5">
        <f t="shared" ref="A11:A33" si="0">AG11</f>
        <v>1</v>
      </c>
      <c r="B11" s="6" t="s">
        <v>403</v>
      </c>
      <c r="C11" s="6" t="s">
        <v>404</v>
      </c>
      <c r="D11" s="6" t="s">
        <v>51</v>
      </c>
      <c r="E11" s="20"/>
      <c r="F11" s="19">
        <f t="shared" ref="F11:F25" si="1">IF(E11=0,,($E$9-E11)*$E$7*100/$E$9)</f>
        <v>0</v>
      </c>
      <c r="G11" s="20">
        <v>20</v>
      </c>
      <c r="H11" s="19">
        <f t="shared" ref="H11:H33" si="2">IF(G11=0,,($G$9-G11)*$G$7*100/$G$9)</f>
        <v>388.88888888888891</v>
      </c>
      <c r="I11" s="20">
        <v>13</v>
      </c>
      <c r="J11" s="19">
        <f t="shared" ref="J11:J33" si="3">IF(I11=0,,($I$9-I11)*$I$7*100/$I$9)</f>
        <v>426.13636363636363</v>
      </c>
      <c r="K11" s="20">
        <v>28</v>
      </c>
      <c r="L11" s="19">
        <f t="shared" ref="L11:L33" si="4">IF(K11=0,,($K$9-K11)*$K$7*100/$K$9)</f>
        <v>258.22784810126581</v>
      </c>
      <c r="M11" s="20">
        <v>40</v>
      </c>
      <c r="N11" s="19">
        <f t="shared" ref="N11:N33" si="5">IF(M11=0,,($M$9-M11)*$M$7*100/$M$9)</f>
        <v>189.47368421052633</v>
      </c>
      <c r="O11" s="20">
        <v>1</v>
      </c>
      <c r="P11" s="19">
        <f t="shared" ref="P11:P26" si="6">IF(O11=0,,($O$9-O11)*$O$7*100/$O$9)</f>
        <v>184.61538461538461</v>
      </c>
      <c r="Q11" s="20">
        <v>8</v>
      </c>
      <c r="R11" s="19">
        <f t="shared" ref="R11:R33" si="7">IF(Q11=0,,($Q$9-Q11)*$Q$7*100/$Q$9)</f>
        <v>440.29850746268659</v>
      </c>
      <c r="S11" s="20"/>
      <c r="T11" s="19"/>
      <c r="U11" s="20"/>
      <c r="V11" s="19"/>
      <c r="W11" s="20"/>
      <c r="X11" s="19"/>
      <c r="Y11" s="20"/>
      <c r="Z11" s="19"/>
      <c r="AA11" s="20"/>
      <c r="AB11" s="19"/>
      <c r="AC11" s="20"/>
      <c r="AD11" s="19"/>
      <c r="AE11" s="8">
        <f t="shared" ref="AE11:AE33" si="8">F11+H11+J11+L11+N11+P11+R11+T11+V11+X11+Z11+AB11+AD11</f>
        <v>1887.6406769151156</v>
      </c>
      <c r="AF11" s="6">
        <f t="shared" ref="AF11:AF33" si="9">COUNTA(AC11,AA11,Y11,W11,U11,S11,Q11,K11,M11,G11,E11,I11,O11)</f>
        <v>6</v>
      </c>
      <c r="AG11" s="6">
        <f t="shared" ref="AG11:AG33" si="10">ROW(B11)-10</f>
        <v>1</v>
      </c>
      <c r="AH11" s="13">
        <f t="shared" ref="AH11:AH33" si="11">AF11/$G$3</f>
        <v>1.2</v>
      </c>
    </row>
    <row r="12" spans="1:34" x14ac:dyDescent="0.3">
      <c r="A12" s="5">
        <f t="shared" si="0"/>
        <v>2</v>
      </c>
      <c r="B12" s="6" t="s">
        <v>210</v>
      </c>
      <c r="C12" s="6" t="s">
        <v>211</v>
      </c>
      <c r="D12" s="6" t="s">
        <v>51</v>
      </c>
      <c r="E12" s="6">
        <v>1</v>
      </c>
      <c r="F12" s="7">
        <f t="shared" si="1"/>
        <v>184.61538461538461</v>
      </c>
      <c r="G12" s="6">
        <v>27</v>
      </c>
      <c r="H12" s="19">
        <f t="shared" si="2"/>
        <v>350</v>
      </c>
      <c r="I12" s="20">
        <v>34</v>
      </c>
      <c r="J12" s="19">
        <f t="shared" si="3"/>
        <v>306.81818181818181</v>
      </c>
      <c r="K12" s="20">
        <v>63</v>
      </c>
      <c r="L12" s="19">
        <f t="shared" si="4"/>
        <v>81.012658227848107</v>
      </c>
      <c r="M12" s="20">
        <v>63</v>
      </c>
      <c r="N12" s="19">
        <f t="shared" si="5"/>
        <v>68.421052631578945</v>
      </c>
      <c r="O12" s="20">
        <v>6</v>
      </c>
      <c r="P12" s="19">
        <f t="shared" si="6"/>
        <v>107.69230769230769</v>
      </c>
      <c r="Q12" s="20">
        <v>29</v>
      </c>
      <c r="R12" s="19">
        <f t="shared" si="7"/>
        <v>283.58208955223881</v>
      </c>
      <c r="S12" s="20"/>
      <c r="T12" s="19"/>
      <c r="U12" s="20"/>
      <c r="V12" s="19"/>
      <c r="W12" s="20"/>
      <c r="X12" s="19"/>
      <c r="Y12" s="20"/>
      <c r="Z12" s="19"/>
      <c r="AA12" s="20"/>
      <c r="AB12" s="19"/>
      <c r="AC12" s="20"/>
      <c r="AD12" s="19"/>
      <c r="AE12" s="8">
        <f t="shared" si="8"/>
        <v>1382.14167453754</v>
      </c>
      <c r="AF12" s="6">
        <f t="shared" si="9"/>
        <v>7</v>
      </c>
      <c r="AG12" s="6">
        <f t="shared" si="10"/>
        <v>2</v>
      </c>
      <c r="AH12" s="13">
        <f t="shared" si="11"/>
        <v>1.4</v>
      </c>
    </row>
    <row r="13" spans="1:34" x14ac:dyDescent="0.3">
      <c r="A13" s="5">
        <f t="shared" si="0"/>
        <v>3</v>
      </c>
      <c r="B13" s="6" t="s">
        <v>68</v>
      </c>
      <c r="C13" s="6" t="s">
        <v>69</v>
      </c>
      <c r="D13" s="6" t="s">
        <v>51</v>
      </c>
      <c r="E13" s="20">
        <v>6</v>
      </c>
      <c r="F13" s="19">
        <f t="shared" si="1"/>
        <v>107.69230769230769</v>
      </c>
      <c r="G13" s="20">
        <v>26</v>
      </c>
      <c r="H13" s="19">
        <f t="shared" si="2"/>
        <v>355.55555555555554</v>
      </c>
      <c r="I13" s="20">
        <v>57</v>
      </c>
      <c r="J13" s="19">
        <f t="shared" si="3"/>
        <v>176.13636363636363</v>
      </c>
      <c r="K13" s="20">
        <v>48</v>
      </c>
      <c r="L13" s="19">
        <f t="shared" si="4"/>
        <v>156.96202531645571</v>
      </c>
      <c r="M13" s="20">
        <v>62</v>
      </c>
      <c r="N13" s="19">
        <f t="shared" si="5"/>
        <v>73.684210526315795</v>
      </c>
      <c r="O13" s="20">
        <v>5</v>
      </c>
      <c r="P13" s="19">
        <f t="shared" si="6"/>
        <v>123.07692307692308</v>
      </c>
      <c r="Q13" s="20">
        <v>57</v>
      </c>
      <c r="R13" s="19">
        <f t="shared" si="7"/>
        <v>74.626865671641795</v>
      </c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8">
        <f t="shared" si="8"/>
        <v>1067.7342514755633</v>
      </c>
      <c r="AF13" s="6">
        <f t="shared" si="9"/>
        <v>7</v>
      </c>
      <c r="AG13" s="6">
        <f t="shared" si="10"/>
        <v>3</v>
      </c>
      <c r="AH13" s="13">
        <f t="shared" si="11"/>
        <v>1.4</v>
      </c>
    </row>
    <row r="14" spans="1:34" x14ac:dyDescent="0.3">
      <c r="A14" s="5">
        <f t="shared" si="0"/>
        <v>4</v>
      </c>
      <c r="B14" s="6" t="s">
        <v>259</v>
      </c>
      <c r="C14" s="6" t="s">
        <v>74</v>
      </c>
      <c r="D14" s="6" t="s">
        <v>41</v>
      </c>
      <c r="E14" s="20">
        <v>5</v>
      </c>
      <c r="F14" s="19">
        <f t="shared" si="1"/>
        <v>123.07692307692308</v>
      </c>
      <c r="G14" s="20">
        <v>68</v>
      </c>
      <c r="H14" s="19">
        <f t="shared" si="2"/>
        <v>122.22222222222223</v>
      </c>
      <c r="I14" s="20">
        <v>41</v>
      </c>
      <c r="J14" s="19">
        <f t="shared" si="3"/>
        <v>267.04545454545456</v>
      </c>
      <c r="K14" s="20"/>
      <c r="L14" s="19">
        <f t="shared" si="4"/>
        <v>0</v>
      </c>
      <c r="M14" s="20"/>
      <c r="N14" s="19">
        <f t="shared" si="5"/>
        <v>0</v>
      </c>
      <c r="O14" s="20">
        <v>3</v>
      </c>
      <c r="P14" s="19">
        <f t="shared" si="6"/>
        <v>153.84615384615384</v>
      </c>
      <c r="Q14" s="20">
        <v>39</v>
      </c>
      <c r="R14" s="19">
        <f t="shared" si="7"/>
        <v>208.955223880597</v>
      </c>
      <c r="S14" s="20"/>
      <c r="T14" s="19"/>
      <c r="U14" s="20"/>
      <c r="V14" s="19"/>
      <c r="W14" s="20"/>
      <c r="X14" s="19"/>
      <c r="Y14" s="20"/>
      <c r="Z14" s="19"/>
      <c r="AA14" s="20"/>
      <c r="AB14" s="19"/>
      <c r="AC14" s="20"/>
      <c r="AD14" s="19"/>
      <c r="AE14" s="8">
        <f t="shared" si="8"/>
        <v>875.14597757135073</v>
      </c>
      <c r="AF14" s="6">
        <f t="shared" si="9"/>
        <v>5</v>
      </c>
      <c r="AG14" s="6">
        <f t="shared" si="10"/>
        <v>4</v>
      </c>
      <c r="AH14" s="13">
        <f t="shared" si="11"/>
        <v>1</v>
      </c>
    </row>
    <row r="15" spans="1:34" x14ac:dyDescent="0.3">
      <c r="A15" s="5">
        <f t="shared" si="0"/>
        <v>5</v>
      </c>
      <c r="B15" s="6" t="s">
        <v>72</v>
      </c>
      <c r="C15" s="6" t="s">
        <v>73</v>
      </c>
      <c r="D15" s="6" t="s">
        <v>51</v>
      </c>
      <c r="E15" s="20">
        <v>3</v>
      </c>
      <c r="F15" s="19">
        <f t="shared" si="1"/>
        <v>153.84615384615384</v>
      </c>
      <c r="G15" s="20">
        <v>28</v>
      </c>
      <c r="H15" s="19">
        <f t="shared" si="2"/>
        <v>344.44444444444446</v>
      </c>
      <c r="I15" s="20"/>
      <c r="J15" s="19">
        <f t="shared" si="3"/>
        <v>0</v>
      </c>
      <c r="K15" s="20">
        <v>32</v>
      </c>
      <c r="L15" s="19">
        <f t="shared" si="4"/>
        <v>237.97468354430379</v>
      </c>
      <c r="M15" s="20"/>
      <c r="N15" s="19">
        <f t="shared" si="5"/>
        <v>0</v>
      </c>
      <c r="O15" s="20"/>
      <c r="P15" s="19">
        <f t="shared" si="6"/>
        <v>0</v>
      </c>
      <c r="Q15" s="20">
        <v>49</v>
      </c>
      <c r="R15" s="19">
        <f t="shared" si="7"/>
        <v>134.32835820895522</v>
      </c>
      <c r="S15" s="20"/>
      <c r="T15" s="19"/>
      <c r="U15" s="20"/>
      <c r="V15" s="19"/>
      <c r="W15" s="20"/>
      <c r="X15" s="19"/>
      <c r="Y15" s="20"/>
      <c r="Z15" s="19"/>
      <c r="AA15" s="20"/>
      <c r="AB15" s="19"/>
      <c r="AC15" s="20"/>
      <c r="AD15" s="19"/>
      <c r="AE15" s="8">
        <f t="shared" si="8"/>
        <v>870.59364004385725</v>
      </c>
      <c r="AF15" s="6">
        <f t="shared" si="9"/>
        <v>4</v>
      </c>
      <c r="AG15" s="6">
        <f t="shared" si="10"/>
        <v>5</v>
      </c>
      <c r="AH15" s="13">
        <f t="shared" si="11"/>
        <v>0.8</v>
      </c>
    </row>
    <row r="16" spans="1:34" x14ac:dyDescent="0.3">
      <c r="A16" s="5">
        <f t="shared" si="0"/>
        <v>6</v>
      </c>
      <c r="B16" s="6" t="s">
        <v>77</v>
      </c>
      <c r="C16" s="6" t="s">
        <v>78</v>
      </c>
      <c r="D16" s="6" t="s">
        <v>51</v>
      </c>
      <c r="E16" s="20">
        <v>2</v>
      </c>
      <c r="F16" s="19">
        <f t="shared" si="1"/>
        <v>169.23076923076923</v>
      </c>
      <c r="G16" s="20">
        <v>75</v>
      </c>
      <c r="H16" s="19">
        <f t="shared" si="2"/>
        <v>83.333333333333329</v>
      </c>
      <c r="I16" s="20">
        <v>24</v>
      </c>
      <c r="J16" s="19">
        <f t="shared" si="3"/>
        <v>363.63636363636363</v>
      </c>
      <c r="K16" s="20"/>
      <c r="L16" s="19">
        <f t="shared" si="4"/>
        <v>0</v>
      </c>
      <c r="M16" s="20"/>
      <c r="N16" s="19">
        <f t="shared" si="5"/>
        <v>0</v>
      </c>
      <c r="O16" s="20">
        <v>7</v>
      </c>
      <c r="P16" s="19">
        <f t="shared" si="6"/>
        <v>92.307692307692307</v>
      </c>
      <c r="Q16" s="20">
        <v>53</v>
      </c>
      <c r="R16" s="19">
        <f t="shared" si="7"/>
        <v>104.4776119402985</v>
      </c>
      <c r="S16" s="20"/>
      <c r="T16" s="19"/>
      <c r="U16" s="20"/>
      <c r="V16" s="19"/>
      <c r="W16" s="20"/>
      <c r="X16" s="19"/>
      <c r="Y16" s="20"/>
      <c r="Z16" s="19"/>
      <c r="AA16" s="20"/>
      <c r="AB16" s="19"/>
      <c r="AC16" s="20"/>
      <c r="AD16" s="19"/>
      <c r="AE16" s="8">
        <f t="shared" si="8"/>
        <v>812.98577044845695</v>
      </c>
      <c r="AF16" s="6">
        <f t="shared" si="9"/>
        <v>5</v>
      </c>
      <c r="AG16" s="6">
        <f t="shared" si="10"/>
        <v>6</v>
      </c>
      <c r="AH16" s="13">
        <f t="shared" si="11"/>
        <v>1</v>
      </c>
    </row>
    <row r="17" spans="1:34" x14ac:dyDescent="0.3">
      <c r="A17" s="5">
        <f t="shared" si="0"/>
        <v>7</v>
      </c>
      <c r="B17" s="6" t="s">
        <v>79</v>
      </c>
      <c r="C17" s="6" t="s">
        <v>80</v>
      </c>
      <c r="D17" s="6" t="s">
        <v>205</v>
      </c>
      <c r="E17" s="20">
        <v>3</v>
      </c>
      <c r="F17" s="19">
        <f t="shared" si="1"/>
        <v>153.84615384615384</v>
      </c>
      <c r="G17" s="20">
        <v>44</v>
      </c>
      <c r="H17" s="19">
        <f t="shared" si="2"/>
        <v>255.55555555555554</v>
      </c>
      <c r="I17" s="20">
        <v>56</v>
      </c>
      <c r="J17" s="19">
        <f t="shared" si="3"/>
        <v>181.81818181818181</v>
      </c>
      <c r="K17" s="20"/>
      <c r="L17" s="19">
        <f t="shared" si="4"/>
        <v>0</v>
      </c>
      <c r="M17" s="20"/>
      <c r="N17" s="19">
        <f t="shared" si="5"/>
        <v>0</v>
      </c>
      <c r="O17" s="20">
        <v>3</v>
      </c>
      <c r="P17" s="19">
        <f t="shared" si="6"/>
        <v>153.84615384615384</v>
      </c>
      <c r="Q17" s="20"/>
      <c r="R17" s="19">
        <f t="shared" si="7"/>
        <v>0</v>
      </c>
      <c r="S17" s="20"/>
      <c r="T17" s="19"/>
      <c r="U17" s="20"/>
      <c r="V17" s="19"/>
      <c r="W17" s="20"/>
      <c r="X17" s="19"/>
      <c r="Y17" s="20"/>
      <c r="Z17" s="19"/>
      <c r="AA17" s="20"/>
      <c r="AB17" s="19"/>
      <c r="AC17" s="20"/>
      <c r="AD17" s="19"/>
      <c r="AE17" s="8">
        <f t="shared" si="8"/>
        <v>745.06604506604504</v>
      </c>
      <c r="AF17" s="6">
        <f t="shared" si="9"/>
        <v>4</v>
      </c>
      <c r="AG17" s="6">
        <f t="shared" si="10"/>
        <v>7</v>
      </c>
      <c r="AH17" s="13">
        <f t="shared" si="11"/>
        <v>0.8</v>
      </c>
    </row>
    <row r="18" spans="1:34" x14ac:dyDescent="0.3">
      <c r="A18" s="5">
        <f t="shared" si="0"/>
        <v>8</v>
      </c>
      <c r="B18" s="6" t="s">
        <v>135</v>
      </c>
      <c r="C18" s="6" t="s">
        <v>136</v>
      </c>
      <c r="D18" s="6" t="s">
        <v>56</v>
      </c>
      <c r="E18" s="20">
        <v>11</v>
      </c>
      <c r="F18" s="19">
        <f t="shared" si="1"/>
        <v>30.76923076923077</v>
      </c>
      <c r="G18" s="20">
        <v>74</v>
      </c>
      <c r="H18" s="19">
        <f t="shared" si="2"/>
        <v>88.888888888888886</v>
      </c>
      <c r="I18" s="20">
        <v>65</v>
      </c>
      <c r="J18" s="19">
        <f t="shared" si="3"/>
        <v>130.68181818181819</v>
      </c>
      <c r="K18" s="20"/>
      <c r="L18" s="19">
        <f t="shared" si="4"/>
        <v>0</v>
      </c>
      <c r="M18" s="20"/>
      <c r="N18" s="19">
        <f t="shared" si="5"/>
        <v>0</v>
      </c>
      <c r="O18" s="20">
        <v>2</v>
      </c>
      <c r="P18" s="19">
        <f t="shared" si="6"/>
        <v>169.23076923076923</v>
      </c>
      <c r="Q18" s="20">
        <v>41</v>
      </c>
      <c r="R18" s="19">
        <f t="shared" si="7"/>
        <v>194.02985074626866</v>
      </c>
      <c r="S18" s="20"/>
      <c r="T18" s="19"/>
      <c r="U18" s="20"/>
      <c r="V18" s="19"/>
      <c r="W18" s="20"/>
      <c r="X18" s="19"/>
      <c r="Y18" s="20"/>
      <c r="Z18" s="19"/>
      <c r="AA18" s="20"/>
      <c r="AB18" s="19"/>
      <c r="AC18" s="20"/>
      <c r="AD18" s="19"/>
      <c r="AE18" s="8">
        <f t="shared" si="8"/>
        <v>613.60055781697565</v>
      </c>
      <c r="AF18" s="6">
        <f t="shared" si="9"/>
        <v>5</v>
      </c>
      <c r="AG18" s="6">
        <f t="shared" si="10"/>
        <v>8</v>
      </c>
      <c r="AH18" s="13">
        <f t="shared" si="11"/>
        <v>1</v>
      </c>
    </row>
    <row r="19" spans="1:34" x14ac:dyDescent="0.3">
      <c r="A19" s="5">
        <f t="shared" si="0"/>
        <v>9</v>
      </c>
      <c r="B19" s="6" t="s">
        <v>75</v>
      </c>
      <c r="C19" s="6" t="s">
        <v>76</v>
      </c>
      <c r="D19" s="6" t="s">
        <v>56</v>
      </c>
      <c r="E19" s="20">
        <v>10</v>
      </c>
      <c r="F19" s="19">
        <f t="shared" si="1"/>
        <v>46.153846153846153</v>
      </c>
      <c r="G19" s="20"/>
      <c r="H19" s="19">
        <f t="shared" si="2"/>
        <v>0</v>
      </c>
      <c r="I19" s="20">
        <v>36</v>
      </c>
      <c r="J19" s="19">
        <f t="shared" si="3"/>
        <v>295.45454545454544</v>
      </c>
      <c r="K19" s="20"/>
      <c r="L19" s="19">
        <f t="shared" si="4"/>
        <v>0</v>
      </c>
      <c r="M19" s="20"/>
      <c r="N19" s="19">
        <f t="shared" si="5"/>
        <v>0</v>
      </c>
      <c r="O19" s="20"/>
      <c r="P19" s="19">
        <f t="shared" si="6"/>
        <v>0</v>
      </c>
      <c r="Q19" s="20">
        <v>46</v>
      </c>
      <c r="R19" s="19">
        <f t="shared" si="7"/>
        <v>156.71641791044777</v>
      </c>
      <c r="S19" s="20"/>
      <c r="T19" s="19"/>
      <c r="U19" s="20"/>
      <c r="V19" s="19"/>
      <c r="W19" s="20"/>
      <c r="X19" s="19"/>
      <c r="Y19" s="20"/>
      <c r="Z19" s="19"/>
      <c r="AA19" s="20"/>
      <c r="AB19" s="19"/>
      <c r="AC19" s="20"/>
      <c r="AD19" s="19"/>
      <c r="AE19" s="8">
        <f t="shared" si="8"/>
        <v>498.32480951883934</v>
      </c>
      <c r="AF19" s="6">
        <f t="shared" si="9"/>
        <v>3</v>
      </c>
      <c r="AG19" s="6">
        <f t="shared" si="10"/>
        <v>9</v>
      </c>
      <c r="AH19" s="13">
        <f t="shared" si="11"/>
        <v>0.6</v>
      </c>
    </row>
    <row r="20" spans="1:34" x14ac:dyDescent="0.3">
      <c r="A20" s="5">
        <f t="shared" si="0"/>
        <v>10</v>
      </c>
      <c r="B20" s="6" t="s">
        <v>70</v>
      </c>
      <c r="C20" s="6" t="s">
        <v>71</v>
      </c>
      <c r="D20" s="6" t="s">
        <v>66</v>
      </c>
      <c r="E20" s="20">
        <v>12</v>
      </c>
      <c r="F20" s="19">
        <f t="shared" si="1"/>
        <v>15.384615384615385</v>
      </c>
      <c r="G20" s="20">
        <v>64</v>
      </c>
      <c r="H20" s="19">
        <f t="shared" si="2"/>
        <v>144.44444444444446</v>
      </c>
      <c r="I20" s="20"/>
      <c r="J20" s="19">
        <f t="shared" si="3"/>
        <v>0</v>
      </c>
      <c r="K20" s="20"/>
      <c r="L20" s="19">
        <f t="shared" si="4"/>
        <v>0</v>
      </c>
      <c r="M20" s="20"/>
      <c r="N20" s="19">
        <f t="shared" si="5"/>
        <v>0</v>
      </c>
      <c r="O20" s="20">
        <v>8</v>
      </c>
      <c r="P20" s="19">
        <f t="shared" si="6"/>
        <v>76.92307692307692</v>
      </c>
      <c r="Q20" s="20"/>
      <c r="R20" s="19">
        <f t="shared" si="7"/>
        <v>0</v>
      </c>
      <c r="S20" s="20"/>
      <c r="T20" s="19"/>
      <c r="U20" s="20"/>
      <c r="V20" s="19"/>
      <c r="W20" s="20"/>
      <c r="X20" s="19"/>
      <c r="Y20" s="20"/>
      <c r="Z20" s="19"/>
      <c r="AA20" s="20"/>
      <c r="AB20" s="19"/>
      <c r="AC20" s="20"/>
      <c r="AD20" s="19"/>
      <c r="AE20" s="8">
        <f t="shared" si="8"/>
        <v>236.75213675213678</v>
      </c>
      <c r="AF20" s="6">
        <f t="shared" si="9"/>
        <v>3</v>
      </c>
      <c r="AG20" s="6">
        <f t="shared" si="10"/>
        <v>10</v>
      </c>
      <c r="AH20" s="13">
        <f t="shared" si="11"/>
        <v>0.6</v>
      </c>
    </row>
    <row r="21" spans="1:34" x14ac:dyDescent="0.3">
      <c r="A21" s="5">
        <f t="shared" si="0"/>
        <v>11</v>
      </c>
      <c r="B21" s="6" t="s">
        <v>192</v>
      </c>
      <c r="C21" s="6" t="s">
        <v>191</v>
      </c>
      <c r="D21" s="6" t="s">
        <v>56</v>
      </c>
      <c r="E21" s="20">
        <v>8</v>
      </c>
      <c r="F21" s="19">
        <f t="shared" si="1"/>
        <v>76.92307692307692</v>
      </c>
      <c r="G21" s="20"/>
      <c r="H21" s="19">
        <f t="shared" si="2"/>
        <v>0</v>
      </c>
      <c r="I21" s="20"/>
      <c r="J21" s="19">
        <f t="shared" si="3"/>
        <v>0</v>
      </c>
      <c r="K21" s="20"/>
      <c r="L21" s="19">
        <f t="shared" si="4"/>
        <v>0</v>
      </c>
      <c r="M21" s="20"/>
      <c r="N21" s="19">
        <f t="shared" si="5"/>
        <v>0</v>
      </c>
      <c r="O21" s="20">
        <v>9</v>
      </c>
      <c r="P21" s="19">
        <f t="shared" si="6"/>
        <v>61.53846153846154</v>
      </c>
      <c r="Q21" s="20"/>
      <c r="R21" s="19">
        <f t="shared" si="7"/>
        <v>0</v>
      </c>
      <c r="S21" s="20"/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8">
        <f t="shared" si="8"/>
        <v>138.46153846153845</v>
      </c>
      <c r="AF21" s="6">
        <f t="shared" si="9"/>
        <v>2</v>
      </c>
      <c r="AG21" s="6">
        <f t="shared" si="10"/>
        <v>11</v>
      </c>
      <c r="AH21" s="13">
        <f t="shared" si="11"/>
        <v>0.4</v>
      </c>
    </row>
    <row r="22" spans="1:34" x14ac:dyDescent="0.3">
      <c r="A22" s="5">
        <f t="shared" si="0"/>
        <v>12</v>
      </c>
      <c r="B22" s="6" t="s">
        <v>169</v>
      </c>
      <c r="C22" s="6" t="s">
        <v>170</v>
      </c>
      <c r="D22" s="6" t="s">
        <v>205</v>
      </c>
      <c r="E22" s="20">
        <v>7</v>
      </c>
      <c r="F22" s="19">
        <f t="shared" si="1"/>
        <v>92.307692307692307</v>
      </c>
      <c r="G22" s="20">
        <v>82</v>
      </c>
      <c r="H22" s="19">
        <f t="shared" si="2"/>
        <v>44.444444444444443</v>
      </c>
      <c r="I22" s="20"/>
      <c r="J22" s="19">
        <f t="shared" si="3"/>
        <v>0</v>
      </c>
      <c r="K22" s="20"/>
      <c r="L22" s="19">
        <f t="shared" si="4"/>
        <v>0</v>
      </c>
      <c r="M22" s="20"/>
      <c r="N22" s="19">
        <f t="shared" si="5"/>
        <v>0</v>
      </c>
      <c r="O22" s="20"/>
      <c r="P22" s="19">
        <f t="shared" si="6"/>
        <v>0</v>
      </c>
      <c r="Q22" s="20"/>
      <c r="R22" s="19">
        <f t="shared" si="7"/>
        <v>0</v>
      </c>
      <c r="S22" s="20"/>
      <c r="T22" s="19"/>
      <c r="U22" s="20"/>
      <c r="V22" s="19"/>
      <c r="W22" s="20"/>
      <c r="X22" s="19"/>
      <c r="Y22" s="20"/>
      <c r="Z22" s="19"/>
      <c r="AA22" s="20"/>
      <c r="AB22" s="19"/>
      <c r="AC22" s="20"/>
      <c r="AD22" s="19"/>
      <c r="AE22" s="8">
        <f t="shared" si="8"/>
        <v>136.75213675213675</v>
      </c>
      <c r="AF22" s="6">
        <f t="shared" si="9"/>
        <v>2</v>
      </c>
      <c r="AG22" s="6">
        <f t="shared" si="10"/>
        <v>12</v>
      </c>
      <c r="AH22" s="13">
        <f t="shared" si="11"/>
        <v>0.4</v>
      </c>
    </row>
    <row r="23" spans="1:34" x14ac:dyDescent="0.3">
      <c r="A23" s="5">
        <f t="shared" si="0"/>
        <v>13</v>
      </c>
      <c r="B23" s="6" t="s">
        <v>265</v>
      </c>
      <c r="C23" s="6" t="s">
        <v>103</v>
      </c>
      <c r="D23" s="6" t="s">
        <v>51</v>
      </c>
      <c r="E23" s="20">
        <v>9</v>
      </c>
      <c r="F23" s="19">
        <f t="shared" si="1"/>
        <v>61.53846153846154</v>
      </c>
      <c r="G23" s="20"/>
      <c r="H23" s="19">
        <f t="shared" si="2"/>
        <v>0</v>
      </c>
      <c r="I23" s="20"/>
      <c r="J23" s="19">
        <f t="shared" si="3"/>
        <v>0</v>
      </c>
      <c r="K23" s="20"/>
      <c r="L23" s="19">
        <f t="shared" si="4"/>
        <v>0</v>
      </c>
      <c r="M23" s="20"/>
      <c r="N23" s="19">
        <f t="shared" si="5"/>
        <v>0</v>
      </c>
      <c r="O23" s="20"/>
      <c r="P23" s="19">
        <f t="shared" si="6"/>
        <v>0</v>
      </c>
      <c r="Q23" s="20"/>
      <c r="R23" s="19">
        <f t="shared" si="7"/>
        <v>0</v>
      </c>
      <c r="S23" s="20"/>
      <c r="T23" s="19"/>
      <c r="U23" s="20"/>
      <c r="V23" s="19"/>
      <c r="W23" s="20"/>
      <c r="X23" s="19"/>
      <c r="Y23" s="20"/>
      <c r="Z23" s="19"/>
      <c r="AA23" s="20"/>
      <c r="AB23" s="19"/>
      <c r="AC23" s="20"/>
      <c r="AD23" s="19"/>
      <c r="AE23" s="8">
        <f t="shared" si="8"/>
        <v>61.53846153846154</v>
      </c>
      <c r="AF23" s="6">
        <f t="shared" si="9"/>
        <v>1</v>
      </c>
      <c r="AG23" s="6">
        <f t="shared" si="10"/>
        <v>13</v>
      </c>
      <c r="AH23" s="13">
        <f t="shared" si="11"/>
        <v>0.2</v>
      </c>
    </row>
    <row r="24" spans="1:34" x14ac:dyDescent="0.3">
      <c r="A24" s="5">
        <f t="shared" si="0"/>
        <v>14</v>
      </c>
      <c r="B24" s="6" t="s">
        <v>430</v>
      </c>
      <c r="C24" s="6" t="s">
        <v>431</v>
      </c>
      <c r="D24" s="6" t="s">
        <v>51</v>
      </c>
      <c r="E24" s="20"/>
      <c r="F24" s="19">
        <f t="shared" si="1"/>
        <v>0</v>
      </c>
      <c r="G24" s="20"/>
      <c r="H24" s="19">
        <f t="shared" si="2"/>
        <v>0</v>
      </c>
      <c r="I24" s="20"/>
      <c r="J24" s="19">
        <f t="shared" si="3"/>
        <v>0</v>
      </c>
      <c r="K24" s="20"/>
      <c r="L24" s="19">
        <f t="shared" si="4"/>
        <v>0</v>
      </c>
      <c r="M24" s="20"/>
      <c r="N24" s="19">
        <f t="shared" si="5"/>
        <v>0</v>
      </c>
      <c r="O24" s="20">
        <v>11</v>
      </c>
      <c r="P24" s="19">
        <f t="shared" si="6"/>
        <v>30.76923076923077</v>
      </c>
      <c r="Q24" s="20"/>
      <c r="R24" s="19">
        <f t="shared" si="7"/>
        <v>0</v>
      </c>
      <c r="S24" s="20"/>
      <c r="T24" s="19"/>
      <c r="U24" s="20"/>
      <c r="V24" s="19"/>
      <c r="W24" s="20"/>
      <c r="X24" s="19"/>
      <c r="Y24" s="20"/>
      <c r="Z24" s="19"/>
      <c r="AA24" s="20"/>
      <c r="AB24" s="19"/>
      <c r="AC24" s="20"/>
      <c r="AD24" s="19"/>
      <c r="AE24" s="8">
        <f t="shared" si="8"/>
        <v>30.76923076923077</v>
      </c>
      <c r="AF24" s="6">
        <f t="shared" si="9"/>
        <v>1</v>
      </c>
      <c r="AG24" s="6">
        <f t="shared" si="10"/>
        <v>14</v>
      </c>
      <c r="AH24" s="13">
        <f t="shared" si="11"/>
        <v>0.2</v>
      </c>
    </row>
    <row r="25" spans="1:34" x14ac:dyDescent="0.3">
      <c r="A25" s="5">
        <f t="shared" si="0"/>
        <v>15</v>
      </c>
      <c r="B25" s="6" t="s">
        <v>432</v>
      </c>
      <c r="C25" s="6" t="s">
        <v>371</v>
      </c>
      <c r="D25" s="6" t="s">
        <v>196</v>
      </c>
      <c r="E25" s="20"/>
      <c r="F25" s="19">
        <f t="shared" si="1"/>
        <v>0</v>
      </c>
      <c r="G25" s="20"/>
      <c r="H25" s="19">
        <f t="shared" si="2"/>
        <v>0</v>
      </c>
      <c r="I25" s="20"/>
      <c r="J25" s="19">
        <f t="shared" si="3"/>
        <v>0</v>
      </c>
      <c r="K25" s="20"/>
      <c r="L25" s="19">
        <f t="shared" si="4"/>
        <v>0</v>
      </c>
      <c r="M25" s="20"/>
      <c r="N25" s="19">
        <f t="shared" si="5"/>
        <v>0</v>
      </c>
      <c r="O25" s="20">
        <v>12</v>
      </c>
      <c r="P25" s="19">
        <f t="shared" si="6"/>
        <v>15.384615384615385</v>
      </c>
      <c r="Q25" s="20"/>
      <c r="R25" s="19">
        <f t="shared" si="7"/>
        <v>0</v>
      </c>
      <c r="S25" s="20"/>
      <c r="T25" s="19"/>
      <c r="U25" s="20"/>
      <c r="V25" s="19"/>
      <c r="W25" s="20"/>
      <c r="X25" s="19"/>
      <c r="Y25" s="20"/>
      <c r="Z25" s="19"/>
      <c r="AA25" s="20"/>
      <c r="AB25" s="19"/>
      <c r="AC25" s="20"/>
      <c r="AD25" s="19"/>
      <c r="AE25" s="8">
        <f t="shared" si="8"/>
        <v>15.384615384615385</v>
      </c>
      <c r="AF25" s="6">
        <f t="shared" si="9"/>
        <v>1</v>
      </c>
      <c r="AG25" s="6">
        <f t="shared" si="10"/>
        <v>15</v>
      </c>
      <c r="AH25" s="13">
        <f t="shared" si="11"/>
        <v>0.2</v>
      </c>
    </row>
    <row r="26" spans="1:34" x14ac:dyDescent="0.3">
      <c r="A26" s="5">
        <f t="shared" si="0"/>
        <v>16</v>
      </c>
      <c r="B26" s="6" t="s">
        <v>266</v>
      </c>
      <c r="C26" s="6" t="s">
        <v>267</v>
      </c>
      <c r="D26" s="6" t="s">
        <v>205</v>
      </c>
      <c r="E26" s="20">
        <v>13</v>
      </c>
      <c r="F26" s="19">
        <f>15/2</f>
        <v>7.5</v>
      </c>
      <c r="G26" s="20"/>
      <c r="H26" s="19">
        <f t="shared" si="2"/>
        <v>0</v>
      </c>
      <c r="I26" s="20"/>
      <c r="J26" s="19">
        <f t="shared" si="3"/>
        <v>0</v>
      </c>
      <c r="K26" s="20"/>
      <c r="L26" s="19">
        <f t="shared" si="4"/>
        <v>0</v>
      </c>
      <c r="M26" s="20"/>
      <c r="N26" s="19">
        <f t="shared" si="5"/>
        <v>0</v>
      </c>
      <c r="O26" s="20"/>
      <c r="P26" s="19">
        <f t="shared" si="6"/>
        <v>0</v>
      </c>
      <c r="Q26" s="20"/>
      <c r="R26" s="19">
        <f t="shared" si="7"/>
        <v>0</v>
      </c>
      <c r="S26" s="20"/>
      <c r="T26" s="19"/>
      <c r="U26" s="20"/>
      <c r="V26" s="19"/>
      <c r="W26" s="20"/>
      <c r="X26" s="19"/>
      <c r="Y26" s="20"/>
      <c r="Z26" s="19"/>
      <c r="AA26" s="20"/>
      <c r="AB26" s="19"/>
      <c r="AC26" s="20"/>
      <c r="AD26" s="19"/>
      <c r="AE26" s="8">
        <f t="shared" si="8"/>
        <v>7.5</v>
      </c>
      <c r="AF26" s="6">
        <f t="shared" si="9"/>
        <v>1</v>
      </c>
      <c r="AG26" s="6">
        <f t="shared" si="10"/>
        <v>16</v>
      </c>
      <c r="AH26" s="13">
        <f t="shared" si="11"/>
        <v>0.2</v>
      </c>
    </row>
    <row r="27" spans="1:34" x14ac:dyDescent="0.3">
      <c r="A27" s="5">
        <f t="shared" si="0"/>
        <v>17</v>
      </c>
      <c r="B27" s="6" t="s">
        <v>433</v>
      </c>
      <c r="C27" s="6" t="s">
        <v>137</v>
      </c>
      <c r="D27" s="6" t="s">
        <v>56</v>
      </c>
      <c r="E27" s="20"/>
      <c r="F27" s="19">
        <f t="shared" ref="F27:F32" si="12">IF(E27=0,,($E$9-E27)*$E$7*100/$E$9)</f>
        <v>0</v>
      </c>
      <c r="G27" s="20"/>
      <c r="H27" s="19">
        <f t="shared" si="2"/>
        <v>0</v>
      </c>
      <c r="I27" s="20"/>
      <c r="J27" s="19">
        <f t="shared" si="3"/>
        <v>0</v>
      </c>
      <c r="K27" s="20"/>
      <c r="L27" s="19">
        <f t="shared" si="4"/>
        <v>0</v>
      </c>
      <c r="M27" s="20"/>
      <c r="N27" s="19">
        <f t="shared" si="5"/>
        <v>0</v>
      </c>
      <c r="O27" s="20">
        <v>13</v>
      </c>
      <c r="P27" s="19">
        <f>15/2</f>
        <v>7.5</v>
      </c>
      <c r="Q27" s="20"/>
      <c r="R27" s="19">
        <f t="shared" si="7"/>
        <v>0</v>
      </c>
      <c r="S27" s="20"/>
      <c r="T27" s="19"/>
      <c r="U27" s="20"/>
      <c r="V27" s="19"/>
      <c r="W27" s="20"/>
      <c r="X27" s="19"/>
      <c r="Y27" s="20"/>
      <c r="Z27" s="19"/>
      <c r="AA27" s="20"/>
      <c r="AB27" s="19"/>
      <c r="AC27" s="20"/>
      <c r="AD27" s="19"/>
      <c r="AE27" s="8">
        <f t="shared" si="8"/>
        <v>7.5</v>
      </c>
      <c r="AF27" s="6">
        <f t="shared" si="9"/>
        <v>1</v>
      </c>
      <c r="AG27" s="6">
        <f t="shared" si="10"/>
        <v>17</v>
      </c>
      <c r="AH27" s="13">
        <f t="shared" si="11"/>
        <v>0.2</v>
      </c>
    </row>
    <row r="28" spans="1:34" x14ac:dyDescent="0.3">
      <c r="A28" s="5">
        <f t="shared" si="0"/>
        <v>18</v>
      </c>
      <c r="B28" s="6" t="s">
        <v>114</v>
      </c>
      <c r="C28" s="6" t="s">
        <v>137</v>
      </c>
      <c r="D28" s="6" t="s">
        <v>159</v>
      </c>
      <c r="E28" s="20"/>
      <c r="F28" s="19">
        <f t="shared" si="12"/>
        <v>0</v>
      </c>
      <c r="G28" s="20"/>
      <c r="H28" s="19">
        <f t="shared" si="2"/>
        <v>0</v>
      </c>
      <c r="I28" s="20"/>
      <c r="J28" s="19">
        <f t="shared" si="3"/>
        <v>0</v>
      </c>
      <c r="K28" s="20"/>
      <c r="L28" s="19">
        <f t="shared" si="4"/>
        <v>0</v>
      </c>
      <c r="M28" s="20"/>
      <c r="N28" s="19">
        <f t="shared" si="5"/>
        <v>0</v>
      </c>
      <c r="O28" s="20"/>
      <c r="P28" s="19">
        <f t="shared" ref="P28:P33" si="13">IF(O28=0,,($O$9-O28)*$O$7*100/$O$9)</f>
        <v>0</v>
      </c>
      <c r="Q28" s="20">
        <v>66</v>
      </c>
      <c r="R28" s="19">
        <f t="shared" si="7"/>
        <v>7.4626865671641793</v>
      </c>
      <c r="S28" s="20"/>
      <c r="T28" s="19">
        <f>IF(S28=0,,($S$9-S28)*$S$7*100/$S$9)</f>
        <v>0</v>
      </c>
      <c r="U28" s="20"/>
      <c r="V28" s="19">
        <f t="shared" ref="V28:V33" si="14">IF(U28=0,,($U$9-U28)*$U$7*100/$U$9)</f>
        <v>0</v>
      </c>
      <c r="W28" s="20"/>
      <c r="X28" s="19">
        <f>IF(W28=0,,($W$9-W28)*$W$7*100/$W$9)</f>
        <v>0</v>
      </c>
      <c r="Y28" s="20"/>
      <c r="Z28" s="19">
        <f t="shared" ref="Z28:Z33" si="15">IF(Y28=0,,($U$9-Y28)*$U$7*100/$U$9)</f>
        <v>0</v>
      </c>
      <c r="AA28" s="6"/>
      <c r="AB28" s="7">
        <f>IF(AA28=0,,($AA$9-AA28)*$AA$7*100/$AA$9)</f>
        <v>0</v>
      </c>
      <c r="AC28" s="6"/>
      <c r="AD28" s="7">
        <f t="shared" ref="AD28:AD33" si="16">IF(AC28=0,,($AC$9-AC28)*$AC$7*100/$AC$9)</f>
        <v>0</v>
      </c>
      <c r="AE28" s="8">
        <f t="shared" si="8"/>
        <v>7.4626865671641793</v>
      </c>
      <c r="AF28" s="6">
        <f t="shared" si="9"/>
        <v>1</v>
      </c>
      <c r="AG28" s="6">
        <f t="shared" si="10"/>
        <v>18</v>
      </c>
      <c r="AH28" s="13">
        <f t="shared" si="11"/>
        <v>0.2</v>
      </c>
    </row>
    <row r="29" spans="1:34" x14ac:dyDescent="0.3">
      <c r="A29" s="5">
        <f t="shared" si="0"/>
        <v>19</v>
      </c>
      <c r="B29" s="6"/>
      <c r="C29" s="6"/>
      <c r="D29" s="6" t="s">
        <v>205</v>
      </c>
      <c r="E29" s="20"/>
      <c r="F29" s="19">
        <f t="shared" si="12"/>
        <v>0</v>
      </c>
      <c r="G29" s="20"/>
      <c r="H29" s="19">
        <f t="shared" si="2"/>
        <v>0</v>
      </c>
      <c r="I29" s="20"/>
      <c r="J29" s="19">
        <f t="shared" si="3"/>
        <v>0</v>
      </c>
      <c r="K29" s="20"/>
      <c r="L29" s="19">
        <f t="shared" si="4"/>
        <v>0</v>
      </c>
      <c r="M29" s="20"/>
      <c r="N29" s="19">
        <f t="shared" si="5"/>
        <v>0</v>
      </c>
      <c r="O29" s="20"/>
      <c r="P29" s="19">
        <f t="shared" si="13"/>
        <v>0</v>
      </c>
      <c r="Q29" s="20"/>
      <c r="R29" s="19">
        <f t="shared" si="7"/>
        <v>0</v>
      </c>
      <c r="S29" s="20"/>
      <c r="T29" s="19">
        <f>IF(S29=0,,($S$9-S29)*$S$7*100/$S$9)</f>
        <v>0</v>
      </c>
      <c r="U29" s="20"/>
      <c r="V29" s="19">
        <f t="shared" si="14"/>
        <v>0</v>
      </c>
      <c r="W29" s="20"/>
      <c r="X29" s="19"/>
      <c r="Y29" s="20"/>
      <c r="Z29" s="19">
        <f t="shared" si="15"/>
        <v>0</v>
      </c>
      <c r="AA29" s="6"/>
      <c r="AB29" s="7">
        <f>IF(AA29=0,,($AA$9-AA29)*$AA$7*100/$AA$9)</f>
        <v>0</v>
      </c>
      <c r="AC29" s="6"/>
      <c r="AD29" s="7">
        <f t="shared" si="16"/>
        <v>0</v>
      </c>
      <c r="AE29" s="8">
        <f t="shared" si="8"/>
        <v>0</v>
      </c>
      <c r="AF29" s="6">
        <f t="shared" si="9"/>
        <v>0</v>
      </c>
      <c r="AG29" s="6">
        <f t="shared" si="10"/>
        <v>19</v>
      </c>
      <c r="AH29" s="13">
        <f t="shared" si="11"/>
        <v>0</v>
      </c>
    </row>
    <row r="30" spans="1:34" x14ac:dyDescent="0.3">
      <c r="A30" s="5">
        <f t="shared" si="0"/>
        <v>20</v>
      </c>
      <c r="B30" s="6"/>
      <c r="C30" s="6"/>
      <c r="D30" s="6" t="s">
        <v>206</v>
      </c>
      <c r="E30" s="20"/>
      <c r="F30" s="19">
        <f t="shared" si="12"/>
        <v>0</v>
      </c>
      <c r="G30" s="20"/>
      <c r="H30" s="19">
        <f t="shared" si="2"/>
        <v>0</v>
      </c>
      <c r="I30" s="20"/>
      <c r="J30" s="19">
        <f t="shared" si="3"/>
        <v>0</v>
      </c>
      <c r="K30" s="20"/>
      <c r="L30" s="19">
        <f t="shared" si="4"/>
        <v>0</v>
      </c>
      <c r="M30" s="20"/>
      <c r="N30" s="19">
        <f t="shared" si="5"/>
        <v>0</v>
      </c>
      <c r="O30" s="20"/>
      <c r="P30" s="19">
        <f t="shared" si="13"/>
        <v>0</v>
      </c>
      <c r="Q30" s="20"/>
      <c r="R30" s="19">
        <f t="shared" si="7"/>
        <v>0</v>
      </c>
      <c r="S30" s="20"/>
      <c r="T30" s="19">
        <f>IF(S30=0,,($S$9-S30)*$S$7*100/$S$9)</f>
        <v>0</v>
      </c>
      <c r="U30" s="20"/>
      <c r="V30" s="19">
        <f t="shared" si="14"/>
        <v>0</v>
      </c>
      <c r="W30" s="20"/>
      <c r="X30" s="19">
        <f>IF(W30=0,,($W$9-W30)*$W$7*100/$W$9)</f>
        <v>0</v>
      </c>
      <c r="Y30" s="20"/>
      <c r="Z30" s="19">
        <f t="shared" si="15"/>
        <v>0</v>
      </c>
      <c r="AA30" s="6"/>
      <c r="AB30" s="7">
        <f>IF(AA30=0,,($AA$9-AA30)*$AA$7*100/$AA$9)</f>
        <v>0</v>
      </c>
      <c r="AC30" s="6"/>
      <c r="AD30" s="7">
        <f t="shared" si="16"/>
        <v>0</v>
      </c>
      <c r="AE30" s="8">
        <f t="shared" si="8"/>
        <v>0</v>
      </c>
      <c r="AF30" s="6">
        <f t="shared" si="9"/>
        <v>0</v>
      </c>
      <c r="AG30" s="6">
        <f t="shared" si="10"/>
        <v>20</v>
      </c>
      <c r="AH30" s="13">
        <f t="shared" si="11"/>
        <v>0</v>
      </c>
    </row>
    <row r="31" spans="1:34" x14ac:dyDescent="0.3">
      <c r="A31" s="5">
        <f t="shared" si="0"/>
        <v>21</v>
      </c>
      <c r="B31" s="6"/>
      <c r="C31" s="6"/>
      <c r="D31" s="6" t="s">
        <v>66</v>
      </c>
      <c r="E31" s="20"/>
      <c r="F31" s="19">
        <f t="shared" si="12"/>
        <v>0</v>
      </c>
      <c r="G31" s="20"/>
      <c r="H31" s="19">
        <f t="shared" si="2"/>
        <v>0</v>
      </c>
      <c r="I31" s="20"/>
      <c r="J31" s="19">
        <f t="shared" si="3"/>
        <v>0</v>
      </c>
      <c r="K31" s="20"/>
      <c r="L31" s="19">
        <f t="shared" si="4"/>
        <v>0</v>
      </c>
      <c r="M31" s="20"/>
      <c r="N31" s="19">
        <f t="shared" si="5"/>
        <v>0</v>
      </c>
      <c r="O31" s="20"/>
      <c r="P31" s="19">
        <f t="shared" si="13"/>
        <v>0</v>
      </c>
      <c r="Q31" s="20"/>
      <c r="R31" s="19">
        <f t="shared" si="7"/>
        <v>0</v>
      </c>
      <c r="S31" s="20"/>
      <c r="T31" s="19">
        <f>IF(S31=0,,($S$9-S31)*$S$7*100/$S$9)</f>
        <v>0</v>
      </c>
      <c r="U31" s="20"/>
      <c r="V31" s="19">
        <f t="shared" si="14"/>
        <v>0</v>
      </c>
      <c r="W31" s="20"/>
      <c r="X31" s="19">
        <f>IF(W31=0,,($W$9-W31)*$W$7*100/$W$9)</f>
        <v>0</v>
      </c>
      <c r="Y31" s="20"/>
      <c r="Z31" s="19">
        <f t="shared" si="15"/>
        <v>0</v>
      </c>
      <c r="AA31" s="6"/>
      <c r="AB31" s="7"/>
      <c r="AC31" s="6"/>
      <c r="AD31" s="7">
        <f t="shared" si="16"/>
        <v>0</v>
      </c>
      <c r="AE31" s="8">
        <f t="shared" si="8"/>
        <v>0</v>
      </c>
      <c r="AF31" s="6">
        <f t="shared" si="9"/>
        <v>0</v>
      </c>
      <c r="AG31" s="6">
        <f t="shared" si="10"/>
        <v>21</v>
      </c>
      <c r="AH31" s="13">
        <f t="shared" si="11"/>
        <v>0</v>
      </c>
    </row>
    <row r="32" spans="1:34" x14ac:dyDescent="0.3">
      <c r="A32" s="5">
        <f t="shared" si="0"/>
        <v>22</v>
      </c>
      <c r="B32" s="6"/>
      <c r="C32" s="6"/>
      <c r="D32" s="6" t="s">
        <v>56</v>
      </c>
      <c r="E32" s="20"/>
      <c r="F32" s="19">
        <f t="shared" si="12"/>
        <v>0</v>
      </c>
      <c r="G32" s="20"/>
      <c r="H32" s="19">
        <f t="shared" si="2"/>
        <v>0</v>
      </c>
      <c r="I32" s="20"/>
      <c r="J32" s="19">
        <f t="shared" si="3"/>
        <v>0</v>
      </c>
      <c r="K32" s="20"/>
      <c r="L32" s="19">
        <f t="shared" si="4"/>
        <v>0</v>
      </c>
      <c r="M32" s="20"/>
      <c r="N32" s="19">
        <f t="shared" si="5"/>
        <v>0</v>
      </c>
      <c r="O32" s="20"/>
      <c r="P32" s="19">
        <f t="shared" si="13"/>
        <v>0</v>
      </c>
      <c r="Q32" s="20"/>
      <c r="R32" s="19">
        <f t="shared" si="7"/>
        <v>0</v>
      </c>
      <c r="S32" s="20"/>
      <c r="T32" s="19"/>
      <c r="U32" s="20"/>
      <c r="V32" s="19">
        <f t="shared" si="14"/>
        <v>0</v>
      </c>
      <c r="W32" s="20"/>
      <c r="X32" s="19">
        <f>IF(W32=0,,($W$9-W32)*$W$7*100/$W$9)</f>
        <v>0</v>
      </c>
      <c r="Y32" s="20"/>
      <c r="Z32" s="19">
        <f t="shared" si="15"/>
        <v>0</v>
      </c>
      <c r="AA32" s="6"/>
      <c r="AB32" s="7">
        <f>IF(AA32=0,,($AA$9-AA32)*$AA$7*100/$AA$9)</f>
        <v>0</v>
      </c>
      <c r="AC32" s="6"/>
      <c r="AD32" s="7">
        <f t="shared" si="16"/>
        <v>0</v>
      </c>
      <c r="AE32" s="8">
        <f t="shared" si="8"/>
        <v>0</v>
      </c>
      <c r="AF32" s="6">
        <f t="shared" si="9"/>
        <v>0</v>
      </c>
      <c r="AG32" s="6">
        <f t="shared" si="10"/>
        <v>22</v>
      </c>
      <c r="AH32" s="13">
        <f t="shared" si="11"/>
        <v>0</v>
      </c>
    </row>
    <row r="33" spans="1:34" x14ac:dyDescent="0.3">
      <c r="A33" s="5">
        <f t="shared" si="0"/>
        <v>23</v>
      </c>
      <c r="B33" s="6"/>
      <c r="C33" s="6"/>
      <c r="D33" s="6" t="s">
        <v>51</v>
      </c>
      <c r="E33" s="20"/>
      <c r="F33" s="19">
        <v>0</v>
      </c>
      <c r="G33" s="20"/>
      <c r="H33" s="19">
        <f t="shared" si="2"/>
        <v>0</v>
      </c>
      <c r="I33" s="20"/>
      <c r="J33" s="19">
        <f t="shared" si="3"/>
        <v>0</v>
      </c>
      <c r="K33" s="20"/>
      <c r="L33" s="19">
        <f t="shared" si="4"/>
        <v>0</v>
      </c>
      <c r="M33" s="20"/>
      <c r="N33" s="19">
        <f t="shared" si="5"/>
        <v>0</v>
      </c>
      <c r="O33" s="20"/>
      <c r="P33" s="19">
        <f t="shared" si="13"/>
        <v>0</v>
      </c>
      <c r="Q33" s="20"/>
      <c r="R33" s="19">
        <f t="shared" si="7"/>
        <v>0</v>
      </c>
      <c r="S33" s="20"/>
      <c r="T33" s="19">
        <f>IF(S33=0,,($S$9-S33)*$S$7*100/$S$9)</f>
        <v>0</v>
      </c>
      <c r="U33" s="20"/>
      <c r="V33" s="19">
        <f t="shared" si="14"/>
        <v>0</v>
      </c>
      <c r="W33" s="20"/>
      <c r="X33" s="19">
        <f>IF(W33=0,,($W$9-W33)*$W$7*100/$W$9)</f>
        <v>0</v>
      </c>
      <c r="Y33" s="20"/>
      <c r="Z33" s="19">
        <f t="shared" si="15"/>
        <v>0</v>
      </c>
      <c r="AA33" s="6"/>
      <c r="AB33" s="7">
        <f>IF(AA33=0,,($AA$9-AA33)*$AA$7*100/$AA$9)</f>
        <v>0</v>
      </c>
      <c r="AC33" s="6"/>
      <c r="AD33" s="7">
        <f t="shared" si="16"/>
        <v>0</v>
      </c>
      <c r="AE33" s="8">
        <f t="shared" si="8"/>
        <v>0</v>
      </c>
      <c r="AF33" s="6">
        <f t="shared" si="9"/>
        <v>0</v>
      </c>
      <c r="AG33" s="6">
        <f t="shared" si="10"/>
        <v>23</v>
      </c>
      <c r="AH33" s="13">
        <f t="shared" si="11"/>
        <v>0</v>
      </c>
    </row>
    <row r="34" spans="1:34" x14ac:dyDescent="0.3">
      <c r="A34" s="5">
        <f t="shared" ref="A34:A45" si="17">AG34</f>
        <v>24</v>
      </c>
      <c r="B34" s="6"/>
      <c r="C34" s="6"/>
      <c r="D34" s="6"/>
      <c r="E34" s="23"/>
      <c r="F34" s="19">
        <f t="shared" ref="F34:F45" si="18">IF(E34=0,,($E$9-E34)*$E$7*100/$E$9)</f>
        <v>0</v>
      </c>
      <c r="G34" s="23"/>
      <c r="H34" s="19">
        <f t="shared" ref="H34:H45" si="19">IF(G34=0,,($G$9-G34)*$G$7*100/$G$9)</f>
        <v>0</v>
      </c>
      <c r="I34" s="20"/>
      <c r="J34" s="19">
        <f t="shared" ref="J34:J45" si="20">IF(I34=0,,($I$9-I34)*$I$7*100/$I$9)</f>
        <v>0</v>
      </c>
      <c r="K34" s="20"/>
      <c r="L34" s="19">
        <f t="shared" ref="L34:L45" si="21">IF(K34=0,,($K$9-K34)*$K$7*100/$K$9)</f>
        <v>0</v>
      </c>
      <c r="M34" s="20"/>
      <c r="N34" s="19">
        <f t="shared" ref="N34:N45" si="22">IF(M34=0,,($M$9-M34)*$M$7*100/$M$9)</f>
        <v>0</v>
      </c>
      <c r="O34" s="20"/>
      <c r="P34" s="19">
        <f t="shared" ref="P34:P45" si="23">IF(O34=0,,($O$9-O34)*$O$7*100/$O$9)</f>
        <v>0</v>
      </c>
      <c r="Q34" s="20"/>
      <c r="R34" s="19">
        <f t="shared" ref="R34:R45" si="24">IF(Q34=0,,($Q$9-Q34)*$Q$7*100/$Q$9)</f>
        <v>0</v>
      </c>
      <c r="S34" s="20"/>
      <c r="T34" s="19">
        <f t="shared" ref="T34:T45" si="25">IF(S34=0,,($S$9-S34)*$S$7*100/$S$9)</f>
        <v>0</v>
      </c>
      <c r="U34" s="20"/>
      <c r="V34" s="19">
        <f t="shared" ref="V34:V45" si="26">IF(U34=0,,($U$9-U34)*$U$7*100/$U$9)</f>
        <v>0</v>
      </c>
      <c r="W34" s="20"/>
      <c r="X34" s="19">
        <f t="shared" ref="X34:X45" si="27">IF(W34=0,,($W$9-W34)*$W$7*100/$W$9)</f>
        <v>0</v>
      </c>
      <c r="Y34" s="20"/>
      <c r="Z34" s="19">
        <f t="shared" ref="Z34:Z45" si="28">IF(Y34=0,,($U$9-Y34)*$U$7*100/$U$9)</f>
        <v>0</v>
      </c>
      <c r="AA34" s="6"/>
      <c r="AB34" s="7">
        <f t="shared" ref="AB34:AB45" si="29">IF(AA34=0,,($AA$9-AA34)*$AA$7*100/$AA$9)</f>
        <v>0</v>
      </c>
      <c r="AC34" s="6"/>
      <c r="AD34" s="7">
        <f t="shared" ref="AD34:AD45" si="30">IF(AC34=0,,($AC$9-AC34)*$AC$7*100/$AC$9)</f>
        <v>0</v>
      </c>
      <c r="AE34" s="8">
        <f t="shared" ref="AE34:AE45" si="31">F34+H34+J34+L34+N34+P34+R34+T34+V34+X34+Z34+AB34+AD34</f>
        <v>0</v>
      </c>
      <c r="AF34" s="6">
        <f t="shared" ref="AF34:AF45" si="32">COUNTA(AC34,AA34,Y34,W34,U34,S34,Q34,K34,M34,G34,E34,I34,O34)</f>
        <v>0</v>
      </c>
      <c r="AG34" s="6">
        <f t="shared" ref="AG34:AG45" si="33">ROW(B34)-10</f>
        <v>24</v>
      </c>
      <c r="AH34" s="13">
        <f t="shared" ref="AH34:AH45" si="34">AF34/$G$3</f>
        <v>0</v>
      </c>
    </row>
    <row r="35" spans="1:34" x14ac:dyDescent="0.3">
      <c r="A35" s="5">
        <f t="shared" si="17"/>
        <v>25</v>
      </c>
      <c r="B35" s="6"/>
      <c r="C35" s="6"/>
      <c r="D35" s="6"/>
      <c r="E35" s="20"/>
      <c r="F35" s="19">
        <f t="shared" si="18"/>
        <v>0</v>
      </c>
      <c r="G35" s="20"/>
      <c r="H35" s="19">
        <f t="shared" si="19"/>
        <v>0</v>
      </c>
      <c r="I35" s="20"/>
      <c r="J35" s="19">
        <f t="shared" si="20"/>
        <v>0</v>
      </c>
      <c r="K35" s="20"/>
      <c r="L35" s="19">
        <f t="shared" si="21"/>
        <v>0</v>
      </c>
      <c r="M35" s="20"/>
      <c r="N35" s="19">
        <f t="shared" si="22"/>
        <v>0</v>
      </c>
      <c r="O35" s="20"/>
      <c r="P35" s="19">
        <f t="shared" si="23"/>
        <v>0</v>
      </c>
      <c r="Q35" s="20"/>
      <c r="R35" s="19">
        <f t="shared" si="24"/>
        <v>0</v>
      </c>
      <c r="S35" s="20"/>
      <c r="T35" s="19">
        <f t="shared" si="25"/>
        <v>0</v>
      </c>
      <c r="U35" s="20"/>
      <c r="V35" s="19">
        <f t="shared" si="26"/>
        <v>0</v>
      </c>
      <c r="W35" s="20"/>
      <c r="X35" s="19">
        <f t="shared" si="27"/>
        <v>0</v>
      </c>
      <c r="Y35" s="20"/>
      <c r="Z35" s="19">
        <f t="shared" si="28"/>
        <v>0</v>
      </c>
      <c r="AA35" s="6"/>
      <c r="AB35" s="7">
        <f t="shared" si="29"/>
        <v>0</v>
      </c>
      <c r="AC35" s="6"/>
      <c r="AD35" s="7">
        <f t="shared" si="30"/>
        <v>0</v>
      </c>
      <c r="AE35" s="8">
        <f t="shared" si="31"/>
        <v>0</v>
      </c>
      <c r="AF35" s="6">
        <f t="shared" si="32"/>
        <v>0</v>
      </c>
      <c r="AG35" s="6">
        <f t="shared" si="33"/>
        <v>25</v>
      </c>
      <c r="AH35" s="13">
        <f t="shared" si="34"/>
        <v>0</v>
      </c>
    </row>
    <row r="36" spans="1:34" x14ac:dyDescent="0.3">
      <c r="A36" s="5">
        <f t="shared" si="17"/>
        <v>26</v>
      </c>
      <c r="B36" s="6"/>
      <c r="C36" s="6"/>
      <c r="D36" s="6"/>
      <c r="E36" s="20"/>
      <c r="F36" s="19">
        <f t="shared" si="18"/>
        <v>0</v>
      </c>
      <c r="G36" s="20"/>
      <c r="H36" s="19">
        <f t="shared" si="19"/>
        <v>0</v>
      </c>
      <c r="I36" s="20"/>
      <c r="J36" s="19">
        <f t="shared" si="20"/>
        <v>0</v>
      </c>
      <c r="K36" s="20"/>
      <c r="L36" s="19">
        <f t="shared" si="21"/>
        <v>0</v>
      </c>
      <c r="M36" s="20"/>
      <c r="N36" s="19">
        <f t="shared" si="22"/>
        <v>0</v>
      </c>
      <c r="O36" s="20"/>
      <c r="P36" s="19">
        <f t="shared" si="23"/>
        <v>0</v>
      </c>
      <c r="Q36" s="20"/>
      <c r="R36" s="19">
        <f t="shared" si="24"/>
        <v>0</v>
      </c>
      <c r="S36" s="20"/>
      <c r="T36" s="19">
        <f t="shared" si="25"/>
        <v>0</v>
      </c>
      <c r="U36" s="20"/>
      <c r="V36" s="19">
        <f t="shared" si="26"/>
        <v>0</v>
      </c>
      <c r="W36" s="20"/>
      <c r="X36" s="19">
        <f t="shared" si="27"/>
        <v>0</v>
      </c>
      <c r="Y36" s="20"/>
      <c r="Z36" s="19">
        <f t="shared" si="28"/>
        <v>0</v>
      </c>
      <c r="AA36" s="6"/>
      <c r="AB36" s="7">
        <f t="shared" si="29"/>
        <v>0</v>
      </c>
      <c r="AC36" s="6"/>
      <c r="AD36" s="7">
        <f t="shared" si="30"/>
        <v>0</v>
      </c>
      <c r="AE36" s="8">
        <f t="shared" si="31"/>
        <v>0</v>
      </c>
      <c r="AF36" s="6">
        <f t="shared" si="32"/>
        <v>0</v>
      </c>
      <c r="AG36" s="6">
        <f t="shared" si="33"/>
        <v>26</v>
      </c>
      <c r="AH36" s="13">
        <f t="shared" si="34"/>
        <v>0</v>
      </c>
    </row>
    <row r="37" spans="1:34" x14ac:dyDescent="0.3">
      <c r="A37" s="5">
        <f t="shared" si="17"/>
        <v>27</v>
      </c>
      <c r="B37" s="6"/>
      <c r="C37" s="6"/>
      <c r="D37" s="6"/>
      <c r="E37" s="20"/>
      <c r="F37" s="19">
        <f t="shared" si="18"/>
        <v>0</v>
      </c>
      <c r="G37" s="20"/>
      <c r="H37" s="19">
        <f t="shared" si="19"/>
        <v>0</v>
      </c>
      <c r="I37" s="20"/>
      <c r="J37" s="19">
        <f t="shared" si="20"/>
        <v>0</v>
      </c>
      <c r="K37" s="20"/>
      <c r="L37" s="19">
        <f t="shared" si="21"/>
        <v>0</v>
      </c>
      <c r="M37" s="20"/>
      <c r="N37" s="19">
        <f t="shared" si="22"/>
        <v>0</v>
      </c>
      <c r="O37" s="20"/>
      <c r="P37" s="19">
        <f t="shared" si="23"/>
        <v>0</v>
      </c>
      <c r="Q37" s="20"/>
      <c r="R37" s="19">
        <f t="shared" si="24"/>
        <v>0</v>
      </c>
      <c r="S37" s="20"/>
      <c r="T37" s="19">
        <f t="shared" si="25"/>
        <v>0</v>
      </c>
      <c r="U37" s="20"/>
      <c r="V37" s="19">
        <f t="shared" si="26"/>
        <v>0</v>
      </c>
      <c r="W37" s="20"/>
      <c r="X37" s="19">
        <f t="shared" si="27"/>
        <v>0</v>
      </c>
      <c r="Y37" s="20"/>
      <c r="Z37" s="19">
        <f t="shared" si="28"/>
        <v>0</v>
      </c>
      <c r="AA37" s="6"/>
      <c r="AB37" s="7">
        <f t="shared" si="29"/>
        <v>0</v>
      </c>
      <c r="AC37" s="6"/>
      <c r="AD37" s="7">
        <f t="shared" si="30"/>
        <v>0</v>
      </c>
      <c r="AE37" s="8">
        <f t="shared" si="31"/>
        <v>0</v>
      </c>
      <c r="AF37" s="6">
        <f t="shared" si="32"/>
        <v>0</v>
      </c>
      <c r="AG37" s="6">
        <f t="shared" si="33"/>
        <v>27</v>
      </c>
      <c r="AH37" s="13">
        <f t="shared" si="34"/>
        <v>0</v>
      </c>
    </row>
    <row r="38" spans="1:34" x14ac:dyDescent="0.3">
      <c r="A38" s="5">
        <f t="shared" si="17"/>
        <v>28</v>
      </c>
      <c r="B38" s="6"/>
      <c r="C38" s="6"/>
      <c r="D38" s="6"/>
      <c r="E38" s="20"/>
      <c r="F38" s="19">
        <f t="shared" si="18"/>
        <v>0</v>
      </c>
      <c r="G38" s="20"/>
      <c r="H38" s="19">
        <f t="shared" si="19"/>
        <v>0</v>
      </c>
      <c r="I38" s="20"/>
      <c r="J38" s="19">
        <f t="shared" si="20"/>
        <v>0</v>
      </c>
      <c r="K38" s="20"/>
      <c r="L38" s="19">
        <f t="shared" si="21"/>
        <v>0</v>
      </c>
      <c r="M38" s="20"/>
      <c r="N38" s="19">
        <f t="shared" si="22"/>
        <v>0</v>
      </c>
      <c r="O38" s="20"/>
      <c r="P38" s="19">
        <f t="shared" si="23"/>
        <v>0</v>
      </c>
      <c r="Q38" s="20"/>
      <c r="R38" s="19">
        <f t="shared" si="24"/>
        <v>0</v>
      </c>
      <c r="S38" s="20"/>
      <c r="T38" s="19">
        <f t="shared" si="25"/>
        <v>0</v>
      </c>
      <c r="U38" s="20"/>
      <c r="V38" s="19">
        <f t="shared" si="26"/>
        <v>0</v>
      </c>
      <c r="W38" s="20"/>
      <c r="X38" s="19">
        <f t="shared" si="27"/>
        <v>0</v>
      </c>
      <c r="Y38" s="20"/>
      <c r="Z38" s="19">
        <f t="shared" si="28"/>
        <v>0</v>
      </c>
      <c r="AA38" s="6"/>
      <c r="AB38" s="7">
        <f t="shared" si="29"/>
        <v>0</v>
      </c>
      <c r="AC38" s="6"/>
      <c r="AD38" s="7">
        <f t="shared" si="30"/>
        <v>0</v>
      </c>
      <c r="AE38" s="8">
        <f t="shared" si="31"/>
        <v>0</v>
      </c>
      <c r="AF38" s="6">
        <f t="shared" si="32"/>
        <v>0</v>
      </c>
      <c r="AG38" s="6">
        <f t="shared" si="33"/>
        <v>28</v>
      </c>
      <c r="AH38" s="13">
        <f t="shared" si="34"/>
        <v>0</v>
      </c>
    </row>
    <row r="39" spans="1:34" x14ac:dyDescent="0.3">
      <c r="A39" s="5">
        <f t="shared" si="17"/>
        <v>29</v>
      </c>
      <c r="B39" s="6"/>
      <c r="C39" s="6"/>
      <c r="D39" s="6"/>
      <c r="E39" s="6"/>
      <c r="F39" s="7">
        <f t="shared" si="18"/>
        <v>0</v>
      </c>
      <c r="G39" s="6"/>
      <c r="H39" s="7">
        <f t="shared" si="19"/>
        <v>0</v>
      </c>
      <c r="I39" s="6"/>
      <c r="J39" s="19">
        <f t="shared" si="20"/>
        <v>0</v>
      </c>
      <c r="K39" s="6"/>
      <c r="L39" s="19">
        <f t="shared" si="21"/>
        <v>0</v>
      </c>
      <c r="M39" s="6"/>
      <c r="N39" s="19">
        <f t="shared" si="22"/>
        <v>0</v>
      </c>
      <c r="O39" s="6"/>
      <c r="P39" s="19">
        <f t="shared" si="23"/>
        <v>0</v>
      </c>
      <c r="Q39" s="6"/>
      <c r="R39" s="7">
        <f t="shared" si="24"/>
        <v>0</v>
      </c>
      <c r="S39" s="6"/>
      <c r="T39" s="7">
        <f t="shared" si="25"/>
        <v>0</v>
      </c>
      <c r="U39" s="6"/>
      <c r="V39" s="7">
        <f t="shared" si="26"/>
        <v>0</v>
      </c>
      <c r="W39" s="6"/>
      <c r="X39" s="7">
        <f t="shared" si="27"/>
        <v>0</v>
      </c>
      <c r="Y39" s="6"/>
      <c r="Z39" s="7">
        <f t="shared" si="28"/>
        <v>0</v>
      </c>
      <c r="AA39" s="6"/>
      <c r="AB39" s="7">
        <f t="shared" si="29"/>
        <v>0</v>
      </c>
      <c r="AC39" s="6"/>
      <c r="AD39" s="7">
        <f t="shared" si="30"/>
        <v>0</v>
      </c>
      <c r="AE39" s="8">
        <f t="shared" si="31"/>
        <v>0</v>
      </c>
      <c r="AF39" s="6">
        <f t="shared" si="32"/>
        <v>0</v>
      </c>
      <c r="AG39" s="6">
        <f t="shared" si="33"/>
        <v>29</v>
      </c>
      <c r="AH39" s="13">
        <f t="shared" si="34"/>
        <v>0</v>
      </c>
    </row>
    <row r="40" spans="1:34" x14ac:dyDescent="0.3">
      <c r="A40" s="5">
        <f t="shared" si="17"/>
        <v>30</v>
      </c>
      <c r="B40" s="6"/>
      <c r="C40" s="6"/>
      <c r="D40" s="6"/>
      <c r="E40" s="6"/>
      <c r="F40" s="7">
        <f t="shared" si="18"/>
        <v>0</v>
      </c>
      <c r="G40" s="6"/>
      <c r="H40" s="7">
        <f t="shared" si="19"/>
        <v>0</v>
      </c>
      <c r="I40" s="6"/>
      <c r="J40" s="19">
        <f t="shared" si="20"/>
        <v>0</v>
      </c>
      <c r="K40" s="6"/>
      <c r="L40" s="19">
        <f t="shared" si="21"/>
        <v>0</v>
      </c>
      <c r="M40" s="6"/>
      <c r="N40" s="19">
        <f t="shared" si="22"/>
        <v>0</v>
      </c>
      <c r="O40" s="6"/>
      <c r="P40" s="19">
        <f t="shared" si="23"/>
        <v>0</v>
      </c>
      <c r="Q40" s="6"/>
      <c r="R40" s="7">
        <f t="shared" si="24"/>
        <v>0</v>
      </c>
      <c r="S40" s="6"/>
      <c r="T40" s="7">
        <f t="shared" si="25"/>
        <v>0</v>
      </c>
      <c r="U40" s="6"/>
      <c r="V40" s="7">
        <f t="shared" si="26"/>
        <v>0</v>
      </c>
      <c r="W40" s="6"/>
      <c r="X40" s="7">
        <f t="shared" si="27"/>
        <v>0</v>
      </c>
      <c r="Y40" s="6"/>
      <c r="Z40" s="7">
        <f t="shared" si="28"/>
        <v>0</v>
      </c>
      <c r="AA40" s="6"/>
      <c r="AB40" s="7">
        <f t="shared" si="29"/>
        <v>0</v>
      </c>
      <c r="AC40" s="6"/>
      <c r="AD40" s="7">
        <f t="shared" si="30"/>
        <v>0</v>
      </c>
      <c r="AE40" s="8">
        <f t="shared" si="31"/>
        <v>0</v>
      </c>
      <c r="AF40" s="6">
        <f t="shared" si="32"/>
        <v>0</v>
      </c>
      <c r="AG40" s="6">
        <f t="shared" si="33"/>
        <v>30</v>
      </c>
      <c r="AH40" s="13">
        <f t="shared" si="34"/>
        <v>0</v>
      </c>
    </row>
    <row r="41" spans="1:34" x14ac:dyDescent="0.3">
      <c r="A41" s="5">
        <f t="shared" si="17"/>
        <v>31</v>
      </c>
      <c r="B41" s="6"/>
      <c r="C41" s="6"/>
      <c r="D41" s="6"/>
      <c r="E41" s="6"/>
      <c r="F41" s="7">
        <f t="shared" si="18"/>
        <v>0</v>
      </c>
      <c r="G41" s="6"/>
      <c r="H41" s="7">
        <f t="shared" si="19"/>
        <v>0</v>
      </c>
      <c r="I41" s="6"/>
      <c r="J41" s="19">
        <f t="shared" si="20"/>
        <v>0</v>
      </c>
      <c r="K41" s="6"/>
      <c r="L41" s="19">
        <f t="shared" si="21"/>
        <v>0</v>
      </c>
      <c r="M41" s="6"/>
      <c r="N41" s="19">
        <f t="shared" si="22"/>
        <v>0</v>
      </c>
      <c r="O41" s="6"/>
      <c r="P41" s="19">
        <f t="shared" si="23"/>
        <v>0</v>
      </c>
      <c r="Q41" s="6"/>
      <c r="R41" s="7">
        <f t="shared" si="24"/>
        <v>0</v>
      </c>
      <c r="S41" s="6"/>
      <c r="T41" s="7">
        <f t="shared" si="25"/>
        <v>0</v>
      </c>
      <c r="U41" s="6"/>
      <c r="V41" s="7">
        <f t="shared" si="26"/>
        <v>0</v>
      </c>
      <c r="W41" s="6"/>
      <c r="X41" s="7">
        <f t="shared" si="27"/>
        <v>0</v>
      </c>
      <c r="Y41" s="6"/>
      <c r="Z41" s="7">
        <f t="shared" si="28"/>
        <v>0</v>
      </c>
      <c r="AA41" s="6"/>
      <c r="AB41" s="7">
        <f t="shared" si="29"/>
        <v>0</v>
      </c>
      <c r="AC41" s="6"/>
      <c r="AD41" s="7">
        <f t="shared" si="30"/>
        <v>0</v>
      </c>
      <c r="AE41" s="8">
        <f t="shared" si="31"/>
        <v>0</v>
      </c>
      <c r="AF41" s="6">
        <f t="shared" si="32"/>
        <v>0</v>
      </c>
      <c r="AG41" s="6">
        <f t="shared" si="33"/>
        <v>31</v>
      </c>
      <c r="AH41" s="13">
        <f t="shared" si="34"/>
        <v>0</v>
      </c>
    </row>
    <row r="42" spans="1:34" x14ac:dyDescent="0.3">
      <c r="A42" s="5">
        <f t="shared" si="17"/>
        <v>32</v>
      </c>
      <c r="B42" s="6"/>
      <c r="C42" s="6"/>
      <c r="D42" s="6"/>
      <c r="E42" s="6"/>
      <c r="F42" s="7">
        <f t="shared" si="18"/>
        <v>0</v>
      </c>
      <c r="G42" s="6"/>
      <c r="H42" s="7">
        <f t="shared" si="19"/>
        <v>0</v>
      </c>
      <c r="I42" s="6"/>
      <c r="J42" s="19">
        <f t="shared" si="20"/>
        <v>0</v>
      </c>
      <c r="K42" s="6"/>
      <c r="L42" s="19">
        <f t="shared" si="21"/>
        <v>0</v>
      </c>
      <c r="M42" s="6"/>
      <c r="N42" s="19">
        <f t="shared" si="22"/>
        <v>0</v>
      </c>
      <c r="O42" s="6"/>
      <c r="P42" s="19">
        <f t="shared" si="23"/>
        <v>0</v>
      </c>
      <c r="Q42" s="6"/>
      <c r="R42" s="7">
        <f t="shared" si="24"/>
        <v>0</v>
      </c>
      <c r="S42" s="6"/>
      <c r="T42" s="7">
        <f t="shared" si="25"/>
        <v>0</v>
      </c>
      <c r="U42" s="6"/>
      <c r="V42" s="7">
        <f t="shared" si="26"/>
        <v>0</v>
      </c>
      <c r="W42" s="6"/>
      <c r="X42" s="7">
        <f t="shared" si="27"/>
        <v>0</v>
      </c>
      <c r="Y42" s="6"/>
      <c r="Z42" s="7">
        <f t="shared" si="28"/>
        <v>0</v>
      </c>
      <c r="AA42" s="6"/>
      <c r="AB42" s="7">
        <f t="shared" si="29"/>
        <v>0</v>
      </c>
      <c r="AC42" s="6"/>
      <c r="AD42" s="7">
        <f t="shared" si="30"/>
        <v>0</v>
      </c>
      <c r="AE42" s="8">
        <f t="shared" si="31"/>
        <v>0</v>
      </c>
      <c r="AF42" s="6">
        <f t="shared" si="32"/>
        <v>0</v>
      </c>
      <c r="AG42" s="6">
        <f t="shared" si="33"/>
        <v>32</v>
      </c>
      <c r="AH42" s="13">
        <f t="shared" si="34"/>
        <v>0</v>
      </c>
    </row>
    <row r="43" spans="1:34" x14ac:dyDescent="0.3">
      <c r="A43" s="5">
        <f t="shared" si="17"/>
        <v>33</v>
      </c>
      <c r="B43" s="6"/>
      <c r="C43" s="6"/>
      <c r="D43" s="6"/>
      <c r="E43" s="6"/>
      <c r="F43" s="7">
        <f t="shared" si="18"/>
        <v>0</v>
      </c>
      <c r="G43" s="6"/>
      <c r="H43" s="7">
        <f t="shared" si="19"/>
        <v>0</v>
      </c>
      <c r="I43" s="6"/>
      <c r="J43" s="19">
        <f t="shared" si="20"/>
        <v>0</v>
      </c>
      <c r="K43" s="6"/>
      <c r="L43" s="19">
        <f t="shared" si="21"/>
        <v>0</v>
      </c>
      <c r="M43" s="6"/>
      <c r="N43" s="19">
        <f t="shared" si="22"/>
        <v>0</v>
      </c>
      <c r="O43" s="6"/>
      <c r="P43" s="19">
        <f t="shared" si="23"/>
        <v>0</v>
      </c>
      <c r="Q43" s="6"/>
      <c r="R43" s="7">
        <f t="shared" si="24"/>
        <v>0</v>
      </c>
      <c r="S43" s="6"/>
      <c r="T43" s="7">
        <f t="shared" si="25"/>
        <v>0</v>
      </c>
      <c r="U43" s="6"/>
      <c r="V43" s="7">
        <f t="shared" si="26"/>
        <v>0</v>
      </c>
      <c r="W43" s="6"/>
      <c r="X43" s="7">
        <f t="shared" si="27"/>
        <v>0</v>
      </c>
      <c r="Y43" s="6"/>
      <c r="Z43" s="7">
        <f t="shared" si="28"/>
        <v>0</v>
      </c>
      <c r="AA43" s="6"/>
      <c r="AB43" s="7">
        <f t="shared" si="29"/>
        <v>0</v>
      </c>
      <c r="AC43" s="6"/>
      <c r="AD43" s="7">
        <f t="shared" si="30"/>
        <v>0</v>
      </c>
      <c r="AE43" s="8">
        <f t="shared" si="31"/>
        <v>0</v>
      </c>
      <c r="AF43" s="6">
        <f t="shared" si="32"/>
        <v>0</v>
      </c>
      <c r="AG43" s="6">
        <f t="shared" si="33"/>
        <v>33</v>
      </c>
      <c r="AH43" s="13">
        <f t="shared" si="34"/>
        <v>0</v>
      </c>
    </row>
    <row r="44" spans="1:34" x14ac:dyDescent="0.3">
      <c r="A44" s="5">
        <f t="shared" si="17"/>
        <v>34</v>
      </c>
      <c r="B44" s="6"/>
      <c r="C44" s="6"/>
      <c r="D44" s="6"/>
      <c r="E44" s="6"/>
      <c r="F44" s="7">
        <f t="shared" si="18"/>
        <v>0</v>
      </c>
      <c r="G44" s="6"/>
      <c r="H44" s="7">
        <f t="shared" si="19"/>
        <v>0</v>
      </c>
      <c r="I44" s="6"/>
      <c r="J44" s="19">
        <f t="shared" si="20"/>
        <v>0</v>
      </c>
      <c r="K44" s="6"/>
      <c r="L44" s="19">
        <f t="shared" si="21"/>
        <v>0</v>
      </c>
      <c r="M44" s="6"/>
      <c r="N44" s="19">
        <f t="shared" si="22"/>
        <v>0</v>
      </c>
      <c r="O44" s="6"/>
      <c r="P44" s="19">
        <f t="shared" si="23"/>
        <v>0</v>
      </c>
      <c r="Q44" s="6"/>
      <c r="R44" s="7">
        <f t="shared" si="24"/>
        <v>0</v>
      </c>
      <c r="S44" s="6"/>
      <c r="T44" s="7">
        <f t="shared" si="25"/>
        <v>0</v>
      </c>
      <c r="U44" s="6"/>
      <c r="V44" s="7">
        <f t="shared" si="26"/>
        <v>0</v>
      </c>
      <c r="W44" s="6"/>
      <c r="X44" s="7">
        <f t="shared" si="27"/>
        <v>0</v>
      </c>
      <c r="Y44" s="6"/>
      <c r="Z44" s="7">
        <f t="shared" si="28"/>
        <v>0</v>
      </c>
      <c r="AA44" s="6"/>
      <c r="AB44" s="7">
        <f t="shared" si="29"/>
        <v>0</v>
      </c>
      <c r="AC44" s="6"/>
      <c r="AD44" s="7">
        <f t="shared" si="30"/>
        <v>0</v>
      </c>
      <c r="AE44" s="8">
        <f t="shared" si="31"/>
        <v>0</v>
      </c>
      <c r="AF44" s="6">
        <f t="shared" si="32"/>
        <v>0</v>
      </c>
      <c r="AG44" s="6">
        <f t="shared" si="33"/>
        <v>34</v>
      </c>
      <c r="AH44" s="13">
        <f t="shared" si="34"/>
        <v>0</v>
      </c>
    </row>
    <row r="45" spans="1:34" x14ac:dyDescent="0.3">
      <c r="A45" s="5">
        <f t="shared" si="17"/>
        <v>35</v>
      </c>
      <c r="B45" s="6"/>
      <c r="C45" s="6"/>
      <c r="D45" s="6"/>
      <c r="E45" s="6"/>
      <c r="F45" s="7">
        <f t="shared" si="18"/>
        <v>0</v>
      </c>
      <c r="G45" s="6"/>
      <c r="H45" s="7">
        <f t="shared" si="19"/>
        <v>0</v>
      </c>
      <c r="I45" s="6"/>
      <c r="J45" s="19">
        <f t="shared" si="20"/>
        <v>0</v>
      </c>
      <c r="K45" s="6"/>
      <c r="L45" s="19">
        <f t="shared" si="21"/>
        <v>0</v>
      </c>
      <c r="M45" s="6"/>
      <c r="N45" s="19">
        <f t="shared" si="22"/>
        <v>0</v>
      </c>
      <c r="O45" s="6"/>
      <c r="P45" s="19">
        <f t="shared" si="23"/>
        <v>0</v>
      </c>
      <c r="Q45" s="6"/>
      <c r="R45" s="7">
        <f t="shared" si="24"/>
        <v>0</v>
      </c>
      <c r="S45" s="6"/>
      <c r="T45" s="7">
        <f t="shared" si="25"/>
        <v>0</v>
      </c>
      <c r="U45" s="6"/>
      <c r="V45" s="7">
        <f t="shared" si="26"/>
        <v>0</v>
      </c>
      <c r="W45" s="6"/>
      <c r="X45" s="7">
        <f t="shared" si="27"/>
        <v>0</v>
      </c>
      <c r="Y45" s="6"/>
      <c r="Z45" s="7">
        <f t="shared" si="28"/>
        <v>0</v>
      </c>
      <c r="AA45" s="6"/>
      <c r="AB45" s="7">
        <f t="shared" si="29"/>
        <v>0</v>
      </c>
      <c r="AC45" s="6"/>
      <c r="AD45" s="7">
        <f t="shared" si="30"/>
        <v>0</v>
      </c>
      <c r="AE45" s="8">
        <f t="shared" si="31"/>
        <v>0</v>
      </c>
      <c r="AF45" s="6">
        <f t="shared" si="32"/>
        <v>0</v>
      </c>
      <c r="AG45" s="6">
        <f t="shared" si="33"/>
        <v>35</v>
      </c>
      <c r="AH45" s="13">
        <f t="shared" si="34"/>
        <v>0</v>
      </c>
    </row>
    <row r="46" spans="1:34" x14ac:dyDescent="0.3">
      <c r="A46" s="30" t="s">
        <v>153</v>
      </c>
      <c r="B46" s="30"/>
      <c r="C46" s="31"/>
      <c r="E46">
        <f>COUNTA(E11:E45)</f>
        <v>13</v>
      </c>
      <c r="G46">
        <f>COUNTA(G11:G45)</f>
        <v>10</v>
      </c>
      <c r="I46">
        <f>COUNTA(I11:I45)</f>
        <v>8</v>
      </c>
      <c r="K46">
        <f>COUNTA(K11:K45)</f>
        <v>4</v>
      </c>
      <c r="M46">
        <f>COUNTA(M11:M45)</f>
        <v>3</v>
      </c>
      <c r="O46">
        <f>COUNTA(O11:O45)</f>
        <v>12</v>
      </c>
      <c r="Q46">
        <f>COUNTA(Q11:Q45)</f>
        <v>9</v>
      </c>
      <c r="S46">
        <f>COUNTA(S11:S45)</f>
        <v>0</v>
      </c>
      <c r="U46">
        <f>COUNTA(U11:U45)</f>
        <v>0</v>
      </c>
      <c r="W46">
        <f>COUNTA(W11:W45)</f>
        <v>0</v>
      </c>
      <c r="Y46">
        <f>COUNTA(Y11:Y45)</f>
        <v>0</v>
      </c>
      <c r="AA46">
        <f>COUNTA(AA11:AA45)</f>
        <v>0</v>
      </c>
      <c r="AC46">
        <f>COUNTA(AC11:AC45)</f>
        <v>0</v>
      </c>
    </row>
    <row r="47" spans="1:34" x14ac:dyDescent="0.3">
      <c r="A47" s="33" t="s">
        <v>30</v>
      </c>
      <c r="B47" s="33"/>
      <c r="C47" s="33"/>
      <c r="E47" s="12">
        <f>E46/$G$2</f>
        <v>0.72222222222222221</v>
      </c>
      <c r="G47" s="12">
        <f>G46/$G$2</f>
        <v>0.55555555555555558</v>
      </c>
      <c r="I47" s="12">
        <f>I46/$G$2</f>
        <v>0.44444444444444442</v>
      </c>
      <c r="K47" s="12">
        <f>K46/$G$2</f>
        <v>0.22222222222222221</v>
      </c>
      <c r="M47" s="12">
        <f>M46/$G$2</f>
        <v>0.16666666666666666</v>
      </c>
      <c r="O47" s="12">
        <f>O46/$G$2</f>
        <v>0.66666666666666663</v>
      </c>
      <c r="Q47" s="12">
        <f>Q46/$G$2</f>
        <v>0.5</v>
      </c>
      <c r="S47" s="12">
        <f>S46/$G$2</f>
        <v>0</v>
      </c>
      <c r="U47" s="12">
        <f>U46/$G$2</f>
        <v>0</v>
      </c>
      <c r="W47" s="12">
        <f>W46/$G$2</f>
        <v>0</v>
      </c>
      <c r="Y47" s="12">
        <f>Y46/$G$2</f>
        <v>0</v>
      </c>
      <c r="AA47" s="12">
        <f>AA46/$G$2</f>
        <v>0</v>
      </c>
      <c r="AC47" s="12">
        <f>AC46/$G$2</f>
        <v>0</v>
      </c>
    </row>
  </sheetData>
  <sortState xmlns:xlrd2="http://schemas.microsoft.com/office/spreadsheetml/2017/richdata2" ref="B11:AE33">
    <sortCondition descending="1" ref="AE11:AE33"/>
  </sortState>
  <mergeCells count="57">
    <mergeCell ref="I9:J9"/>
    <mergeCell ref="AC6:AD6"/>
    <mergeCell ref="AC9:AD9"/>
    <mergeCell ref="A46:C46"/>
    <mergeCell ref="A47:C47"/>
    <mergeCell ref="AC8:AD8"/>
    <mergeCell ref="E9:F9"/>
    <mergeCell ref="G9:H9"/>
    <mergeCell ref="M9:N9"/>
    <mergeCell ref="Q9:R9"/>
    <mergeCell ref="S9:T9"/>
    <mergeCell ref="U9:V9"/>
    <mergeCell ref="W9:X9"/>
    <mergeCell ref="Y9:Z9"/>
    <mergeCell ref="AA9:AB9"/>
    <mergeCell ref="K9:L9"/>
    <mergeCell ref="I8:J8"/>
    <mergeCell ref="AC7:AD7"/>
    <mergeCell ref="E8:F8"/>
    <mergeCell ref="G8:H8"/>
    <mergeCell ref="M8:N8"/>
    <mergeCell ref="Q8:R8"/>
    <mergeCell ref="S8:T8"/>
    <mergeCell ref="U8:V8"/>
    <mergeCell ref="W8:X8"/>
    <mergeCell ref="Y8:Z8"/>
    <mergeCell ref="AA8:AB8"/>
    <mergeCell ref="K7:L7"/>
    <mergeCell ref="K8:L8"/>
    <mergeCell ref="I7:J7"/>
    <mergeCell ref="E7:F7"/>
    <mergeCell ref="G7:H7"/>
    <mergeCell ref="M7:N7"/>
    <mergeCell ref="Q7:R7"/>
    <mergeCell ref="S7:T7"/>
    <mergeCell ref="AA7:AB7"/>
    <mergeCell ref="Q6:R6"/>
    <mergeCell ref="S6:T6"/>
    <mergeCell ref="U6:V6"/>
    <mergeCell ref="W6:X6"/>
    <mergeCell ref="AA6:AB6"/>
    <mergeCell ref="O6:P6"/>
    <mergeCell ref="Y6:Z6"/>
    <mergeCell ref="O7:P7"/>
    <mergeCell ref="M6:N6"/>
    <mergeCell ref="O8:P8"/>
    <mergeCell ref="O9:P9"/>
    <mergeCell ref="U7:V7"/>
    <mergeCell ref="W7:X7"/>
    <mergeCell ref="Y7:Z7"/>
    <mergeCell ref="I6:J6"/>
    <mergeCell ref="K6:L6"/>
    <mergeCell ref="A1:H1"/>
    <mergeCell ref="E2:F2"/>
    <mergeCell ref="E3:F3"/>
    <mergeCell ref="E6:F6"/>
    <mergeCell ref="G6:H6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1"/>
  <sheetViews>
    <sheetView zoomScale="120" zoomScaleNormal="120" workbookViewId="0">
      <pane xSplit="5" ySplit="10" topLeftCell="G30" activePane="bottomRight" state="frozenSplit"/>
      <selection pane="topRight" activeCell="D26" sqref="D26"/>
      <selection pane="bottomLeft" activeCell="D26" sqref="D26"/>
      <selection pane="bottomRight" activeCell="U6" sqref="U6"/>
    </sheetView>
  </sheetViews>
  <sheetFormatPr baseColWidth="10" defaultColWidth="11.44140625" defaultRowHeight="14.4" x14ac:dyDescent="0.3"/>
  <cols>
    <col min="1" max="1" width="18.33203125" bestFit="1" customWidth="1"/>
    <col min="2" max="2" width="22.6640625" bestFit="1" customWidth="1"/>
    <col min="3" max="3" width="28.44140625" customWidth="1"/>
    <col min="4" max="4" width="17.44140625" customWidth="1"/>
    <col min="5" max="5" width="14.77734375" customWidth="1"/>
    <col min="6" max="6" width="4.109375" customWidth="1"/>
    <col min="7" max="7" width="10" customWidth="1"/>
    <col min="8" max="8" width="6.44140625" customWidth="1"/>
    <col min="9" max="9" width="12.109375" customWidth="1"/>
    <col min="10" max="10" width="5.109375" customWidth="1"/>
    <col min="11" max="11" width="8.6640625" customWidth="1"/>
    <col min="12" max="12" width="10.6640625" customWidth="1"/>
    <col min="13" max="13" width="8.33203125" customWidth="1"/>
    <col min="14" max="14" width="7.44140625" customWidth="1"/>
    <col min="15" max="15" width="7.6640625" customWidth="1"/>
    <col min="16" max="16" width="9.109375" customWidth="1"/>
    <col min="17" max="17" width="4.77734375" customWidth="1"/>
    <col min="18" max="18" width="8.77734375" customWidth="1"/>
    <col min="19" max="19" width="18.44140625" bestFit="1" customWidth="1"/>
    <col min="20" max="20" width="11.44140625" bestFit="1" customWidth="1"/>
    <col min="21" max="21" width="18.33203125" bestFit="1" customWidth="1"/>
    <col min="22" max="22" width="20.33203125" customWidth="1"/>
    <col min="23" max="23" width="19.6640625" bestFit="1" customWidth="1"/>
  </cols>
  <sheetData>
    <row r="1" spans="1:22" ht="31.2" x14ac:dyDescent="0.6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22" x14ac:dyDescent="0.3">
      <c r="E2" s="32" t="s">
        <v>27</v>
      </c>
      <c r="F2" s="32"/>
      <c r="G2" s="11">
        <f>COUNTA(B11:B56)</f>
        <v>46</v>
      </c>
    </row>
    <row r="3" spans="1:22" x14ac:dyDescent="0.3">
      <c r="E3" s="32" t="s">
        <v>28</v>
      </c>
      <c r="F3" s="32"/>
      <c r="G3" s="11">
        <f>COUNTA(G8:R8)</f>
        <v>3</v>
      </c>
    </row>
    <row r="4" spans="1:22" x14ac:dyDescent="0.3">
      <c r="A4" s="9"/>
      <c r="B4" s="46" t="s">
        <v>21</v>
      </c>
      <c r="C4" s="46"/>
      <c r="D4" s="3"/>
    </row>
    <row r="6" spans="1:22" x14ac:dyDescent="0.3">
      <c r="D6" s="1" t="s">
        <v>0</v>
      </c>
      <c r="E6" s="34" t="s">
        <v>255</v>
      </c>
      <c r="F6" s="34"/>
      <c r="G6" s="34" t="s">
        <v>418</v>
      </c>
      <c r="H6" s="34"/>
      <c r="I6" s="34" t="s">
        <v>546</v>
      </c>
      <c r="J6" s="34"/>
      <c r="K6" s="34" t="s">
        <v>558</v>
      </c>
      <c r="L6" s="34"/>
      <c r="M6" s="34"/>
      <c r="N6" s="34"/>
      <c r="O6" s="34"/>
      <c r="P6" s="34"/>
      <c r="Q6" s="34"/>
      <c r="R6" s="34"/>
    </row>
    <row r="7" spans="1:22" x14ac:dyDescent="0.3">
      <c r="D7" s="1" t="s">
        <v>10</v>
      </c>
      <c r="E7" s="36">
        <v>2</v>
      </c>
      <c r="F7" s="37"/>
      <c r="G7" s="36">
        <v>2</v>
      </c>
      <c r="H7" s="37"/>
      <c r="I7" s="36">
        <v>3</v>
      </c>
      <c r="J7" s="37"/>
      <c r="K7" s="36">
        <v>4</v>
      </c>
      <c r="L7" s="37"/>
      <c r="M7" s="36"/>
      <c r="N7" s="37"/>
      <c r="O7" s="36"/>
      <c r="P7" s="37"/>
      <c r="Q7" s="36"/>
      <c r="R7" s="37"/>
    </row>
    <row r="8" spans="1:22" x14ac:dyDescent="0.3">
      <c r="D8" s="1" t="s">
        <v>1</v>
      </c>
      <c r="E8" s="35">
        <v>45935</v>
      </c>
      <c r="F8" s="35"/>
      <c r="G8" s="35">
        <v>45984</v>
      </c>
      <c r="H8" s="35"/>
      <c r="I8" s="35">
        <v>45991</v>
      </c>
      <c r="J8" s="35"/>
      <c r="K8" s="35">
        <v>46040</v>
      </c>
      <c r="L8" s="35"/>
      <c r="M8" s="35"/>
      <c r="N8" s="35"/>
      <c r="O8" s="35"/>
      <c r="P8" s="35"/>
      <c r="Q8" s="35"/>
      <c r="R8" s="35"/>
      <c r="U8" s="11"/>
    </row>
    <row r="9" spans="1:22" x14ac:dyDescent="0.3">
      <c r="D9" s="1" t="s">
        <v>2</v>
      </c>
      <c r="E9" s="36">
        <v>24</v>
      </c>
      <c r="F9" s="37"/>
      <c r="G9" s="36">
        <v>28</v>
      </c>
      <c r="H9" s="37"/>
      <c r="I9" s="36">
        <v>43</v>
      </c>
      <c r="J9" s="37"/>
      <c r="K9" s="36">
        <v>207</v>
      </c>
      <c r="L9" s="37"/>
      <c r="M9" s="36"/>
      <c r="N9" s="37"/>
      <c r="O9" s="36"/>
      <c r="P9" s="37"/>
      <c r="Q9" s="36"/>
      <c r="R9" s="37"/>
    </row>
    <row r="10" spans="1:22" x14ac:dyDescent="0.3">
      <c r="A10" s="1" t="s">
        <v>9</v>
      </c>
      <c r="B10" s="1" t="s">
        <v>3</v>
      </c>
      <c r="C10" s="1" t="s">
        <v>4</v>
      </c>
      <c r="D10" s="4" t="s">
        <v>5</v>
      </c>
      <c r="E10" s="1" t="s">
        <v>6</v>
      </c>
      <c r="F10" s="1" t="s">
        <v>7</v>
      </c>
      <c r="G10" s="1" t="s">
        <v>6</v>
      </c>
      <c r="H10" s="1" t="s">
        <v>7</v>
      </c>
      <c r="I10" s="1" t="s">
        <v>6</v>
      </c>
      <c r="J10" s="1" t="s">
        <v>7</v>
      </c>
      <c r="K10" s="1" t="s">
        <v>6</v>
      </c>
      <c r="L10" s="1" t="s">
        <v>7</v>
      </c>
      <c r="M10" s="1" t="s">
        <v>6</v>
      </c>
      <c r="N10" s="1" t="s">
        <v>7</v>
      </c>
      <c r="O10" s="1" t="s">
        <v>6</v>
      </c>
      <c r="P10" s="1" t="s">
        <v>7</v>
      </c>
      <c r="Q10" s="1" t="s">
        <v>6</v>
      </c>
      <c r="R10" s="1" t="s">
        <v>7</v>
      </c>
      <c r="S10" s="1" t="s">
        <v>8</v>
      </c>
      <c r="T10" s="1" t="s">
        <v>9</v>
      </c>
      <c r="U10" s="1" t="s">
        <v>29</v>
      </c>
      <c r="V10" s="1" t="s">
        <v>31</v>
      </c>
    </row>
    <row r="11" spans="1:22" x14ac:dyDescent="0.3">
      <c r="A11" s="5">
        <f t="shared" ref="A11:A56" si="0">T11</f>
        <v>1</v>
      </c>
      <c r="B11" s="21" t="s">
        <v>49</v>
      </c>
      <c r="C11" s="21" t="s">
        <v>212</v>
      </c>
      <c r="D11" s="21" t="s">
        <v>51</v>
      </c>
      <c r="E11" s="21">
        <v>3</v>
      </c>
      <c r="F11" s="27">
        <f t="shared" ref="F11:F52" si="1">IF(E11=0,,($E$9-E11)*$E$7*100/$E$9)</f>
        <v>175</v>
      </c>
      <c r="G11" s="21">
        <v>1</v>
      </c>
      <c r="H11" s="27">
        <f t="shared" ref="H11:H41" si="2">IF(G11=0,,($G$9-G11)*$G$7*100/$G$9)</f>
        <v>192.85714285714286</v>
      </c>
      <c r="I11" s="21">
        <v>3</v>
      </c>
      <c r="J11" s="27">
        <f t="shared" ref="J11:J50" si="3">IF(I11=0,,($I$9-I11)*$I$7*100/$I$9)</f>
        <v>279.06976744186045</v>
      </c>
      <c r="K11" s="6">
        <v>13</v>
      </c>
      <c r="L11" s="7">
        <f t="shared" ref="L11:L52" si="4">IF(K11=0,,($K$9-K11)*$K$7*100/$K$9)</f>
        <v>374.87922705314008</v>
      </c>
      <c r="M11" s="6"/>
      <c r="N11" s="7">
        <f t="shared" ref="N11:N49" si="5">IF(M11=0,,($M$9-M11)*$M$7*100/$M$9)</f>
        <v>0</v>
      </c>
      <c r="O11" s="6"/>
      <c r="P11" s="7">
        <f t="shared" ref="P11:P52" si="6">IF(O11=0,,($O$9-O11)*$O$7*100/$O$9)</f>
        <v>0</v>
      </c>
      <c r="Q11" s="6"/>
      <c r="R11" s="7">
        <f t="shared" ref="R11:R52" si="7">IF(Q11=0,,($Q$9-Q11)*$Q$7*100/$Q$9)</f>
        <v>0</v>
      </c>
      <c r="S11" s="8">
        <f t="shared" ref="S11:S56" si="8">F11+H11+J11+L11+P11+R11+N11</f>
        <v>1021.8061373521434</v>
      </c>
      <c r="T11" s="6">
        <f t="shared" ref="T11:T56" si="9">ROW(B11)-10</f>
        <v>1</v>
      </c>
      <c r="U11" s="6">
        <f t="shared" ref="U11:U56" si="10">COUNTA(G11,I11,K11,M11,Q11,O11,E11)</f>
        <v>4</v>
      </c>
      <c r="V11" s="13">
        <f t="shared" ref="V11:V56" si="11">U11/$G$3</f>
        <v>1.3333333333333333</v>
      </c>
    </row>
    <row r="12" spans="1:22" x14ac:dyDescent="0.3">
      <c r="A12" s="5">
        <f t="shared" si="0"/>
        <v>2</v>
      </c>
      <c r="B12" s="21" t="s">
        <v>42</v>
      </c>
      <c r="C12" s="21" t="s">
        <v>43</v>
      </c>
      <c r="D12" s="21" t="s">
        <v>193</v>
      </c>
      <c r="E12" s="21">
        <v>1</v>
      </c>
      <c r="F12" s="27">
        <f t="shared" si="1"/>
        <v>191.66666666666666</v>
      </c>
      <c r="G12" s="21">
        <v>2</v>
      </c>
      <c r="H12" s="27">
        <f t="shared" si="2"/>
        <v>185.71428571428572</v>
      </c>
      <c r="I12" s="21">
        <v>1</v>
      </c>
      <c r="J12" s="27">
        <f t="shared" si="3"/>
        <v>293.02325581395348</v>
      </c>
      <c r="K12" s="6">
        <v>44</v>
      </c>
      <c r="L12" s="7">
        <f t="shared" si="4"/>
        <v>314.97584541062804</v>
      </c>
      <c r="M12" s="6"/>
      <c r="N12" s="7">
        <f t="shared" si="5"/>
        <v>0</v>
      </c>
      <c r="O12" s="14"/>
      <c r="P12" s="7">
        <f t="shared" si="6"/>
        <v>0</v>
      </c>
      <c r="Q12" s="14"/>
      <c r="R12" s="7">
        <f t="shared" si="7"/>
        <v>0</v>
      </c>
      <c r="S12" s="8">
        <f t="shared" si="8"/>
        <v>985.38005360553393</v>
      </c>
      <c r="T12" s="6">
        <f t="shared" si="9"/>
        <v>2</v>
      </c>
      <c r="U12" s="6">
        <f t="shared" si="10"/>
        <v>4</v>
      </c>
      <c r="V12" s="13">
        <f t="shared" si="11"/>
        <v>1.3333333333333333</v>
      </c>
    </row>
    <row r="13" spans="1:22" x14ac:dyDescent="0.3">
      <c r="A13" s="5">
        <f t="shared" si="0"/>
        <v>3</v>
      </c>
      <c r="B13" s="21" t="s">
        <v>121</v>
      </c>
      <c r="C13" s="21" t="s">
        <v>122</v>
      </c>
      <c r="D13" s="21" t="s">
        <v>46</v>
      </c>
      <c r="E13" s="21">
        <v>2</v>
      </c>
      <c r="F13" s="27">
        <f t="shared" si="1"/>
        <v>183.33333333333334</v>
      </c>
      <c r="G13" s="21">
        <v>9</v>
      </c>
      <c r="H13" s="27">
        <f t="shared" si="2"/>
        <v>135.71428571428572</v>
      </c>
      <c r="I13" s="21">
        <v>5</v>
      </c>
      <c r="J13" s="27">
        <f t="shared" si="3"/>
        <v>265.11627906976742</v>
      </c>
      <c r="K13" s="6">
        <v>8</v>
      </c>
      <c r="L13" s="7">
        <f t="shared" si="4"/>
        <v>384.54106280193236</v>
      </c>
      <c r="M13" s="6"/>
      <c r="N13" s="7">
        <f t="shared" si="5"/>
        <v>0</v>
      </c>
      <c r="O13" s="14"/>
      <c r="P13" s="7">
        <f t="shared" si="6"/>
        <v>0</v>
      </c>
      <c r="Q13" s="14"/>
      <c r="R13" s="7">
        <f t="shared" si="7"/>
        <v>0</v>
      </c>
      <c r="S13" s="8">
        <f t="shared" si="8"/>
        <v>968.70496091931886</v>
      </c>
      <c r="T13" s="6">
        <f t="shared" si="9"/>
        <v>3</v>
      </c>
      <c r="U13" s="6">
        <f t="shared" si="10"/>
        <v>4</v>
      </c>
      <c r="V13" s="13">
        <f t="shared" si="11"/>
        <v>1.3333333333333333</v>
      </c>
    </row>
    <row r="14" spans="1:22" x14ac:dyDescent="0.3">
      <c r="A14" s="5">
        <f t="shared" si="0"/>
        <v>4</v>
      </c>
      <c r="B14" s="21" t="s">
        <v>54</v>
      </c>
      <c r="C14" s="21" t="s">
        <v>55</v>
      </c>
      <c r="D14" s="21" t="s">
        <v>193</v>
      </c>
      <c r="E14" s="21">
        <v>7</v>
      </c>
      <c r="F14" s="27">
        <f t="shared" si="1"/>
        <v>141.66666666666666</v>
      </c>
      <c r="G14" s="21">
        <v>7</v>
      </c>
      <c r="H14" s="27">
        <f t="shared" si="2"/>
        <v>150</v>
      </c>
      <c r="I14" s="21">
        <v>2</v>
      </c>
      <c r="J14" s="27">
        <f t="shared" si="3"/>
        <v>286.04651162790697</v>
      </c>
      <c r="K14" s="6">
        <v>32</v>
      </c>
      <c r="L14" s="7">
        <f t="shared" si="4"/>
        <v>338.16425120772948</v>
      </c>
      <c r="M14" s="6"/>
      <c r="N14" s="7">
        <f t="shared" si="5"/>
        <v>0</v>
      </c>
      <c r="O14" s="14"/>
      <c r="P14" s="7">
        <f t="shared" si="6"/>
        <v>0</v>
      </c>
      <c r="Q14" s="14"/>
      <c r="R14" s="7">
        <f t="shared" si="7"/>
        <v>0</v>
      </c>
      <c r="S14" s="8">
        <f t="shared" si="8"/>
        <v>915.87742950230313</v>
      </c>
      <c r="T14" s="6">
        <f t="shared" si="9"/>
        <v>4</v>
      </c>
      <c r="U14" s="6">
        <f t="shared" si="10"/>
        <v>4</v>
      </c>
      <c r="V14" s="13">
        <f t="shared" si="11"/>
        <v>1.3333333333333333</v>
      </c>
    </row>
    <row r="15" spans="1:22" x14ac:dyDescent="0.3">
      <c r="A15" s="5">
        <f t="shared" si="0"/>
        <v>5</v>
      </c>
      <c r="B15" s="21" t="s">
        <v>203</v>
      </c>
      <c r="C15" s="21" t="s">
        <v>208</v>
      </c>
      <c r="D15" s="21" t="s">
        <v>193</v>
      </c>
      <c r="E15" s="21">
        <v>9</v>
      </c>
      <c r="F15" s="27">
        <f t="shared" si="1"/>
        <v>125</v>
      </c>
      <c r="G15" s="21">
        <v>3</v>
      </c>
      <c r="H15" s="27">
        <f t="shared" si="2"/>
        <v>178.57142857142858</v>
      </c>
      <c r="I15" s="21">
        <v>10</v>
      </c>
      <c r="J15" s="27">
        <f t="shared" si="3"/>
        <v>230.23255813953489</v>
      </c>
      <c r="K15" s="6">
        <v>52</v>
      </c>
      <c r="L15" s="7">
        <f t="shared" si="4"/>
        <v>299.51690821256039</v>
      </c>
      <c r="M15" s="6"/>
      <c r="N15" s="7">
        <f t="shared" si="5"/>
        <v>0</v>
      </c>
      <c r="O15" s="6"/>
      <c r="P15" s="7">
        <f t="shared" si="6"/>
        <v>0</v>
      </c>
      <c r="Q15" s="6"/>
      <c r="R15" s="7">
        <f t="shared" si="7"/>
        <v>0</v>
      </c>
      <c r="S15" s="8">
        <f t="shared" si="8"/>
        <v>833.32089492352384</v>
      </c>
      <c r="T15" s="6">
        <f t="shared" si="9"/>
        <v>5</v>
      </c>
      <c r="U15" s="6">
        <f t="shared" si="10"/>
        <v>4</v>
      </c>
      <c r="V15" s="13">
        <f t="shared" si="11"/>
        <v>1.3333333333333333</v>
      </c>
    </row>
    <row r="16" spans="1:22" x14ac:dyDescent="0.3">
      <c r="A16" s="5">
        <f t="shared" si="0"/>
        <v>6</v>
      </c>
      <c r="B16" s="21" t="s">
        <v>87</v>
      </c>
      <c r="C16" s="21" t="s">
        <v>88</v>
      </c>
      <c r="D16" s="21" t="s">
        <v>51</v>
      </c>
      <c r="E16" s="21">
        <v>3</v>
      </c>
      <c r="F16" s="27">
        <f t="shared" si="1"/>
        <v>175</v>
      </c>
      <c r="G16" s="21">
        <v>5</v>
      </c>
      <c r="H16" s="27">
        <f t="shared" si="2"/>
        <v>164.28571428571428</v>
      </c>
      <c r="I16" s="21">
        <v>15</v>
      </c>
      <c r="J16" s="27">
        <f t="shared" si="3"/>
        <v>195.34883720930233</v>
      </c>
      <c r="K16" s="6">
        <v>79</v>
      </c>
      <c r="L16" s="7">
        <f t="shared" si="4"/>
        <v>247.34299516908212</v>
      </c>
      <c r="M16" s="6"/>
      <c r="N16" s="7">
        <f t="shared" si="5"/>
        <v>0</v>
      </c>
      <c r="O16" s="14"/>
      <c r="P16" s="7">
        <f t="shared" si="6"/>
        <v>0</v>
      </c>
      <c r="Q16" s="14"/>
      <c r="R16" s="7">
        <f t="shared" si="7"/>
        <v>0</v>
      </c>
      <c r="S16" s="8">
        <f t="shared" si="8"/>
        <v>781.97754666409867</v>
      </c>
      <c r="T16" s="6">
        <f t="shared" si="9"/>
        <v>6</v>
      </c>
      <c r="U16" s="6">
        <f t="shared" si="10"/>
        <v>4</v>
      </c>
      <c r="V16" s="13">
        <f t="shared" si="11"/>
        <v>1.3333333333333333</v>
      </c>
    </row>
    <row r="17" spans="1:22" x14ac:dyDescent="0.3">
      <c r="A17" s="5">
        <f t="shared" si="0"/>
        <v>7</v>
      </c>
      <c r="B17" s="21" t="s">
        <v>204</v>
      </c>
      <c r="C17" s="21" t="s">
        <v>200</v>
      </c>
      <c r="D17" s="21" t="s">
        <v>195</v>
      </c>
      <c r="E17" s="21">
        <v>10</v>
      </c>
      <c r="F17" s="27">
        <f t="shared" si="1"/>
        <v>116.66666666666667</v>
      </c>
      <c r="G17" s="21">
        <v>8</v>
      </c>
      <c r="H17" s="27">
        <f t="shared" si="2"/>
        <v>142.85714285714286</v>
      </c>
      <c r="I17" s="21">
        <v>12</v>
      </c>
      <c r="J17" s="27">
        <f t="shared" si="3"/>
        <v>216.27906976744185</v>
      </c>
      <c r="K17" s="6">
        <v>87</v>
      </c>
      <c r="L17" s="7">
        <f t="shared" si="4"/>
        <v>231.8840579710145</v>
      </c>
      <c r="M17" s="6"/>
      <c r="N17" s="7">
        <f t="shared" si="5"/>
        <v>0</v>
      </c>
      <c r="O17" s="6"/>
      <c r="P17" s="7">
        <f t="shared" si="6"/>
        <v>0</v>
      </c>
      <c r="Q17" s="6"/>
      <c r="R17" s="7">
        <f t="shared" si="7"/>
        <v>0</v>
      </c>
      <c r="S17" s="8">
        <f t="shared" si="8"/>
        <v>707.68693726226593</v>
      </c>
      <c r="T17" s="6">
        <f t="shared" si="9"/>
        <v>7</v>
      </c>
      <c r="U17" s="6">
        <f t="shared" si="10"/>
        <v>4</v>
      </c>
      <c r="V17" s="13">
        <f t="shared" si="11"/>
        <v>1.3333333333333333</v>
      </c>
    </row>
    <row r="18" spans="1:22" x14ac:dyDescent="0.3">
      <c r="A18" s="5">
        <f t="shared" si="0"/>
        <v>8</v>
      </c>
      <c r="B18" s="21" t="s">
        <v>123</v>
      </c>
      <c r="C18" s="21" t="s">
        <v>124</v>
      </c>
      <c r="D18" s="21" t="s">
        <v>193</v>
      </c>
      <c r="E18" s="21">
        <v>6</v>
      </c>
      <c r="F18" s="27">
        <f t="shared" si="1"/>
        <v>150</v>
      </c>
      <c r="G18" s="21">
        <v>10</v>
      </c>
      <c r="H18" s="27">
        <f t="shared" si="2"/>
        <v>128.57142857142858</v>
      </c>
      <c r="I18" s="21">
        <v>8</v>
      </c>
      <c r="J18" s="27">
        <f t="shared" si="3"/>
        <v>244.18604651162789</v>
      </c>
      <c r="K18" s="6">
        <v>113</v>
      </c>
      <c r="L18" s="7">
        <f t="shared" si="4"/>
        <v>181.6425120772947</v>
      </c>
      <c r="M18" s="6"/>
      <c r="N18" s="7">
        <f t="shared" si="5"/>
        <v>0</v>
      </c>
      <c r="O18" s="6"/>
      <c r="P18" s="7">
        <f t="shared" si="6"/>
        <v>0</v>
      </c>
      <c r="Q18" s="6"/>
      <c r="R18" s="7">
        <f t="shared" si="7"/>
        <v>0</v>
      </c>
      <c r="S18" s="8">
        <f t="shared" si="8"/>
        <v>704.39998716035109</v>
      </c>
      <c r="T18" s="6">
        <f t="shared" si="9"/>
        <v>8</v>
      </c>
      <c r="U18" s="6">
        <f t="shared" si="10"/>
        <v>4</v>
      </c>
      <c r="V18" s="13">
        <f t="shared" si="11"/>
        <v>1.3333333333333333</v>
      </c>
    </row>
    <row r="19" spans="1:22" x14ac:dyDescent="0.3">
      <c r="A19" s="5">
        <f t="shared" si="0"/>
        <v>9</v>
      </c>
      <c r="B19" s="21" t="s">
        <v>434</v>
      </c>
      <c r="C19" s="21" t="s">
        <v>125</v>
      </c>
      <c r="D19" s="21" t="s">
        <v>193</v>
      </c>
      <c r="E19" s="21"/>
      <c r="F19" s="27">
        <f t="shared" si="1"/>
        <v>0</v>
      </c>
      <c r="G19" s="21">
        <v>3</v>
      </c>
      <c r="H19" s="27">
        <f t="shared" si="2"/>
        <v>178.57142857142858</v>
      </c>
      <c r="I19" s="21">
        <v>3</v>
      </c>
      <c r="J19" s="27">
        <f t="shared" si="3"/>
        <v>279.06976744186045</v>
      </c>
      <c r="K19" s="6">
        <v>82</v>
      </c>
      <c r="L19" s="7">
        <f t="shared" si="4"/>
        <v>241.54589371980677</v>
      </c>
      <c r="M19" s="6"/>
      <c r="N19" s="7">
        <f t="shared" si="5"/>
        <v>0</v>
      </c>
      <c r="O19" s="6"/>
      <c r="P19" s="7">
        <f t="shared" si="6"/>
        <v>0</v>
      </c>
      <c r="Q19" s="6"/>
      <c r="R19" s="7">
        <f t="shared" si="7"/>
        <v>0</v>
      </c>
      <c r="S19" s="8">
        <f t="shared" si="8"/>
        <v>699.18708973309572</v>
      </c>
      <c r="T19" s="6">
        <f t="shared" si="9"/>
        <v>9</v>
      </c>
      <c r="U19" s="6">
        <f t="shared" si="10"/>
        <v>3</v>
      </c>
      <c r="V19" s="13">
        <f t="shared" si="11"/>
        <v>1</v>
      </c>
    </row>
    <row r="20" spans="1:22" x14ac:dyDescent="0.3">
      <c r="A20" s="5">
        <f t="shared" si="0"/>
        <v>10</v>
      </c>
      <c r="B20" s="21" t="s">
        <v>435</v>
      </c>
      <c r="C20" s="21" t="s">
        <v>198</v>
      </c>
      <c r="D20" s="21" t="s">
        <v>196</v>
      </c>
      <c r="E20" s="21"/>
      <c r="F20" s="27">
        <f t="shared" si="1"/>
        <v>0</v>
      </c>
      <c r="G20" s="21">
        <v>12</v>
      </c>
      <c r="H20" s="27">
        <f t="shared" si="2"/>
        <v>114.28571428571429</v>
      </c>
      <c r="I20" s="21">
        <v>7</v>
      </c>
      <c r="J20" s="27">
        <f t="shared" si="3"/>
        <v>251.16279069767441</v>
      </c>
      <c r="K20" s="6">
        <v>43</v>
      </c>
      <c r="L20" s="7">
        <f t="shared" si="4"/>
        <v>316.90821256038646</v>
      </c>
      <c r="M20" s="6"/>
      <c r="N20" s="7">
        <f t="shared" si="5"/>
        <v>0</v>
      </c>
      <c r="O20" s="6"/>
      <c r="P20" s="7">
        <f t="shared" si="6"/>
        <v>0</v>
      </c>
      <c r="Q20" s="6"/>
      <c r="R20" s="7">
        <f t="shared" si="7"/>
        <v>0</v>
      </c>
      <c r="S20" s="8">
        <f t="shared" si="8"/>
        <v>682.35671754377518</v>
      </c>
      <c r="T20" s="6">
        <f t="shared" si="9"/>
        <v>10</v>
      </c>
      <c r="U20" s="6">
        <f t="shared" si="10"/>
        <v>3</v>
      </c>
      <c r="V20" s="13">
        <f t="shared" si="11"/>
        <v>1</v>
      </c>
    </row>
    <row r="21" spans="1:22" x14ac:dyDescent="0.3">
      <c r="A21" s="5">
        <f t="shared" si="0"/>
        <v>11</v>
      </c>
      <c r="B21" s="21" t="s">
        <v>108</v>
      </c>
      <c r="C21" s="21" t="s">
        <v>109</v>
      </c>
      <c r="D21" s="21" t="s">
        <v>163</v>
      </c>
      <c r="E21" s="21">
        <v>11</v>
      </c>
      <c r="F21" s="27">
        <f t="shared" si="1"/>
        <v>108.33333333333333</v>
      </c>
      <c r="G21" s="21"/>
      <c r="H21" s="27">
        <f t="shared" si="2"/>
        <v>0</v>
      </c>
      <c r="I21" s="21">
        <v>17</v>
      </c>
      <c r="J21" s="27">
        <f t="shared" si="3"/>
        <v>181.3953488372093</v>
      </c>
      <c r="K21" s="6">
        <v>42</v>
      </c>
      <c r="L21" s="7">
        <f t="shared" si="4"/>
        <v>318.84057971014494</v>
      </c>
      <c r="M21" s="6"/>
      <c r="N21" s="7">
        <f t="shared" si="5"/>
        <v>0</v>
      </c>
      <c r="O21" s="6"/>
      <c r="P21" s="7">
        <f t="shared" si="6"/>
        <v>0</v>
      </c>
      <c r="Q21" s="6"/>
      <c r="R21" s="7">
        <f t="shared" si="7"/>
        <v>0</v>
      </c>
      <c r="S21" s="8">
        <f t="shared" si="8"/>
        <v>608.56926188068758</v>
      </c>
      <c r="T21" s="6">
        <f t="shared" si="9"/>
        <v>11</v>
      </c>
      <c r="U21" s="6">
        <f t="shared" si="10"/>
        <v>3</v>
      </c>
      <c r="V21" s="13">
        <f t="shared" si="11"/>
        <v>1</v>
      </c>
    </row>
    <row r="22" spans="1:22" x14ac:dyDescent="0.3">
      <c r="A22" s="5">
        <f t="shared" si="0"/>
        <v>12</v>
      </c>
      <c r="B22" s="21" t="s">
        <v>201</v>
      </c>
      <c r="C22" s="21" t="s">
        <v>95</v>
      </c>
      <c r="D22" s="21" t="s">
        <v>163</v>
      </c>
      <c r="E22" s="21">
        <v>8</v>
      </c>
      <c r="F22" s="27">
        <f t="shared" si="1"/>
        <v>133.33333333333334</v>
      </c>
      <c r="G22" s="21">
        <v>6</v>
      </c>
      <c r="H22" s="27">
        <f t="shared" si="2"/>
        <v>157.14285714285714</v>
      </c>
      <c r="I22" s="21">
        <v>6</v>
      </c>
      <c r="J22" s="27">
        <f t="shared" si="3"/>
        <v>258.13953488372096</v>
      </c>
      <c r="K22" s="6"/>
      <c r="L22" s="7">
        <f t="shared" si="4"/>
        <v>0</v>
      </c>
      <c r="M22" s="6"/>
      <c r="N22" s="7">
        <f t="shared" si="5"/>
        <v>0</v>
      </c>
      <c r="O22" s="6"/>
      <c r="P22" s="7">
        <f t="shared" si="6"/>
        <v>0</v>
      </c>
      <c r="Q22" s="6"/>
      <c r="R22" s="7">
        <f t="shared" si="7"/>
        <v>0</v>
      </c>
      <c r="S22" s="8">
        <f t="shared" si="8"/>
        <v>548.61572535991149</v>
      </c>
      <c r="T22" s="6">
        <f t="shared" si="9"/>
        <v>12</v>
      </c>
      <c r="U22" s="6">
        <f t="shared" si="10"/>
        <v>3</v>
      </c>
      <c r="V22" s="13">
        <f t="shared" si="11"/>
        <v>1</v>
      </c>
    </row>
    <row r="23" spans="1:22" x14ac:dyDescent="0.3">
      <c r="A23" s="5">
        <f t="shared" si="0"/>
        <v>13</v>
      </c>
      <c r="B23" s="21" t="s">
        <v>131</v>
      </c>
      <c r="C23" s="21" t="s">
        <v>97</v>
      </c>
      <c r="D23" s="21" t="s">
        <v>196</v>
      </c>
      <c r="E23" s="21">
        <v>18</v>
      </c>
      <c r="F23" s="27">
        <f t="shared" si="1"/>
        <v>50</v>
      </c>
      <c r="G23" s="21"/>
      <c r="H23" s="27">
        <f t="shared" si="2"/>
        <v>0</v>
      </c>
      <c r="I23" s="21">
        <v>9</v>
      </c>
      <c r="J23" s="27">
        <f t="shared" si="3"/>
        <v>237.2093023255814</v>
      </c>
      <c r="K23" s="6">
        <v>73</v>
      </c>
      <c r="L23" s="7">
        <f t="shared" si="4"/>
        <v>258.93719806763283</v>
      </c>
      <c r="M23" s="6"/>
      <c r="N23" s="7">
        <f t="shared" si="5"/>
        <v>0</v>
      </c>
      <c r="O23" s="14"/>
      <c r="P23" s="7">
        <f t="shared" si="6"/>
        <v>0</v>
      </c>
      <c r="Q23" s="14"/>
      <c r="R23" s="7">
        <f t="shared" si="7"/>
        <v>0</v>
      </c>
      <c r="S23" s="8">
        <f t="shared" si="8"/>
        <v>546.14650039321418</v>
      </c>
      <c r="T23" s="6">
        <f t="shared" si="9"/>
        <v>13</v>
      </c>
      <c r="U23" s="6">
        <f t="shared" si="10"/>
        <v>3</v>
      </c>
      <c r="V23" s="13">
        <f t="shared" si="11"/>
        <v>1</v>
      </c>
    </row>
    <row r="24" spans="1:22" x14ac:dyDescent="0.3">
      <c r="A24" s="5">
        <f t="shared" si="0"/>
        <v>14</v>
      </c>
      <c r="B24" s="21" t="s">
        <v>115</v>
      </c>
      <c r="C24" s="21" t="s">
        <v>126</v>
      </c>
      <c r="D24" s="21" t="s">
        <v>163</v>
      </c>
      <c r="E24" s="21">
        <v>5</v>
      </c>
      <c r="F24" s="27">
        <f t="shared" si="1"/>
        <v>158.33333333333334</v>
      </c>
      <c r="G24" s="21"/>
      <c r="H24" s="27">
        <f t="shared" si="2"/>
        <v>0</v>
      </c>
      <c r="I24" s="21">
        <v>14</v>
      </c>
      <c r="J24" s="27">
        <f t="shared" si="3"/>
        <v>202.32558139534885</v>
      </c>
      <c r="K24" s="6">
        <v>130</v>
      </c>
      <c r="L24" s="7">
        <f t="shared" si="4"/>
        <v>148.79227053140096</v>
      </c>
      <c r="M24" s="6"/>
      <c r="N24" s="7">
        <f t="shared" si="5"/>
        <v>0</v>
      </c>
      <c r="O24" s="6"/>
      <c r="P24" s="7">
        <f t="shared" si="6"/>
        <v>0</v>
      </c>
      <c r="Q24" s="6"/>
      <c r="R24" s="7">
        <f t="shared" si="7"/>
        <v>0</v>
      </c>
      <c r="S24" s="8">
        <f t="shared" si="8"/>
        <v>509.45118526008315</v>
      </c>
      <c r="T24" s="6">
        <f t="shared" si="9"/>
        <v>14</v>
      </c>
      <c r="U24" s="6">
        <f t="shared" si="10"/>
        <v>3</v>
      </c>
      <c r="V24" s="13">
        <f t="shared" si="11"/>
        <v>1</v>
      </c>
    </row>
    <row r="25" spans="1:22" x14ac:dyDescent="0.3">
      <c r="A25" s="5">
        <f t="shared" si="0"/>
        <v>15</v>
      </c>
      <c r="B25" s="21" t="s">
        <v>218</v>
      </c>
      <c r="C25" s="21" t="s">
        <v>219</v>
      </c>
      <c r="D25" s="21" t="s">
        <v>56</v>
      </c>
      <c r="E25" s="21">
        <v>13</v>
      </c>
      <c r="F25" s="27">
        <f t="shared" si="1"/>
        <v>91.666666666666671</v>
      </c>
      <c r="G25" s="21">
        <v>14</v>
      </c>
      <c r="H25" s="27">
        <f t="shared" si="2"/>
        <v>100</v>
      </c>
      <c r="I25" s="21">
        <v>19</v>
      </c>
      <c r="J25" s="27">
        <f t="shared" si="3"/>
        <v>167.44186046511629</v>
      </c>
      <c r="K25" s="6">
        <v>155</v>
      </c>
      <c r="L25" s="7">
        <f t="shared" si="4"/>
        <v>100.48309178743962</v>
      </c>
      <c r="M25" s="6"/>
      <c r="N25" s="7">
        <f t="shared" si="5"/>
        <v>0</v>
      </c>
      <c r="O25" s="6"/>
      <c r="P25" s="7">
        <f t="shared" si="6"/>
        <v>0</v>
      </c>
      <c r="Q25" s="6"/>
      <c r="R25" s="7">
        <f t="shared" si="7"/>
        <v>0</v>
      </c>
      <c r="S25" s="8">
        <f t="shared" si="8"/>
        <v>459.59161891922258</v>
      </c>
      <c r="T25" s="6">
        <f t="shared" si="9"/>
        <v>15</v>
      </c>
      <c r="U25" s="6">
        <f t="shared" si="10"/>
        <v>4</v>
      </c>
      <c r="V25" s="13">
        <f t="shared" si="11"/>
        <v>1.3333333333333333</v>
      </c>
    </row>
    <row r="26" spans="1:22" x14ac:dyDescent="0.3">
      <c r="A26" s="5">
        <f t="shared" si="0"/>
        <v>16</v>
      </c>
      <c r="B26" s="21" t="s">
        <v>92</v>
      </c>
      <c r="C26" s="21" t="s">
        <v>93</v>
      </c>
      <c r="D26" s="21" t="s">
        <v>56</v>
      </c>
      <c r="E26" s="21">
        <v>14</v>
      </c>
      <c r="F26" s="27">
        <f t="shared" si="1"/>
        <v>83.333333333333329</v>
      </c>
      <c r="G26" s="21">
        <v>13</v>
      </c>
      <c r="H26" s="27">
        <f t="shared" si="2"/>
        <v>107.14285714285714</v>
      </c>
      <c r="I26" s="21">
        <v>22</v>
      </c>
      <c r="J26" s="27">
        <f t="shared" si="3"/>
        <v>146.51162790697674</v>
      </c>
      <c r="K26" s="6">
        <v>156</v>
      </c>
      <c r="L26" s="7">
        <f t="shared" si="4"/>
        <v>98.550724637681157</v>
      </c>
      <c r="M26" s="6"/>
      <c r="N26" s="7">
        <f t="shared" si="5"/>
        <v>0</v>
      </c>
      <c r="O26" s="14"/>
      <c r="P26" s="7">
        <f t="shared" si="6"/>
        <v>0</v>
      </c>
      <c r="Q26" s="14"/>
      <c r="R26" s="7">
        <f t="shared" si="7"/>
        <v>0</v>
      </c>
      <c r="S26" s="8">
        <f t="shared" si="8"/>
        <v>435.53854302084835</v>
      </c>
      <c r="T26" s="6">
        <f t="shared" si="9"/>
        <v>16</v>
      </c>
      <c r="U26" s="6">
        <f t="shared" si="10"/>
        <v>4</v>
      </c>
      <c r="V26" s="13">
        <f t="shared" si="11"/>
        <v>1.3333333333333333</v>
      </c>
    </row>
    <row r="27" spans="1:22" x14ac:dyDescent="0.3">
      <c r="A27" s="5">
        <f t="shared" si="0"/>
        <v>17</v>
      </c>
      <c r="B27" s="21" t="s">
        <v>81</v>
      </c>
      <c r="C27" s="21" t="s">
        <v>82</v>
      </c>
      <c r="D27" s="21" t="s">
        <v>193</v>
      </c>
      <c r="E27" s="21"/>
      <c r="F27" s="27">
        <f t="shared" si="1"/>
        <v>0</v>
      </c>
      <c r="G27" s="21">
        <v>15</v>
      </c>
      <c r="H27" s="27">
        <f t="shared" si="2"/>
        <v>92.857142857142861</v>
      </c>
      <c r="I27" s="21">
        <v>20</v>
      </c>
      <c r="J27" s="27">
        <f t="shared" si="3"/>
        <v>160.46511627906978</v>
      </c>
      <c r="K27" s="6">
        <v>139</v>
      </c>
      <c r="L27" s="7">
        <f t="shared" si="4"/>
        <v>131.40096618357487</v>
      </c>
      <c r="M27" s="6"/>
      <c r="N27" s="7">
        <f t="shared" si="5"/>
        <v>0</v>
      </c>
      <c r="O27" s="6"/>
      <c r="P27" s="7">
        <f t="shared" si="6"/>
        <v>0</v>
      </c>
      <c r="Q27" s="6"/>
      <c r="R27" s="7">
        <f t="shared" si="7"/>
        <v>0</v>
      </c>
      <c r="S27" s="8">
        <f t="shared" si="8"/>
        <v>384.7232253197875</v>
      </c>
      <c r="T27" s="6">
        <f t="shared" si="9"/>
        <v>17</v>
      </c>
      <c r="U27" s="6">
        <f t="shared" si="10"/>
        <v>3</v>
      </c>
      <c r="V27" s="13">
        <f t="shared" si="11"/>
        <v>1</v>
      </c>
    </row>
    <row r="28" spans="1:22" x14ac:dyDescent="0.3">
      <c r="A28" s="5">
        <f t="shared" si="0"/>
        <v>18</v>
      </c>
      <c r="B28" s="21" t="s">
        <v>506</v>
      </c>
      <c r="C28" s="21" t="s">
        <v>507</v>
      </c>
      <c r="D28" s="21" t="s">
        <v>194</v>
      </c>
      <c r="E28" s="21"/>
      <c r="F28" s="27">
        <f t="shared" si="1"/>
        <v>0</v>
      </c>
      <c r="G28" s="21"/>
      <c r="H28" s="27">
        <f t="shared" si="2"/>
        <v>0</v>
      </c>
      <c r="I28" s="21">
        <v>13</v>
      </c>
      <c r="J28" s="27">
        <f t="shared" si="3"/>
        <v>209.30232558139534</v>
      </c>
      <c r="K28" s="6">
        <v>146</v>
      </c>
      <c r="L28" s="7">
        <f t="shared" si="4"/>
        <v>117.8743961352657</v>
      </c>
      <c r="M28" s="6"/>
      <c r="N28" s="7">
        <f t="shared" si="5"/>
        <v>0</v>
      </c>
      <c r="O28" s="6"/>
      <c r="P28" s="7">
        <f t="shared" si="6"/>
        <v>0</v>
      </c>
      <c r="Q28" s="6"/>
      <c r="R28" s="7">
        <f t="shared" si="7"/>
        <v>0</v>
      </c>
      <c r="S28" s="8">
        <f t="shared" si="8"/>
        <v>327.17672171666106</v>
      </c>
      <c r="T28" s="6">
        <f t="shared" si="9"/>
        <v>18</v>
      </c>
      <c r="U28" s="6">
        <f t="shared" si="10"/>
        <v>2</v>
      </c>
      <c r="V28" s="13">
        <f t="shared" si="11"/>
        <v>0.66666666666666663</v>
      </c>
    </row>
    <row r="29" spans="1:22" x14ac:dyDescent="0.3">
      <c r="A29" s="5">
        <f t="shared" si="0"/>
        <v>19</v>
      </c>
      <c r="B29" s="21" t="s">
        <v>221</v>
      </c>
      <c r="C29" s="21" t="s">
        <v>222</v>
      </c>
      <c r="D29" s="21" t="s">
        <v>51</v>
      </c>
      <c r="E29" s="21">
        <v>20</v>
      </c>
      <c r="F29" s="27">
        <f t="shared" si="1"/>
        <v>33.333333333333336</v>
      </c>
      <c r="G29" s="21">
        <v>19</v>
      </c>
      <c r="H29" s="27">
        <f t="shared" si="2"/>
        <v>64.285714285714292</v>
      </c>
      <c r="I29" s="21">
        <v>24</v>
      </c>
      <c r="J29" s="27">
        <f t="shared" si="3"/>
        <v>132.55813953488371</v>
      </c>
      <c r="K29" s="6">
        <v>171</v>
      </c>
      <c r="L29" s="7">
        <f t="shared" si="4"/>
        <v>69.565217391304344</v>
      </c>
      <c r="M29" s="6"/>
      <c r="N29" s="7">
        <f t="shared" si="5"/>
        <v>0</v>
      </c>
      <c r="O29" s="14"/>
      <c r="P29" s="7">
        <f t="shared" si="6"/>
        <v>0</v>
      </c>
      <c r="Q29" s="14"/>
      <c r="R29" s="7">
        <f t="shared" si="7"/>
        <v>0</v>
      </c>
      <c r="S29" s="8">
        <f t="shared" si="8"/>
        <v>299.74240454523567</v>
      </c>
      <c r="T29" s="6">
        <f t="shared" si="9"/>
        <v>19</v>
      </c>
      <c r="U29" s="6">
        <f t="shared" si="10"/>
        <v>4</v>
      </c>
      <c r="V29" s="13">
        <f t="shared" si="11"/>
        <v>1.3333333333333333</v>
      </c>
    </row>
    <row r="30" spans="1:22" x14ac:dyDescent="0.3">
      <c r="A30" s="5">
        <f t="shared" si="0"/>
        <v>20</v>
      </c>
      <c r="B30" s="21" t="s">
        <v>385</v>
      </c>
      <c r="C30" s="21" t="s">
        <v>386</v>
      </c>
      <c r="D30" s="21" t="s">
        <v>56</v>
      </c>
      <c r="E30" s="21"/>
      <c r="F30" s="27">
        <f t="shared" si="1"/>
        <v>0</v>
      </c>
      <c r="G30" s="21">
        <v>26</v>
      </c>
      <c r="H30" s="27">
        <f t="shared" si="2"/>
        <v>14.285714285714286</v>
      </c>
      <c r="I30" s="21">
        <v>16</v>
      </c>
      <c r="J30" s="27">
        <f t="shared" si="3"/>
        <v>188.37209302325581</v>
      </c>
      <c r="K30" s="6">
        <v>162</v>
      </c>
      <c r="L30" s="7">
        <f t="shared" si="4"/>
        <v>86.956521739130437</v>
      </c>
      <c r="M30" s="6"/>
      <c r="N30" s="7">
        <f t="shared" si="5"/>
        <v>0</v>
      </c>
      <c r="O30" s="6"/>
      <c r="P30" s="7">
        <f t="shared" si="6"/>
        <v>0</v>
      </c>
      <c r="Q30" s="6"/>
      <c r="R30" s="7">
        <f t="shared" si="7"/>
        <v>0</v>
      </c>
      <c r="S30" s="8">
        <f t="shared" si="8"/>
        <v>289.61432904810056</v>
      </c>
      <c r="T30" s="6">
        <f t="shared" si="9"/>
        <v>20</v>
      </c>
      <c r="U30" s="6">
        <f t="shared" si="10"/>
        <v>3</v>
      </c>
      <c r="V30" s="13">
        <f t="shared" si="11"/>
        <v>1</v>
      </c>
    </row>
    <row r="31" spans="1:22" x14ac:dyDescent="0.3">
      <c r="A31" s="5">
        <f t="shared" si="0"/>
        <v>21</v>
      </c>
      <c r="B31" s="21" t="s">
        <v>175</v>
      </c>
      <c r="C31" s="21" t="s">
        <v>113</v>
      </c>
      <c r="D31" s="21" t="s">
        <v>51</v>
      </c>
      <c r="E31" s="21">
        <v>12</v>
      </c>
      <c r="F31" s="27">
        <f t="shared" si="1"/>
        <v>100</v>
      </c>
      <c r="G31" s="21"/>
      <c r="H31" s="27">
        <f t="shared" si="2"/>
        <v>0</v>
      </c>
      <c r="I31" s="21">
        <v>17</v>
      </c>
      <c r="J31" s="27">
        <f t="shared" si="3"/>
        <v>181.3953488372093</v>
      </c>
      <c r="K31" s="6"/>
      <c r="L31" s="7">
        <f t="shared" si="4"/>
        <v>0</v>
      </c>
      <c r="M31" s="6"/>
      <c r="N31" s="7">
        <f t="shared" si="5"/>
        <v>0</v>
      </c>
      <c r="O31" s="6"/>
      <c r="P31" s="7">
        <f t="shared" si="6"/>
        <v>0</v>
      </c>
      <c r="Q31" s="6"/>
      <c r="R31" s="7">
        <f t="shared" si="7"/>
        <v>0</v>
      </c>
      <c r="S31" s="8">
        <f t="shared" si="8"/>
        <v>281.39534883720933</v>
      </c>
      <c r="T31" s="6">
        <f t="shared" si="9"/>
        <v>21</v>
      </c>
      <c r="U31" s="6">
        <f t="shared" si="10"/>
        <v>2</v>
      </c>
      <c r="V31" s="13">
        <f t="shared" si="11"/>
        <v>0.66666666666666663</v>
      </c>
    </row>
    <row r="32" spans="1:22" x14ac:dyDescent="0.3">
      <c r="A32" s="5">
        <f t="shared" si="0"/>
        <v>22</v>
      </c>
      <c r="B32" s="21" t="s">
        <v>129</v>
      </c>
      <c r="C32" s="21" t="s">
        <v>130</v>
      </c>
      <c r="D32" s="21" t="s">
        <v>193</v>
      </c>
      <c r="E32" s="21">
        <v>16</v>
      </c>
      <c r="F32" s="27">
        <f t="shared" si="1"/>
        <v>66.666666666666671</v>
      </c>
      <c r="G32" s="21">
        <v>21</v>
      </c>
      <c r="H32" s="27">
        <f t="shared" si="2"/>
        <v>50</v>
      </c>
      <c r="I32" s="21"/>
      <c r="J32" s="27">
        <f t="shared" si="3"/>
        <v>0</v>
      </c>
      <c r="K32" s="6">
        <v>123</v>
      </c>
      <c r="L32" s="7">
        <f t="shared" si="4"/>
        <v>162.31884057971016</v>
      </c>
      <c r="M32" s="6"/>
      <c r="N32" s="7">
        <f t="shared" si="5"/>
        <v>0</v>
      </c>
      <c r="O32" s="6"/>
      <c r="P32" s="7">
        <f t="shared" si="6"/>
        <v>0</v>
      </c>
      <c r="Q32" s="6"/>
      <c r="R32" s="7">
        <f t="shared" si="7"/>
        <v>0</v>
      </c>
      <c r="S32" s="8">
        <f t="shared" si="8"/>
        <v>278.98550724637681</v>
      </c>
      <c r="T32" s="6">
        <f t="shared" si="9"/>
        <v>22</v>
      </c>
      <c r="U32" s="6">
        <f t="shared" si="10"/>
        <v>3</v>
      </c>
      <c r="V32" s="13">
        <f t="shared" si="11"/>
        <v>1</v>
      </c>
    </row>
    <row r="33" spans="1:22" x14ac:dyDescent="0.3">
      <c r="A33" s="5">
        <f t="shared" si="0"/>
        <v>23</v>
      </c>
      <c r="B33" s="21" t="s">
        <v>85</v>
      </c>
      <c r="C33" s="21" t="s">
        <v>86</v>
      </c>
      <c r="D33" s="21" t="s">
        <v>51</v>
      </c>
      <c r="E33" s="21">
        <v>22</v>
      </c>
      <c r="F33" s="27">
        <f t="shared" si="1"/>
        <v>16.666666666666668</v>
      </c>
      <c r="G33" s="21"/>
      <c r="H33" s="27">
        <f t="shared" si="2"/>
        <v>0</v>
      </c>
      <c r="I33" s="21">
        <v>21</v>
      </c>
      <c r="J33" s="27">
        <f t="shared" si="3"/>
        <v>153.48837209302326</v>
      </c>
      <c r="K33" s="6">
        <v>159</v>
      </c>
      <c r="L33" s="7">
        <f t="shared" si="4"/>
        <v>92.753623188405797</v>
      </c>
      <c r="M33" s="6"/>
      <c r="N33" s="7">
        <f t="shared" si="5"/>
        <v>0</v>
      </c>
      <c r="O33" s="6"/>
      <c r="P33" s="7">
        <f t="shared" si="6"/>
        <v>0</v>
      </c>
      <c r="Q33" s="6"/>
      <c r="R33" s="7">
        <f t="shared" si="7"/>
        <v>0</v>
      </c>
      <c r="S33" s="8">
        <f t="shared" si="8"/>
        <v>262.9086619480957</v>
      </c>
      <c r="T33" s="6">
        <f t="shared" si="9"/>
        <v>23</v>
      </c>
      <c r="U33" s="6">
        <f t="shared" si="10"/>
        <v>3</v>
      </c>
      <c r="V33" s="13">
        <f t="shared" si="11"/>
        <v>1</v>
      </c>
    </row>
    <row r="34" spans="1:22" x14ac:dyDescent="0.3">
      <c r="A34" s="5">
        <f t="shared" si="0"/>
        <v>24</v>
      </c>
      <c r="B34" s="21" t="s">
        <v>213</v>
      </c>
      <c r="C34" s="21" t="s">
        <v>199</v>
      </c>
      <c r="D34" s="21" t="s">
        <v>46</v>
      </c>
      <c r="E34" s="21">
        <v>15</v>
      </c>
      <c r="F34" s="27">
        <f t="shared" si="1"/>
        <v>75</v>
      </c>
      <c r="G34" s="21"/>
      <c r="H34" s="27">
        <f t="shared" si="2"/>
        <v>0</v>
      </c>
      <c r="I34" s="21">
        <v>23</v>
      </c>
      <c r="J34" s="27">
        <f t="shared" si="3"/>
        <v>139.53488372093022</v>
      </c>
      <c r="K34" s="6">
        <v>184</v>
      </c>
      <c r="L34" s="7">
        <f t="shared" si="4"/>
        <v>44.444444444444443</v>
      </c>
      <c r="M34" s="6"/>
      <c r="N34" s="7">
        <f t="shared" si="5"/>
        <v>0</v>
      </c>
      <c r="O34" s="6"/>
      <c r="P34" s="7">
        <f t="shared" si="6"/>
        <v>0</v>
      </c>
      <c r="Q34" s="6"/>
      <c r="R34" s="7">
        <f t="shared" si="7"/>
        <v>0</v>
      </c>
      <c r="S34" s="8">
        <f t="shared" si="8"/>
        <v>258.97932816537468</v>
      </c>
      <c r="T34" s="6">
        <f t="shared" si="9"/>
        <v>24</v>
      </c>
      <c r="U34" s="6">
        <f t="shared" si="10"/>
        <v>3</v>
      </c>
      <c r="V34" s="13">
        <f t="shared" si="11"/>
        <v>1</v>
      </c>
    </row>
    <row r="35" spans="1:22" x14ac:dyDescent="0.3">
      <c r="A35" s="5">
        <f t="shared" si="0"/>
        <v>25</v>
      </c>
      <c r="B35" s="21" t="s">
        <v>110</v>
      </c>
      <c r="C35" s="21" t="s">
        <v>62</v>
      </c>
      <c r="D35" s="21" t="s">
        <v>56</v>
      </c>
      <c r="E35" s="21">
        <v>17</v>
      </c>
      <c r="F35" s="27">
        <f t="shared" si="1"/>
        <v>58.333333333333336</v>
      </c>
      <c r="G35" s="21">
        <v>16</v>
      </c>
      <c r="H35" s="27">
        <f t="shared" si="2"/>
        <v>85.714285714285708</v>
      </c>
      <c r="I35" s="21">
        <v>30</v>
      </c>
      <c r="J35" s="27">
        <f t="shared" si="3"/>
        <v>90.697674418604649</v>
      </c>
      <c r="K35" s="6">
        <v>204</v>
      </c>
      <c r="L35" s="7">
        <f t="shared" si="4"/>
        <v>5.7971014492753623</v>
      </c>
      <c r="M35" s="6"/>
      <c r="N35" s="7">
        <f t="shared" si="5"/>
        <v>0</v>
      </c>
      <c r="O35" s="6"/>
      <c r="P35" s="7">
        <f t="shared" si="6"/>
        <v>0</v>
      </c>
      <c r="Q35" s="6"/>
      <c r="R35" s="7">
        <f t="shared" si="7"/>
        <v>0</v>
      </c>
      <c r="S35" s="8">
        <f t="shared" si="8"/>
        <v>240.54239491549907</v>
      </c>
      <c r="T35" s="6">
        <f t="shared" si="9"/>
        <v>25</v>
      </c>
      <c r="U35" s="6">
        <f t="shared" si="10"/>
        <v>4</v>
      </c>
      <c r="V35" s="13">
        <f t="shared" si="11"/>
        <v>1.3333333333333333</v>
      </c>
    </row>
    <row r="36" spans="1:22" x14ac:dyDescent="0.3">
      <c r="A36" s="5">
        <f t="shared" si="0"/>
        <v>26</v>
      </c>
      <c r="B36" s="21" t="s">
        <v>91</v>
      </c>
      <c r="C36" s="21" t="s">
        <v>200</v>
      </c>
      <c r="D36" s="21" t="s">
        <v>193</v>
      </c>
      <c r="E36" s="21"/>
      <c r="F36" s="27">
        <f t="shared" si="1"/>
        <v>0</v>
      </c>
      <c r="G36" s="21"/>
      <c r="H36" s="27">
        <f t="shared" si="2"/>
        <v>0</v>
      </c>
      <c r="I36" s="21">
        <v>11</v>
      </c>
      <c r="J36" s="27">
        <f t="shared" si="3"/>
        <v>223.25581395348837</v>
      </c>
      <c r="K36" s="6"/>
      <c r="L36" s="7">
        <f t="shared" si="4"/>
        <v>0</v>
      </c>
      <c r="M36" s="6"/>
      <c r="N36" s="7">
        <f t="shared" si="5"/>
        <v>0</v>
      </c>
      <c r="O36" s="6"/>
      <c r="P36" s="7">
        <f t="shared" si="6"/>
        <v>0</v>
      </c>
      <c r="Q36" s="6"/>
      <c r="R36" s="7">
        <f t="shared" si="7"/>
        <v>0</v>
      </c>
      <c r="S36" s="8">
        <f t="shared" si="8"/>
        <v>223.25581395348837</v>
      </c>
      <c r="T36" s="6">
        <f t="shared" si="9"/>
        <v>26</v>
      </c>
      <c r="U36" s="6">
        <f t="shared" si="10"/>
        <v>1</v>
      </c>
      <c r="V36" s="13">
        <f t="shared" si="11"/>
        <v>0.33333333333333331</v>
      </c>
    </row>
    <row r="37" spans="1:22" x14ac:dyDescent="0.3">
      <c r="A37" s="5">
        <f t="shared" si="0"/>
        <v>27</v>
      </c>
      <c r="B37" s="21" t="s">
        <v>128</v>
      </c>
      <c r="C37" s="21" t="s">
        <v>125</v>
      </c>
      <c r="D37" s="21" t="s">
        <v>194</v>
      </c>
      <c r="E37" s="21">
        <v>23</v>
      </c>
      <c r="F37" s="27">
        <f t="shared" si="1"/>
        <v>8.3333333333333339</v>
      </c>
      <c r="G37" s="21">
        <v>17</v>
      </c>
      <c r="H37" s="27">
        <f t="shared" si="2"/>
        <v>78.571428571428569</v>
      </c>
      <c r="I37" s="21">
        <v>29</v>
      </c>
      <c r="J37" s="27">
        <f t="shared" si="3"/>
        <v>97.674418604651166</v>
      </c>
      <c r="K37" s="6">
        <v>195</v>
      </c>
      <c r="L37" s="7">
        <f t="shared" si="4"/>
        <v>23.188405797101449</v>
      </c>
      <c r="M37" s="6"/>
      <c r="N37" s="7">
        <f t="shared" si="5"/>
        <v>0</v>
      </c>
      <c r="O37" s="6"/>
      <c r="P37" s="7">
        <f t="shared" si="6"/>
        <v>0</v>
      </c>
      <c r="Q37" s="6"/>
      <c r="R37" s="7">
        <f t="shared" si="7"/>
        <v>0</v>
      </c>
      <c r="S37" s="8">
        <f t="shared" si="8"/>
        <v>207.76758630651449</v>
      </c>
      <c r="T37" s="6">
        <f t="shared" si="9"/>
        <v>27</v>
      </c>
      <c r="U37" s="6">
        <f t="shared" si="10"/>
        <v>4</v>
      </c>
      <c r="V37" s="13">
        <f t="shared" si="11"/>
        <v>1.3333333333333333</v>
      </c>
    </row>
    <row r="38" spans="1:22" x14ac:dyDescent="0.3">
      <c r="A38" s="5">
        <f t="shared" si="0"/>
        <v>28</v>
      </c>
      <c r="B38" s="21" t="s">
        <v>436</v>
      </c>
      <c r="C38" s="21" t="s">
        <v>127</v>
      </c>
      <c r="D38" s="21" t="s">
        <v>185</v>
      </c>
      <c r="E38" s="21"/>
      <c r="F38" s="27">
        <f t="shared" si="1"/>
        <v>0</v>
      </c>
      <c r="G38" s="21">
        <v>20</v>
      </c>
      <c r="H38" s="27">
        <f t="shared" si="2"/>
        <v>57.142857142857146</v>
      </c>
      <c r="I38" s="21">
        <v>31</v>
      </c>
      <c r="J38" s="27">
        <f t="shared" si="3"/>
        <v>83.720930232558146</v>
      </c>
      <c r="K38" s="6">
        <v>181</v>
      </c>
      <c r="L38" s="7">
        <f t="shared" si="4"/>
        <v>50.24154589371981</v>
      </c>
      <c r="M38" s="6"/>
      <c r="N38" s="7">
        <f t="shared" si="5"/>
        <v>0</v>
      </c>
      <c r="O38" s="14"/>
      <c r="P38" s="7">
        <f t="shared" si="6"/>
        <v>0</v>
      </c>
      <c r="Q38" s="14"/>
      <c r="R38" s="7">
        <f t="shared" si="7"/>
        <v>0</v>
      </c>
      <c r="S38" s="8">
        <f t="shared" si="8"/>
        <v>191.10533326913509</v>
      </c>
      <c r="T38" s="6">
        <f t="shared" si="9"/>
        <v>28</v>
      </c>
      <c r="U38" s="6">
        <f t="shared" si="10"/>
        <v>3</v>
      </c>
      <c r="V38" s="13">
        <f t="shared" si="11"/>
        <v>1</v>
      </c>
    </row>
    <row r="39" spans="1:22" x14ac:dyDescent="0.3">
      <c r="A39" s="5">
        <f t="shared" si="0"/>
        <v>29</v>
      </c>
      <c r="B39" s="21" t="s">
        <v>160</v>
      </c>
      <c r="C39" s="21" t="s">
        <v>140</v>
      </c>
      <c r="D39" s="21" t="s">
        <v>194</v>
      </c>
      <c r="E39" s="21">
        <v>19</v>
      </c>
      <c r="F39" s="27">
        <f t="shared" si="1"/>
        <v>41.666666666666664</v>
      </c>
      <c r="G39" s="21">
        <v>18</v>
      </c>
      <c r="H39" s="27">
        <f t="shared" si="2"/>
        <v>71.428571428571431</v>
      </c>
      <c r="I39" s="21">
        <v>36</v>
      </c>
      <c r="J39" s="27">
        <f t="shared" si="3"/>
        <v>48.837209302325583</v>
      </c>
      <c r="K39" s="6">
        <v>200</v>
      </c>
      <c r="L39" s="7">
        <f t="shared" si="4"/>
        <v>13.526570048309178</v>
      </c>
      <c r="M39" s="6"/>
      <c r="N39" s="7">
        <f t="shared" si="5"/>
        <v>0</v>
      </c>
      <c r="O39" s="6"/>
      <c r="P39" s="7">
        <f t="shared" si="6"/>
        <v>0</v>
      </c>
      <c r="Q39" s="6"/>
      <c r="R39" s="7">
        <f t="shared" si="7"/>
        <v>0</v>
      </c>
      <c r="S39" s="8">
        <f t="shared" si="8"/>
        <v>175.45901744587286</v>
      </c>
      <c r="T39" s="6">
        <f t="shared" si="9"/>
        <v>29</v>
      </c>
      <c r="U39" s="6">
        <f t="shared" si="10"/>
        <v>4</v>
      </c>
      <c r="V39" s="13">
        <f t="shared" si="11"/>
        <v>1.3333333333333333</v>
      </c>
    </row>
    <row r="40" spans="1:22" x14ac:dyDescent="0.3">
      <c r="A40" s="5">
        <f t="shared" si="0"/>
        <v>30</v>
      </c>
      <c r="B40" s="21" t="s">
        <v>89</v>
      </c>
      <c r="C40" s="21" t="s">
        <v>90</v>
      </c>
      <c r="D40" s="21" t="s">
        <v>56</v>
      </c>
      <c r="E40" s="21"/>
      <c r="F40" s="27">
        <f t="shared" si="1"/>
        <v>0</v>
      </c>
      <c r="G40" s="21">
        <v>24</v>
      </c>
      <c r="H40" s="27">
        <f t="shared" si="2"/>
        <v>28.571428571428573</v>
      </c>
      <c r="I40" s="21">
        <v>27</v>
      </c>
      <c r="J40" s="27">
        <f t="shared" si="3"/>
        <v>111.62790697674419</v>
      </c>
      <c r="K40" s="6">
        <v>190</v>
      </c>
      <c r="L40" s="7">
        <f t="shared" si="4"/>
        <v>32.850241545893716</v>
      </c>
      <c r="M40" s="6"/>
      <c r="N40" s="7">
        <f t="shared" si="5"/>
        <v>0</v>
      </c>
      <c r="O40" s="6"/>
      <c r="P40" s="7">
        <f t="shared" si="6"/>
        <v>0</v>
      </c>
      <c r="Q40" s="6"/>
      <c r="R40" s="7">
        <f t="shared" si="7"/>
        <v>0</v>
      </c>
      <c r="S40" s="8">
        <f t="shared" si="8"/>
        <v>173.04957709406648</v>
      </c>
      <c r="T40" s="6">
        <f t="shared" si="9"/>
        <v>30</v>
      </c>
      <c r="U40" s="6">
        <f t="shared" si="10"/>
        <v>3</v>
      </c>
      <c r="V40" s="13">
        <f t="shared" si="11"/>
        <v>1</v>
      </c>
    </row>
    <row r="41" spans="1:22" x14ac:dyDescent="0.3">
      <c r="A41" s="5">
        <f t="shared" si="0"/>
        <v>31</v>
      </c>
      <c r="B41" s="21" t="s">
        <v>197</v>
      </c>
      <c r="C41" s="21" t="s">
        <v>147</v>
      </c>
      <c r="D41" s="21" t="s">
        <v>195</v>
      </c>
      <c r="E41" s="21">
        <v>21</v>
      </c>
      <c r="F41" s="27">
        <f t="shared" si="1"/>
        <v>25</v>
      </c>
      <c r="G41" s="21"/>
      <c r="H41" s="27">
        <f t="shared" si="2"/>
        <v>0</v>
      </c>
      <c r="I41" s="21">
        <v>26</v>
      </c>
      <c r="J41" s="27">
        <f t="shared" si="3"/>
        <v>118.6046511627907</v>
      </c>
      <c r="K41" s="6"/>
      <c r="L41" s="7">
        <f t="shared" si="4"/>
        <v>0</v>
      </c>
      <c r="M41" s="6"/>
      <c r="N41" s="7">
        <f t="shared" si="5"/>
        <v>0</v>
      </c>
      <c r="O41" s="6"/>
      <c r="P41" s="7">
        <f t="shared" si="6"/>
        <v>0</v>
      </c>
      <c r="Q41" s="6"/>
      <c r="R41" s="7">
        <f t="shared" si="7"/>
        <v>0</v>
      </c>
      <c r="S41" s="8">
        <f t="shared" si="8"/>
        <v>143.6046511627907</v>
      </c>
      <c r="T41" s="6">
        <f t="shared" si="9"/>
        <v>31</v>
      </c>
      <c r="U41" s="6">
        <f t="shared" si="10"/>
        <v>2</v>
      </c>
      <c r="V41" s="13">
        <f t="shared" si="11"/>
        <v>0.66666666666666663</v>
      </c>
    </row>
    <row r="42" spans="1:22" x14ac:dyDescent="0.3">
      <c r="A42" s="5">
        <f t="shared" si="0"/>
        <v>32</v>
      </c>
      <c r="B42" s="21" t="s">
        <v>375</v>
      </c>
      <c r="C42" s="21" t="s">
        <v>458</v>
      </c>
      <c r="D42" s="21" t="s">
        <v>193</v>
      </c>
      <c r="E42" s="21"/>
      <c r="F42" s="27">
        <f t="shared" si="1"/>
        <v>0</v>
      </c>
      <c r="G42" s="21"/>
      <c r="H42" s="27">
        <v>0</v>
      </c>
      <c r="I42" s="21">
        <v>27</v>
      </c>
      <c r="J42" s="27">
        <f t="shared" si="3"/>
        <v>111.62790697674419</v>
      </c>
      <c r="K42" s="6">
        <v>196</v>
      </c>
      <c r="L42" s="7">
        <f t="shared" si="4"/>
        <v>21.256038647342994</v>
      </c>
      <c r="M42" s="6"/>
      <c r="N42" s="7">
        <f t="shared" si="5"/>
        <v>0</v>
      </c>
      <c r="O42" s="6"/>
      <c r="P42" s="7">
        <f t="shared" si="6"/>
        <v>0</v>
      </c>
      <c r="Q42" s="6"/>
      <c r="R42" s="7">
        <f t="shared" si="7"/>
        <v>0</v>
      </c>
      <c r="S42" s="8">
        <f t="shared" si="8"/>
        <v>132.88394562408718</v>
      </c>
      <c r="T42" s="6">
        <f t="shared" si="9"/>
        <v>32</v>
      </c>
      <c r="U42" s="6">
        <f t="shared" si="10"/>
        <v>2</v>
      </c>
      <c r="V42" s="13">
        <f t="shared" si="11"/>
        <v>0.66666666666666663</v>
      </c>
    </row>
    <row r="43" spans="1:22" x14ac:dyDescent="0.3">
      <c r="A43" s="5">
        <f t="shared" si="0"/>
        <v>33</v>
      </c>
      <c r="B43" s="21" t="s">
        <v>547</v>
      </c>
      <c r="C43" s="21" t="s">
        <v>548</v>
      </c>
      <c r="D43" s="21" t="s">
        <v>155</v>
      </c>
      <c r="E43" s="21"/>
      <c r="F43" s="27">
        <f t="shared" si="1"/>
        <v>0</v>
      </c>
      <c r="G43" s="21"/>
      <c r="H43" s="27">
        <f t="shared" ref="H43:H52" si="12">IF(G43=0,,($G$9-G43)*$G$7*100/$G$9)</f>
        <v>0</v>
      </c>
      <c r="I43" s="21">
        <v>25</v>
      </c>
      <c r="J43" s="27">
        <f t="shared" si="3"/>
        <v>125.58139534883721</v>
      </c>
      <c r="K43" s="6"/>
      <c r="L43" s="7">
        <f t="shared" si="4"/>
        <v>0</v>
      </c>
      <c r="M43" s="6"/>
      <c r="N43" s="7">
        <f t="shared" si="5"/>
        <v>0</v>
      </c>
      <c r="O43" s="6"/>
      <c r="P43" s="7">
        <f t="shared" si="6"/>
        <v>0</v>
      </c>
      <c r="Q43" s="6"/>
      <c r="R43" s="7">
        <f t="shared" si="7"/>
        <v>0</v>
      </c>
      <c r="S43" s="8">
        <f t="shared" si="8"/>
        <v>125.58139534883721</v>
      </c>
      <c r="T43" s="6">
        <f t="shared" si="9"/>
        <v>33</v>
      </c>
      <c r="U43" s="6">
        <f t="shared" si="10"/>
        <v>1</v>
      </c>
      <c r="V43" s="13">
        <f t="shared" si="11"/>
        <v>0.33333333333333331</v>
      </c>
    </row>
    <row r="44" spans="1:22" x14ac:dyDescent="0.3">
      <c r="A44" s="5">
        <f t="shared" si="0"/>
        <v>34</v>
      </c>
      <c r="B44" s="21" t="s">
        <v>437</v>
      </c>
      <c r="C44" s="21" t="s">
        <v>55</v>
      </c>
      <c r="D44" s="21" t="s">
        <v>438</v>
      </c>
      <c r="E44" s="21"/>
      <c r="F44" s="27">
        <f t="shared" si="1"/>
        <v>0</v>
      </c>
      <c r="G44" s="21">
        <v>22</v>
      </c>
      <c r="H44" s="27">
        <f t="shared" si="12"/>
        <v>42.857142857142854</v>
      </c>
      <c r="I44" s="21">
        <v>35</v>
      </c>
      <c r="J44" s="27">
        <f t="shared" si="3"/>
        <v>55.813953488372093</v>
      </c>
      <c r="K44" s="6"/>
      <c r="L44" s="7">
        <f t="shared" si="4"/>
        <v>0</v>
      </c>
      <c r="M44" s="6"/>
      <c r="N44" s="7">
        <f t="shared" si="5"/>
        <v>0</v>
      </c>
      <c r="O44" s="6"/>
      <c r="P44" s="7">
        <f t="shared" si="6"/>
        <v>0</v>
      </c>
      <c r="Q44" s="6"/>
      <c r="R44" s="7">
        <f t="shared" si="7"/>
        <v>0</v>
      </c>
      <c r="S44" s="8">
        <f t="shared" si="8"/>
        <v>98.67109634551494</v>
      </c>
      <c r="T44" s="6">
        <f t="shared" si="9"/>
        <v>34</v>
      </c>
      <c r="U44" s="6">
        <f t="shared" si="10"/>
        <v>2</v>
      </c>
      <c r="V44" s="13">
        <f t="shared" si="11"/>
        <v>0.66666666666666663</v>
      </c>
    </row>
    <row r="45" spans="1:22" x14ac:dyDescent="0.3">
      <c r="A45" s="5">
        <f t="shared" si="0"/>
        <v>35</v>
      </c>
      <c r="B45" s="21" t="s">
        <v>387</v>
      </c>
      <c r="C45" s="21" t="s">
        <v>388</v>
      </c>
      <c r="D45" s="21" t="s">
        <v>185</v>
      </c>
      <c r="E45" s="21"/>
      <c r="F45" s="27">
        <f t="shared" si="1"/>
        <v>0</v>
      </c>
      <c r="G45" s="21"/>
      <c r="H45" s="27">
        <f t="shared" si="12"/>
        <v>0</v>
      </c>
      <c r="I45" s="21">
        <v>32</v>
      </c>
      <c r="J45" s="27">
        <f t="shared" si="3"/>
        <v>76.744186046511629</v>
      </c>
      <c r="K45" s="6"/>
      <c r="L45" s="7">
        <f t="shared" si="4"/>
        <v>0</v>
      </c>
      <c r="M45" s="6"/>
      <c r="N45" s="7">
        <f t="shared" si="5"/>
        <v>0</v>
      </c>
      <c r="O45" s="6"/>
      <c r="P45" s="7">
        <f t="shared" si="6"/>
        <v>0</v>
      </c>
      <c r="Q45" s="6"/>
      <c r="R45" s="7">
        <f t="shared" si="7"/>
        <v>0</v>
      </c>
      <c r="S45" s="8">
        <f t="shared" si="8"/>
        <v>76.744186046511629</v>
      </c>
      <c r="T45" s="6">
        <f t="shared" si="9"/>
        <v>35</v>
      </c>
      <c r="U45" s="6">
        <f t="shared" si="10"/>
        <v>1</v>
      </c>
      <c r="V45" s="13">
        <f t="shared" si="11"/>
        <v>0.33333333333333331</v>
      </c>
    </row>
    <row r="46" spans="1:22" x14ac:dyDescent="0.3">
      <c r="A46" s="5">
        <f t="shared" si="0"/>
        <v>36</v>
      </c>
      <c r="B46" s="21" t="s">
        <v>99</v>
      </c>
      <c r="C46" s="21" t="s">
        <v>112</v>
      </c>
      <c r="D46" s="21" t="s">
        <v>193</v>
      </c>
      <c r="E46" s="21"/>
      <c r="F46" s="27">
        <f t="shared" si="1"/>
        <v>0</v>
      </c>
      <c r="G46" s="21">
        <v>27</v>
      </c>
      <c r="H46" s="27">
        <f t="shared" si="12"/>
        <v>7.1428571428571432</v>
      </c>
      <c r="I46" s="21">
        <v>34</v>
      </c>
      <c r="J46" s="27">
        <f t="shared" si="3"/>
        <v>62.790697674418603</v>
      </c>
      <c r="K46" s="6"/>
      <c r="L46" s="7">
        <f t="shared" si="4"/>
        <v>0</v>
      </c>
      <c r="M46" s="6"/>
      <c r="N46" s="7">
        <f t="shared" si="5"/>
        <v>0</v>
      </c>
      <c r="O46" s="6"/>
      <c r="P46" s="7">
        <f t="shared" si="6"/>
        <v>0</v>
      </c>
      <c r="Q46" s="6"/>
      <c r="R46" s="7">
        <f t="shared" si="7"/>
        <v>0</v>
      </c>
      <c r="S46" s="8">
        <f t="shared" si="8"/>
        <v>69.933554817275748</v>
      </c>
      <c r="T46" s="6">
        <f t="shared" si="9"/>
        <v>36</v>
      </c>
      <c r="U46" s="6">
        <f t="shared" si="10"/>
        <v>2</v>
      </c>
      <c r="V46" s="13">
        <f t="shared" si="11"/>
        <v>0.66666666666666663</v>
      </c>
    </row>
    <row r="47" spans="1:22" x14ac:dyDescent="0.3">
      <c r="A47" s="5">
        <f t="shared" si="0"/>
        <v>37</v>
      </c>
      <c r="B47" s="21" t="s">
        <v>133</v>
      </c>
      <c r="C47" s="21" t="s">
        <v>134</v>
      </c>
      <c r="D47" s="21" t="s">
        <v>196</v>
      </c>
      <c r="E47" s="21"/>
      <c r="F47" s="27">
        <f t="shared" si="1"/>
        <v>0</v>
      </c>
      <c r="G47" s="21"/>
      <c r="H47" s="27">
        <f t="shared" si="12"/>
        <v>0</v>
      </c>
      <c r="I47" s="21">
        <v>33</v>
      </c>
      <c r="J47" s="27">
        <f t="shared" si="3"/>
        <v>69.767441860465112</v>
      </c>
      <c r="K47" s="6"/>
      <c r="L47" s="7">
        <f t="shared" si="4"/>
        <v>0</v>
      </c>
      <c r="M47" s="6"/>
      <c r="N47" s="7">
        <f t="shared" si="5"/>
        <v>0</v>
      </c>
      <c r="O47" s="6"/>
      <c r="P47" s="7">
        <f t="shared" si="6"/>
        <v>0</v>
      </c>
      <c r="Q47" s="6"/>
      <c r="R47" s="7">
        <f t="shared" si="7"/>
        <v>0</v>
      </c>
      <c r="S47" s="8">
        <f t="shared" si="8"/>
        <v>69.767441860465112</v>
      </c>
      <c r="T47" s="6">
        <f t="shared" si="9"/>
        <v>37</v>
      </c>
      <c r="U47" s="6">
        <f t="shared" si="10"/>
        <v>1</v>
      </c>
      <c r="V47" s="13">
        <f t="shared" si="11"/>
        <v>0.33333333333333331</v>
      </c>
    </row>
    <row r="48" spans="1:22" x14ac:dyDescent="0.3">
      <c r="A48" s="5">
        <f t="shared" si="0"/>
        <v>38</v>
      </c>
      <c r="B48" s="21" t="s">
        <v>549</v>
      </c>
      <c r="C48" s="21" t="s">
        <v>550</v>
      </c>
      <c r="D48" s="21" t="s">
        <v>46</v>
      </c>
      <c r="E48" s="21"/>
      <c r="F48" s="27">
        <f t="shared" si="1"/>
        <v>0</v>
      </c>
      <c r="G48" s="21"/>
      <c r="H48" s="27">
        <f t="shared" si="12"/>
        <v>0</v>
      </c>
      <c r="I48" s="21">
        <v>36</v>
      </c>
      <c r="J48" s="27">
        <f t="shared" si="3"/>
        <v>48.837209302325583</v>
      </c>
      <c r="K48" s="6"/>
      <c r="L48" s="7">
        <f t="shared" si="4"/>
        <v>0</v>
      </c>
      <c r="M48" s="6"/>
      <c r="N48" s="7">
        <f t="shared" si="5"/>
        <v>0</v>
      </c>
      <c r="O48" s="6"/>
      <c r="P48" s="7">
        <f t="shared" si="6"/>
        <v>0</v>
      </c>
      <c r="Q48" s="6"/>
      <c r="R48" s="7">
        <f t="shared" si="7"/>
        <v>0</v>
      </c>
      <c r="S48" s="8">
        <f t="shared" si="8"/>
        <v>48.837209302325583</v>
      </c>
      <c r="T48" s="6">
        <f t="shared" si="9"/>
        <v>38</v>
      </c>
      <c r="U48" s="6">
        <f t="shared" si="10"/>
        <v>1</v>
      </c>
      <c r="V48" s="13">
        <f t="shared" si="11"/>
        <v>0.33333333333333331</v>
      </c>
    </row>
    <row r="49" spans="1:22" x14ac:dyDescent="0.3">
      <c r="A49" s="5">
        <f t="shared" si="0"/>
        <v>39</v>
      </c>
      <c r="B49" s="21" t="s">
        <v>551</v>
      </c>
      <c r="C49" s="21" t="s">
        <v>552</v>
      </c>
      <c r="D49" s="21" t="s">
        <v>438</v>
      </c>
      <c r="E49" s="21"/>
      <c r="F49" s="27">
        <f t="shared" si="1"/>
        <v>0</v>
      </c>
      <c r="G49" s="21"/>
      <c r="H49" s="27">
        <f t="shared" si="12"/>
        <v>0</v>
      </c>
      <c r="I49" s="21">
        <v>38</v>
      </c>
      <c r="J49" s="27">
        <f t="shared" si="3"/>
        <v>34.883720930232556</v>
      </c>
      <c r="K49" s="6"/>
      <c r="L49" s="7">
        <f t="shared" si="4"/>
        <v>0</v>
      </c>
      <c r="M49" s="6"/>
      <c r="N49" s="7">
        <f t="shared" si="5"/>
        <v>0</v>
      </c>
      <c r="O49" s="6"/>
      <c r="P49" s="7">
        <f t="shared" si="6"/>
        <v>0</v>
      </c>
      <c r="Q49" s="6"/>
      <c r="R49" s="7">
        <f t="shared" si="7"/>
        <v>0</v>
      </c>
      <c r="S49" s="8">
        <f t="shared" si="8"/>
        <v>34.883720930232556</v>
      </c>
      <c r="T49" s="6">
        <f t="shared" si="9"/>
        <v>39</v>
      </c>
      <c r="U49" s="6">
        <f t="shared" si="10"/>
        <v>1</v>
      </c>
      <c r="V49" s="13">
        <f t="shared" si="11"/>
        <v>0.33333333333333331</v>
      </c>
    </row>
    <row r="50" spans="1:22" x14ac:dyDescent="0.3">
      <c r="A50" s="5">
        <f t="shared" si="0"/>
        <v>40</v>
      </c>
      <c r="B50" s="21" t="s">
        <v>553</v>
      </c>
      <c r="C50" s="21" t="s">
        <v>554</v>
      </c>
      <c r="D50" s="21" t="s">
        <v>51</v>
      </c>
      <c r="E50" s="21"/>
      <c r="F50" s="27">
        <f t="shared" si="1"/>
        <v>0</v>
      </c>
      <c r="G50" s="21"/>
      <c r="H50" s="27">
        <f t="shared" si="12"/>
        <v>0</v>
      </c>
      <c r="I50" s="21">
        <v>39</v>
      </c>
      <c r="J50" s="27">
        <f t="shared" si="3"/>
        <v>27.906976744186046</v>
      </c>
      <c r="K50" s="6"/>
      <c r="L50" s="7">
        <f t="shared" si="4"/>
        <v>0</v>
      </c>
      <c r="M50" s="6"/>
      <c r="N50" s="7">
        <v>0</v>
      </c>
      <c r="O50" s="6"/>
      <c r="P50" s="7">
        <f t="shared" si="6"/>
        <v>0</v>
      </c>
      <c r="Q50" s="6"/>
      <c r="R50" s="7">
        <f t="shared" si="7"/>
        <v>0</v>
      </c>
      <c r="S50" s="8">
        <f t="shared" si="8"/>
        <v>27.906976744186046</v>
      </c>
      <c r="T50" s="6">
        <f t="shared" si="9"/>
        <v>40</v>
      </c>
      <c r="U50" s="6">
        <f t="shared" si="10"/>
        <v>1</v>
      </c>
      <c r="V50" s="13">
        <f t="shared" si="11"/>
        <v>0.33333333333333331</v>
      </c>
    </row>
    <row r="51" spans="1:22" x14ac:dyDescent="0.3">
      <c r="A51" s="5">
        <f t="shared" si="0"/>
        <v>41</v>
      </c>
      <c r="B51" s="21" t="s">
        <v>178</v>
      </c>
      <c r="C51" s="21" t="s">
        <v>439</v>
      </c>
      <c r="D51" s="21" t="s">
        <v>51</v>
      </c>
      <c r="E51" s="21"/>
      <c r="F51" s="27">
        <f t="shared" si="1"/>
        <v>0</v>
      </c>
      <c r="G51" s="21">
        <v>25</v>
      </c>
      <c r="H51" s="27">
        <f t="shared" si="12"/>
        <v>21.428571428571427</v>
      </c>
      <c r="I51" s="21">
        <v>43</v>
      </c>
      <c r="J51" s="27">
        <v>4</v>
      </c>
      <c r="K51" s="6"/>
      <c r="L51" s="7">
        <f t="shared" si="4"/>
        <v>0</v>
      </c>
      <c r="M51" s="6"/>
      <c r="N51" s="7">
        <f>IF(M51=0,,($M$9-M51)*$M$7*100/$M$9)</f>
        <v>0</v>
      </c>
      <c r="O51" s="6"/>
      <c r="P51" s="7">
        <f t="shared" si="6"/>
        <v>0</v>
      </c>
      <c r="Q51" s="6"/>
      <c r="R51" s="7">
        <f t="shared" si="7"/>
        <v>0</v>
      </c>
      <c r="S51" s="8">
        <f t="shared" si="8"/>
        <v>25.428571428571427</v>
      </c>
      <c r="T51" s="6">
        <f t="shared" si="9"/>
        <v>41</v>
      </c>
      <c r="U51" s="6">
        <f t="shared" si="10"/>
        <v>2</v>
      </c>
      <c r="V51" s="13">
        <f t="shared" si="11"/>
        <v>0.66666666666666663</v>
      </c>
    </row>
    <row r="52" spans="1:22" x14ac:dyDescent="0.3">
      <c r="A52" s="5">
        <f t="shared" si="0"/>
        <v>42</v>
      </c>
      <c r="B52" s="21" t="s">
        <v>555</v>
      </c>
      <c r="C52" s="21" t="s">
        <v>67</v>
      </c>
      <c r="D52" s="21" t="s">
        <v>46</v>
      </c>
      <c r="E52" s="21"/>
      <c r="F52" s="27">
        <f t="shared" si="1"/>
        <v>0</v>
      </c>
      <c r="G52" s="21"/>
      <c r="H52" s="27">
        <f t="shared" si="12"/>
        <v>0</v>
      </c>
      <c r="I52" s="21">
        <v>40</v>
      </c>
      <c r="J52" s="27">
        <f>IF(I52=0,,($I$9-I52)*$I$7*100/$I$9)</f>
        <v>20.930232558139537</v>
      </c>
      <c r="K52" s="6"/>
      <c r="L52" s="7">
        <f t="shared" si="4"/>
        <v>0</v>
      </c>
      <c r="M52" s="6"/>
      <c r="N52" s="7">
        <f>IF(M52=0,,($M$9-M52)*$M$7*100/$M$9)</f>
        <v>0</v>
      </c>
      <c r="O52" s="6"/>
      <c r="P52" s="7">
        <f t="shared" si="6"/>
        <v>0</v>
      </c>
      <c r="Q52" s="6"/>
      <c r="R52" s="7">
        <f t="shared" si="7"/>
        <v>0</v>
      </c>
      <c r="S52" s="8">
        <f t="shared" si="8"/>
        <v>20.930232558139537</v>
      </c>
      <c r="T52" s="6">
        <f t="shared" si="9"/>
        <v>42</v>
      </c>
      <c r="U52" s="6">
        <f t="shared" si="10"/>
        <v>1</v>
      </c>
      <c r="V52" s="13">
        <f t="shared" si="11"/>
        <v>0.33333333333333331</v>
      </c>
    </row>
    <row r="53" spans="1:22" x14ac:dyDescent="0.3">
      <c r="A53" s="5">
        <f t="shared" si="0"/>
        <v>43</v>
      </c>
      <c r="B53" s="21" t="s">
        <v>556</v>
      </c>
      <c r="C53" s="21" t="s">
        <v>557</v>
      </c>
      <c r="D53" s="21" t="s">
        <v>46</v>
      </c>
      <c r="E53" s="21"/>
      <c r="F53" s="27"/>
      <c r="G53" s="21"/>
      <c r="H53" s="27"/>
      <c r="I53" s="21">
        <v>41</v>
      </c>
      <c r="J53" s="27">
        <f>IF(I53=0,,($I$9-I53)*$I$7*100/$I$9)</f>
        <v>13.953488372093023</v>
      </c>
      <c r="K53" s="6"/>
      <c r="L53" s="7"/>
      <c r="M53" s="6"/>
      <c r="N53" s="7"/>
      <c r="O53" s="6"/>
      <c r="P53" s="7"/>
      <c r="Q53" s="6"/>
      <c r="R53" s="7"/>
      <c r="S53" s="8">
        <f t="shared" si="8"/>
        <v>13.953488372093023</v>
      </c>
      <c r="T53" s="6">
        <f t="shared" si="9"/>
        <v>43</v>
      </c>
      <c r="U53" s="6">
        <f t="shared" si="10"/>
        <v>1</v>
      </c>
      <c r="V53" s="13">
        <f t="shared" si="11"/>
        <v>0.33333333333333331</v>
      </c>
    </row>
    <row r="54" spans="1:22" x14ac:dyDescent="0.3">
      <c r="A54" s="5">
        <v>44</v>
      </c>
      <c r="B54" s="21" t="s">
        <v>272</v>
      </c>
      <c r="C54" s="21" t="s">
        <v>253</v>
      </c>
      <c r="D54" s="21" t="s">
        <v>51</v>
      </c>
      <c r="E54" s="21"/>
      <c r="F54" s="27"/>
      <c r="G54" s="21"/>
      <c r="H54" s="27"/>
      <c r="I54" s="21">
        <v>42</v>
      </c>
      <c r="J54" s="27">
        <f>IF(I54=0,,($I$9-I54)*$I$7*100/$I$9)</f>
        <v>6.9767441860465116</v>
      </c>
      <c r="K54" s="6"/>
      <c r="L54" s="7"/>
      <c r="M54" s="6"/>
      <c r="N54" s="7"/>
      <c r="O54" s="6"/>
      <c r="P54" s="7"/>
      <c r="Q54" s="6"/>
      <c r="R54" s="7"/>
      <c r="S54" s="8">
        <f t="shared" si="8"/>
        <v>6.9767441860465116</v>
      </c>
      <c r="T54" s="6">
        <f t="shared" si="9"/>
        <v>44</v>
      </c>
      <c r="U54" s="6">
        <f t="shared" si="10"/>
        <v>1</v>
      </c>
      <c r="V54" s="13">
        <f t="shared" si="11"/>
        <v>0.33333333333333331</v>
      </c>
    </row>
    <row r="55" spans="1:22" x14ac:dyDescent="0.3">
      <c r="A55" s="5">
        <v>45</v>
      </c>
      <c r="B55" s="21" t="s">
        <v>64</v>
      </c>
      <c r="C55" s="21" t="s">
        <v>65</v>
      </c>
      <c r="D55" s="21" t="s">
        <v>51</v>
      </c>
      <c r="E55" s="21">
        <v>24</v>
      </c>
      <c r="F55" s="27">
        <f>8/2</f>
        <v>4</v>
      </c>
      <c r="G55" s="21"/>
      <c r="H55" s="27">
        <f>IF(G55=0,,($G$9-G55)*$G$7*100/$G$9)</f>
        <v>0</v>
      </c>
      <c r="I55" s="21"/>
      <c r="J55" s="27">
        <f>IF(I55=0,,($I$9-I55)*$I$7*100/$I$9)</f>
        <v>0</v>
      </c>
      <c r="K55" s="6"/>
      <c r="L55" s="7">
        <f>IF(K55=0,,($K$9-K55)*$K$7*100/$K$9)</f>
        <v>0</v>
      </c>
      <c r="M55" s="6"/>
      <c r="N55" s="7">
        <f>IF(M55=0,,($M$9-M55)*$M$7*100/$M$9)</f>
        <v>0</v>
      </c>
      <c r="O55" s="6"/>
      <c r="P55" s="7">
        <f>IF(O55=0,,($O$9-O55)*$O$7*100/$O$9)</f>
        <v>0</v>
      </c>
      <c r="Q55" s="6"/>
      <c r="R55" s="7">
        <f>IF(Q55=0,,($Q$9-Q55)*$Q$7*100/$Q$9)</f>
        <v>0</v>
      </c>
      <c r="S55" s="8">
        <f t="shared" si="8"/>
        <v>4</v>
      </c>
      <c r="T55" s="6">
        <f t="shared" si="9"/>
        <v>45</v>
      </c>
      <c r="U55" s="6">
        <f t="shared" si="10"/>
        <v>1</v>
      </c>
      <c r="V55" s="13">
        <f t="shared" si="11"/>
        <v>0.33333333333333331</v>
      </c>
    </row>
    <row r="56" spans="1:22" x14ac:dyDescent="0.3">
      <c r="A56" s="5">
        <f t="shared" si="0"/>
        <v>46</v>
      </c>
      <c r="B56" s="21" t="s">
        <v>440</v>
      </c>
      <c r="C56" s="21" t="s">
        <v>441</v>
      </c>
      <c r="D56" s="21" t="s">
        <v>185</v>
      </c>
      <c r="E56" s="21"/>
      <c r="F56" s="27">
        <f>IF(E56=0,,($E$9-E56)*$E$7*100/$E$9)</f>
        <v>0</v>
      </c>
      <c r="G56" s="21">
        <v>28</v>
      </c>
      <c r="H56" s="27">
        <f>7/2</f>
        <v>3.5</v>
      </c>
      <c r="I56" s="21"/>
      <c r="J56" s="27">
        <f>IF(I56=0,,($I$9-I56)*$I$7*100/$I$9)</f>
        <v>0</v>
      </c>
      <c r="K56" s="6"/>
      <c r="L56" s="7">
        <f>IF(K56=0,,($K$9-K56)*$K$7*100/$K$9)</f>
        <v>0</v>
      </c>
      <c r="M56" s="6"/>
      <c r="N56" s="7">
        <f>IF(M56=0,,($M$9-M56)*$M$7*100/$M$9)</f>
        <v>0</v>
      </c>
      <c r="O56" s="6"/>
      <c r="P56" s="7">
        <f>IF(O56=0,,($O$9-O56)*$O$7*100/$O$9)</f>
        <v>0</v>
      </c>
      <c r="Q56" s="6"/>
      <c r="R56" s="7">
        <f>IF(Q56=0,,($Q$9-Q56)*$Q$7*100/$Q$9)</f>
        <v>0</v>
      </c>
      <c r="S56" s="8">
        <f t="shared" si="8"/>
        <v>3.5</v>
      </c>
      <c r="T56" s="6">
        <f t="shared" si="9"/>
        <v>46</v>
      </c>
      <c r="U56" s="6">
        <f t="shared" si="10"/>
        <v>1</v>
      </c>
      <c r="V56" s="13">
        <f t="shared" si="11"/>
        <v>0.33333333333333331</v>
      </c>
    </row>
    <row r="57" spans="1:22" x14ac:dyDescent="0.3">
      <c r="A57" s="43" t="s">
        <v>17</v>
      </c>
      <c r="B57" s="43"/>
      <c r="C57" s="44"/>
      <c r="E57">
        <f>COUNTA(E11:E56)</f>
        <v>24</v>
      </c>
      <c r="G57">
        <f>COUNTA(G11:G56)</f>
        <v>26</v>
      </c>
      <c r="I57">
        <f>COUNTA(I11:I56)</f>
        <v>43</v>
      </c>
      <c r="K57">
        <f>COUNTA(K11:K56)</f>
        <v>28</v>
      </c>
      <c r="M57">
        <f>COUNTA(M11:M56)</f>
        <v>0</v>
      </c>
      <c r="O57">
        <f>COUNTA(O11:O56)</f>
        <v>0</v>
      </c>
      <c r="Q57">
        <f>COUNTA(Q11:Q56)</f>
        <v>0</v>
      </c>
    </row>
    <row r="58" spans="1:22" x14ac:dyDescent="0.3">
      <c r="A58" s="45" t="s">
        <v>30</v>
      </c>
      <c r="B58" s="43"/>
      <c r="C58" s="44"/>
      <c r="E58" s="12">
        <f>E57/$G$2</f>
        <v>0.52173913043478259</v>
      </c>
      <c r="G58" s="12">
        <f>G57/$G$2</f>
        <v>0.56521739130434778</v>
      </c>
      <c r="I58" s="12">
        <f>I57/$G$2</f>
        <v>0.93478260869565222</v>
      </c>
      <c r="K58" s="12">
        <f>K57/$G$2</f>
        <v>0.60869565217391308</v>
      </c>
      <c r="M58" s="12">
        <f>M57/$G$2</f>
        <v>0</v>
      </c>
      <c r="O58" s="12">
        <f>O57/$G$2</f>
        <v>0</v>
      </c>
      <c r="Q58" s="12">
        <f>Q57/$G$2</f>
        <v>0</v>
      </c>
    </row>
    <row r="60" spans="1:22" x14ac:dyDescent="0.3">
      <c r="L60" t="s">
        <v>20</v>
      </c>
    </row>
    <row r="61" spans="1:22" x14ac:dyDescent="0.3">
      <c r="L61" t="s">
        <v>20</v>
      </c>
    </row>
    <row r="62" spans="1:22" x14ac:dyDescent="0.3">
      <c r="L62" t="s">
        <v>20</v>
      </c>
    </row>
    <row r="63" spans="1:22" x14ac:dyDescent="0.3">
      <c r="L63" t="s">
        <v>20</v>
      </c>
    </row>
    <row r="64" spans="1:22" x14ac:dyDescent="0.3">
      <c r="L64" t="s">
        <v>20</v>
      </c>
    </row>
    <row r="65" spans="12:12" x14ac:dyDescent="0.3">
      <c r="L65" t="s">
        <v>20</v>
      </c>
    </row>
    <row r="66" spans="12:12" x14ac:dyDescent="0.3">
      <c r="L66" t="s">
        <v>20</v>
      </c>
    </row>
    <row r="67" spans="12:12" x14ac:dyDescent="0.3">
      <c r="L67" t="s">
        <v>20</v>
      </c>
    </row>
    <row r="68" spans="12:12" x14ac:dyDescent="0.3">
      <c r="L68" t="s">
        <v>20</v>
      </c>
    </row>
    <row r="69" spans="12:12" x14ac:dyDescent="0.3">
      <c r="L69" t="s">
        <v>20</v>
      </c>
    </row>
    <row r="70" spans="12:12" x14ac:dyDescent="0.3">
      <c r="L70" t="s">
        <v>20</v>
      </c>
    </row>
    <row r="71" spans="12:12" x14ac:dyDescent="0.3">
      <c r="L71" t="s">
        <v>20</v>
      </c>
    </row>
  </sheetData>
  <sortState xmlns:xlrd2="http://schemas.microsoft.com/office/spreadsheetml/2017/richdata2" ref="B11:S56">
    <sortCondition descending="1" ref="S11:S56"/>
  </sortState>
  <mergeCells count="34">
    <mergeCell ref="A1:N1"/>
    <mergeCell ref="G6:H6"/>
    <mergeCell ref="I6:J6"/>
    <mergeCell ref="K6:L6"/>
    <mergeCell ref="M6:N6"/>
    <mergeCell ref="Q6:R6"/>
    <mergeCell ref="G7:H7"/>
    <mergeCell ref="I7:J7"/>
    <mergeCell ref="K7:L7"/>
    <mergeCell ref="M7:N7"/>
    <mergeCell ref="Q7:R7"/>
    <mergeCell ref="O6:P6"/>
    <mergeCell ref="O7:P7"/>
    <mergeCell ref="I8:J8"/>
    <mergeCell ref="K8:L8"/>
    <mergeCell ref="M8:N8"/>
    <mergeCell ref="Q8:R8"/>
    <mergeCell ref="O8:P8"/>
    <mergeCell ref="I9:J9"/>
    <mergeCell ref="K9:L9"/>
    <mergeCell ref="M9:N9"/>
    <mergeCell ref="Q9:R9"/>
    <mergeCell ref="O9:P9"/>
    <mergeCell ref="A57:C57"/>
    <mergeCell ref="E2:F2"/>
    <mergeCell ref="E3:F3"/>
    <mergeCell ref="A58:C58"/>
    <mergeCell ref="G9:H9"/>
    <mergeCell ref="G8:H8"/>
    <mergeCell ref="E6:F6"/>
    <mergeCell ref="E7:F7"/>
    <mergeCell ref="E8:F8"/>
    <mergeCell ref="E9:F9"/>
    <mergeCell ref="B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8</vt:i4>
      </vt:variant>
    </vt:vector>
  </HeadingPairs>
  <TitlesOfParts>
    <vt:vector size="27" baseType="lpstr">
      <vt:lpstr>SH-Veterans</vt:lpstr>
      <vt:lpstr>SD-Veterans</vt:lpstr>
      <vt:lpstr>SH-Senior</vt:lpstr>
      <vt:lpstr>SD-Senior</vt:lpstr>
      <vt:lpstr>SH-M20-</vt:lpstr>
      <vt:lpstr>SD-M20-</vt:lpstr>
      <vt:lpstr>SH-M17-</vt:lpstr>
      <vt:lpstr>SD-M17-</vt:lpstr>
      <vt:lpstr>SH-M15-</vt:lpstr>
      <vt:lpstr>SD-M15-</vt:lpstr>
      <vt:lpstr>SH-M13-</vt:lpstr>
      <vt:lpstr>SD-M13-</vt:lpstr>
      <vt:lpstr>SH-M11-</vt:lpstr>
      <vt:lpstr>SD-M11-</vt:lpstr>
      <vt:lpstr>SH-M9- CDF</vt:lpstr>
      <vt:lpstr>SH-M9-</vt:lpstr>
      <vt:lpstr>SD-M9-</vt:lpstr>
      <vt:lpstr>SD-M9-CDF</vt:lpstr>
      <vt:lpstr>Statistiques</vt:lpstr>
      <vt:lpstr>'SD-M11-'!Zone_d_impression</vt:lpstr>
      <vt:lpstr>'SD-M13-'!Zone_d_impression</vt:lpstr>
      <vt:lpstr>'SD-M9-'!Zone_d_impression</vt:lpstr>
      <vt:lpstr>'SD-M9-CDF'!Zone_d_impression</vt:lpstr>
      <vt:lpstr>'SH-M11-'!Zone_d_impression</vt:lpstr>
      <vt:lpstr>'SH-M13-'!Zone_d_impression</vt:lpstr>
      <vt:lpstr>'SH-M9-'!Zone_d_impression</vt:lpstr>
      <vt:lpstr>'SH-M9- CDF'!Zone_d_impression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PATIN</dc:creator>
  <cp:lastModifiedBy>LIGUE ESCRIME BRETAGNE</cp:lastModifiedBy>
  <cp:lastPrinted>2024-05-27T07:40:23Z</cp:lastPrinted>
  <dcterms:created xsi:type="dcterms:W3CDTF">2019-05-02T05:27:41Z</dcterms:created>
  <dcterms:modified xsi:type="dcterms:W3CDTF">2026-03-11T08:29:20Z</dcterms:modified>
</cp:coreProperties>
</file>