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569900B0-969C-E742-8C89-4DB0C2CBD7D0}" xr6:coauthVersionLast="47" xr6:coauthVersionMax="47" xr10:uidLastSave="{00000000-0000-0000-0000-000000000000}"/>
  <bookViews>
    <workbookView xWindow="0" yWindow="680" windowWidth="30240" windowHeight="17240" tabRatio="820" firstSheet="7" activeTab="17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'!$B$10:$R$47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D-M13-'!$B$10:$V$46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" i="25" l="1"/>
  <c r="X53" i="25"/>
  <c r="X52" i="25"/>
  <c r="X51" i="25"/>
  <c r="X50" i="25"/>
  <c r="X49" i="25"/>
  <c r="Q27" i="9"/>
  <c r="Z38" i="9"/>
  <c r="AA38" i="9" s="1"/>
  <c r="Z37" i="9"/>
  <c r="AA37" i="9" s="1"/>
  <c r="Z36" i="9"/>
  <c r="AA36" i="9" s="1"/>
  <c r="Z35" i="9"/>
  <c r="AA35" i="9" s="1"/>
  <c r="Z34" i="9"/>
  <c r="AA34" i="9" s="1"/>
  <c r="Z33" i="9"/>
  <c r="AA33" i="9" s="1"/>
  <c r="X38" i="9"/>
  <c r="X36" i="9"/>
  <c r="Y36" i="9"/>
  <c r="Y35" i="9"/>
  <c r="Q22" i="9"/>
  <c r="X22" i="9" s="1"/>
  <c r="Q26" i="9"/>
  <c r="X26" i="9" s="1"/>
  <c r="Q35" i="9"/>
  <c r="Y34" i="9"/>
  <c r="A34" i="9" s="1"/>
  <c r="Y37" i="9"/>
  <c r="A37" i="9" s="1"/>
  <c r="L33" i="43"/>
  <c r="L32" i="43"/>
  <c r="L34" i="43"/>
  <c r="L31" i="43"/>
  <c r="L30" i="43"/>
  <c r="L29" i="43"/>
  <c r="L28" i="43"/>
  <c r="L27" i="43"/>
  <c r="L26" i="43"/>
  <c r="L25" i="43"/>
  <c r="L17" i="43"/>
  <c r="L24" i="43"/>
  <c r="L23" i="43"/>
  <c r="L22" i="43"/>
  <c r="L21" i="43"/>
  <c r="L20" i="43"/>
  <c r="L19" i="43"/>
  <c r="L18" i="43"/>
  <c r="L12" i="43"/>
  <c r="L16" i="43"/>
  <c r="L13" i="43"/>
  <c r="L15" i="43"/>
  <c r="L14" i="43"/>
  <c r="L36" i="44"/>
  <c r="Q36" i="44" s="1"/>
  <c r="L32" i="44"/>
  <c r="Q32" i="44" s="1"/>
  <c r="L30" i="44"/>
  <c r="Q30" i="44" s="1"/>
  <c r="L22" i="44"/>
  <c r="Q22" i="44" s="1"/>
  <c r="L45" i="44"/>
  <c r="L47" i="44"/>
  <c r="L46" i="44"/>
  <c r="L43" i="44"/>
  <c r="L42" i="44"/>
  <c r="L40" i="44"/>
  <c r="L41" i="44"/>
  <c r="L39" i="44"/>
  <c r="L38" i="44"/>
  <c r="L37" i="44"/>
  <c r="L35" i="44"/>
  <c r="L26" i="44"/>
  <c r="L34" i="44"/>
  <c r="L33" i="44"/>
  <c r="L18" i="44"/>
  <c r="L31" i="44"/>
  <c r="L27" i="44"/>
  <c r="L16" i="44"/>
  <c r="L13" i="44"/>
  <c r="Y42" i="31"/>
  <c r="Z41" i="31"/>
  <c r="R34" i="31"/>
  <c r="Y34" i="31" s="1"/>
  <c r="Z40" i="31"/>
  <c r="R32" i="31"/>
  <c r="Y32" i="31" s="1"/>
  <c r="Z39" i="31"/>
  <c r="P14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2" i="35"/>
  <c r="AA48" i="39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5" i="30"/>
  <c r="V31" i="30"/>
  <c r="V26" i="30"/>
  <c r="V30" i="30"/>
  <c r="V29" i="30"/>
  <c r="V27" i="30"/>
  <c r="V22" i="30"/>
  <c r="V28" i="30"/>
  <c r="V24" i="30"/>
  <c r="V20" i="30"/>
  <c r="V21" i="30"/>
  <c r="V17" i="30"/>
  <c r="V15" i="30"/>
  <c r="V18" i="30"/>
  <c r="V19" i="30"/>
  <c r="V23" i="30"/>
  <c r="V14" i="30"/>
  <c r="V13" i="30"/>
  <c r="V12" i="30"/>
  <c r="V11" i="30"/>
  <c r="V16" i="30"/>
  <c r="F14" i="35"/>
  <c r="J44" i="44"/>
  <c r="Q44" i="44" s="1"/>
  <c r="J40" i="44"/>
  <c r="J39" i="44"/>
  <c r="J27" i="44"/>
  <c r="J37" i="44"/>
  <c r="J47" i="44"/>
  <c r="J46" i="44"/>
  <c r="J43" i="44"/>
  <c r="J42" i="44"/>
  <c r="J41" i="44"/>
  <c r="J38" i="44"/>
  <c r="J35" i="44"/>
  <c r="J26" i="44"/>
  <c r="J34" i="44"/>
  <c r="J33" i="44"/>
  <c r="J18" i="44"/>
  <c r="J31" i="44"/>
  <c r="J14" i="44"/>
  <c r="J16" i="44"/>
  <c r="J29" i="44"/>
  <c r="J28" i="44"/>
  <c r="J25" i="44"/>
  <c r="J12" i="44"/>
  <c r="J24" i="44"/>
  <c r="J23" i="44"/>
  <c r="J21" i="44"/>
  <c r="J20" i="44"/>
  <c r="J15" i="44"/>
  <c r="J19" i="44"/>
  <c r="J17" i="44"/>
  <c r="J11" i="44"/>
  <c r="J13" i="44"/>
  <c r="J33" i="43"/>
  <c r="J32" i="43"/>
  <c r="J34" i="43"/>
  <c r="J28" i="43"/>
  <c r="J21" i="43"/>
  <c r="J12" i="43"/>
  <c r="J31" i="43"/>
  <c r="J30" i="43"/>
  <c r="J29" i="43"/>
  <c r="J27" i="43"/>
  <c r="J26" i="43"/>
  <c r="J25" i="43"/>
  <c r="J17" i="43"/>
  <c r="J24" i="43"/>
  <c r="J23" i="43"/>
  <c r="J22" i="43"/>
  <c r="J20" i="43"/>
  <c r="J19" i="43"/>
  <c r="J14" i="43"/>
  <c r="J13" i="43"/>
  <c r="J18" i="43"/>
  <c r="J16" i="43"/>
  <c r="J15" i="43"/>
  <c r="J11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29" i="30"/>
  <c r="T25" i="30"/>
  <c r="T27" i="30"/>
  <c r="T22" i="30"/>
  <c r="T26" i="30"/>
  <c r="T30" i="30"/>
  <c r="T15" i="30"/>
  <c r="T28" i="30"/>
  <c r="T24" i="30"/>
  <c r="T19" i="30"/>
  <c r="T13" i="30"/>
  <c r="T20" i="30"/>
  <c r="T14" i="30"/>
  <c r="T12" i="30"/>
  <c r="T23" i="30"/>
  <c r="T17" i="30"/>
  <c r="T11" i="30"/>
  <c r="T21" i="30"/>
  <c r="T16" i="30"/>
  <c r="T18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W69" i="29"/>
  <c r="W68" i="29"/>
  <c r="W67" i="29"/>
  <c r="W66" i="29"/>
  <c r="W65" i="29"/>
  <c r="W64" i="29"/>
  <c r="N69" i="29"/>
  <c r="N68" i="29"/>
  <c r="N67" i="29"/>
  <c r="N66" i="29"/>
  <c r="N65" i="29"/>
  <c r="N64" i="29"/>
  <c r="N63" i="29"/>
  <c r="N62" i="29"/>
  <c r="N61" i="29"/>
  <c r="N58" i="29"/>
  <c r="N50" i="29"/>
  <c r="N47" i="29"/>
  <c r="N42" i="29"/>
  <c r="N38" i="29"/>
  <c r="N36" i="29"/>
  <c r="N60" i="29"/>
  <c r="N59" i="29"/>
  <c r="N33" i="29"/>
  <c r="N57" i="29"/>
  <c r="N56" i="29"/>
  <c r="N55" i="29"/>
  <c r="N54" i="29"/>
  <c r="N53" i="29"/>
  <c r="N52" i="29"/>
  <c r="N51" i="29"/>
  <c r="N35" i="29"/>
  <c r="N37" i="29"/>
  <c r="N48" i="29"/>
  <c r="N49" i="29"/>
  <c r="N46" i="29"/>
  <c r="N29" i="29"/>
  <c r="N45" i="29"/>
  <c r="N44" i="29"/>
  <c r="N43" i="29"/>
  <c r="N41" i="29"/>
  <c r="N40" i="29"/>
  <c r="N25" i="29"/>
  <c r="N26" i="29"/>
  <c r="N39" i="29"/>
  <c r="N22" i="29"/>
  <c r="N32" i="29"/>
  <c r="N27" i="29"/>
  <c r="N34" i="29"/>
  <c r="N31" i="29"/>
  <c r="N30" i="29"/>
  <c r="N21" i="29"/>
  <c r="N28" i="29"/>
  <c r="N20" i="29"/>
  <c r="N23" i="29"/>
  <c r="N18" i="29"/>
  <c r="N24" i="29"/>
  <c r="N19" i="29"/>
  <c r="N17" i="29"/>
  <c r="N16" i="29"/>
  <c r="N14" i="29"/>
  <c r="N15" i="29"/>
  <c r="N12" i="29"/>
  <c r="N13" i="29"/>
  <c r="N36" i="28"/>
  <c r="U36" i="28" s="1"/>
  <c r="N40" i="28"/>
  <c r="N34" i="28"/>
  <c r="N32" i="28"/>
  <c r="N31" i="28"/>
  <c r="N30" i="28"/>
  <c r="N26" i="28"/>
  <c r="N22" i="28"/>
  <c r="N42" i="28"/>
  <c r="N45" i="28"/>
  <c r="N44" i="28"/>
  <c r="N43" i="28"/>
  <c r="N41" i="28"/>
  <c r="N27" i="28"/>
  <c r="N35" i="28"/>
  <c r="N29" i="28"/>
  <c r="N33" i="28"/>
  <c r="N39" i="28"/>
  <c r="N38" i="28"/>
  <c r="N37" i="28"/>
  <c r="N24" i="28"/>
  <c r="N21" i="28"/>
  <c r="N28" i="28"/>
  <c r="N16" i="28"/>
  <c r="N17" i="28"/>
  <c r="N18" i="28"/>
  <c r="N15" i="28"/>
  <c r="N25" i="28"/>
  <c r="N19" i="28"/>
  <c r="N23" i="28"/>
  <c r="N14" i="28"/>
  <c r="N13" i="28"/>
  <c r="N20" i="28"/>
  <c r="N12" i="28"/>
  <c r="N11" i="28"/>
  <c r="W45" i="28"/>
  <c r="X45" i="28" s="1"/>
  <c r="V45" i="28"/>
  <c r="W44" i="28"/>
  <c r="X44" i="28" s="1"/>
  <c r="Q45" i="44" l="1"/>
  <c r="Q37" i="44"/>
  <c r="Q27" i="44"/>
  <c r="Q39" i="44"/>
  <c r="Q40" i="44"/>
  <c r="W43" i="28"/>
  <c r="X43" i="28" s="1"/>
  <c r="O37" i="9"/>
  <c r="O27" i="9"/>
  <c r="X27" i="9" s="1"/>
  <c r="O35" i="9"/>
  <c r="O34" i="9"/>
  <c r="O33" i="9"/>
  <c r="O32" i="9"/>
  <c r="O25" i="9"/>
  <c r="O31" i="9"/>
  <c r="O30" i="9"/>
  <c r="O28" i="9"/>
  <c r="O29" i="9"/>
  <c r="O24" i="9"/>
  <c r="O23" i="9"/>
  <c r="O21" i="9"/>
  <c r="O20" i="9"/>
  <c r="O18" i="9"/>
  <c r="O16" i="9"/>
  <c r="O19" i="9"/>
  <c r="O15" i="9"/>
  <c r="O17" i="9"/>
  <c r="O12" i="9"/>
  <c r="O13" i="9"/>
  <c r="O14" i="9"/>
  <c r="O11" i="9"/>
  <c r="Y33" i="9"/>
  <c r="A33" i="9" s="1"/>
  <c r="N14" i="2"/>
  <c r="R11" i="35"/>
  <c r="R12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33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6" i="19"/>
  <c r="P62" i="19"/>
  <c r="P64" i="19"/>
  <c r="P61" i="19"/>
  <c r="P60" i="19"/>
  <c r="P58" i="19"/>
  <c r="P34" i="19"/>
  <c r="P28" i="19"/>
  <c r="P67" i="19"/>
  <c r="P22" i="19"/>
  <c r="P30" i="19"/>
  <c r="H46" i="44"/>
  <c r="Q46" i="44" s="1"/>
  <c r="H43" i="44"/>
  <c r="Q43" i="44" s="1"/>
  <c r="H41" i="44"/>
  <c r="Q41" i="44" s="1"/>
  <c r="H16" i="44"/>
  <c r="R56" i="30"/>
  <c r="R61" i="30"/>
  <c r="R46" i="30"/>
  <c r="R60" i="30"/>
  <c r="R52" i="30"/>
  <c r="R51" i="30"/>
  <c r="R50" i="30"/>
  <c r="R54" i="30"/>
  <c r="R32" i="30"/>
  <c r="R20" i="30"/>
  <c r="L59" i="29"/>
  <c r="L54" i="29"/>
  <c r="L19" i="29"/>
  <c r="L28" i="29"/>
  <c r="L42" i="28"/>
  <c r="L45" i="28"/>
  <c r="L43" i="28"/>
  <c r="L29" i="28"/>
  <c r="L28" i="28"/>
  <c r="L18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L14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2" i="19"/>
  <c r="N27" i="19"/>
  <c r="N31" i="19"/>
  <c r="N85" i="19"/>
  <c r="N65" i="19"/>
  <c r="N59" i="19"/>
  <c r="N47" i="19"/>
  <c r="N55" i="19"/>
  <c r="N52" i="19"/>
  <c r="N51" i="19"/>
  <c r="N50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3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3" i="19"/>
  <c r="N71" i="19"/>
  <c r="N21" i="19"/>
  <c r="N70" i="19"/>
  <c r="N29" i="19"/>
  <c r="N69" i="19"/>
  <c r="N68" i="19"/>
  <c r="N34" i="19"/>
  <c r="N45" i="19"/>
  <c r="N61" i="19"/>
  <c r="N60" i="19"/>
  <c r="N56" i="19"/>
  <c r="N39" i="19"/>
  <c r="N28" i="19"/>
  <c r="N67" i="19"/>
  <c r="N26" i="19"/>
  <c r="N41" i="19"/>
  <c r="N19" i="19"/>
  <c r="N25" i="19"/>
  <c r="N18" i="19"/>
  <c r="N17" i="19"/>
  <c r="N24" i="19"/>
  <c r="N15" i="19"/>
  <c r="N20" i="19"/>
  <c r="N16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20" i="25"/>
  <c r="M16" i="25"/>
  <c r="M15" i="25"/>
  <c r="M17" i="25"/>
  <c r="M18" i="25"/>
  <c r="M25" i="25"/>
  <c r="M19" i="25"/>
  <c r="M21" i="25"/>
  <c r="M14" i="25"/>
  <c r="M13" i="25"/>
  <c r="M11" i="25"/>
  <c r="M12" i="25"/>
  <c r="M35" i="9"/>
  <c r="M30" i="9"/>
  <c r="M32" i="9"/>
  <c r="M28" i="9"/>
  <c r="M16" i="9"/>
  <c r="M25" i="9"/>
  <c r="M24" i="9"/>
  <c r="M34" i="9"/>
  <c r="M23" i="9"/>
  <c r="M33" i="9"/>
  <c r="M31" i="9"/>
  <c r="M20" i="9"/>
  <c r="M15" i="9"/>
  <c r="M29" i="9"/>
  <c r="M21" i="9"/>
  <c r="M18" i="9"/>
  <c r="M12" i="9"/>
  <c r="M17" i="9"/>
  <c r="M13" i="9"/>
  <c r="M19" i="9"/>
  <c r="M11" i="9"/>
  <c r="M14" i="9"/>
  <c r="AG22" i="7"/>
  <c r="J60" i="29"/>
  <c r="J56" i="29"/>
  <c r="J55" i="29"/>
  <c r="J46" i="29"/>
  <c r="J43" i="29"/>
  <c r="J25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2" i="19"/>
  <c r="L27" i="19"/>
  <c r="L31" i="19"/>
  <c r="L85" i="19"/>
  <c r="L65" i="19"/>
  <c r="L59" i="19"/>
  <c r="L47" i="19"/>
  <c r="L55" i="19"/>
  <c r="L52" i="19"/>
  <c r="L51" i="19"/>
  <c r="L50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3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3" i="19"/>
  <c r="L71" i="19"/>
  <c r="L21" i="19"/>
  <c r="L70" i="19"/>
  <c r="L29" i="19"/>
  <c r="L69" i="19"/>
  <c r="L68" i="19"/>
  <c r="L34" i="19"/>
  <c r="L45" i="19"/>
  <c r="L61" i="19"/>
  <c r="L60" i="19"/>
  <c r="L56" i="19"/>
  <c r="L39" i="19"/>
  <c r="L28" i="19"/>
  <c r="L67" i="19"/>
  <c r="L26" i="19"/>
  <c r="L41" i="19"/>
  <c r="L19" i="19"/>
  <c r="L25" i="19"/>
  <c r="L18" i="19"/>
  <c r="L17" i="19"/>
  <c r="L24" i="19"/>
  <c r="L15" i="19"/>
  <c r="L20" i="19"/>
  <c r="L14" i="19"/>
  <c r="L12" i="19"/>
  <c r="L16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29" i="30"/>
  <c r="P25" i="30"/>
  <c r="P27" i="30"/>
  <c r="P22" i="30"/>
  <c r="P26" i="30"/>
  <c r="P30" i="30"/>
  <c r="P20" i="30"/>
  <c r="P28" i="30"/>
  <c r="P24" i="30"/>
  <c r="P15" i="30"/>
  <c r="P12" i="30"/>
  <c r="P23" i="30"/>
  <c r="P19" i="30"/>
  <c r="P13" i="30"/>
  <c r="P14" i="30"/>
  <c r="P18" i="30"/>
  <c r="P17" i="30"/>
  <c r="P11" i="30"/>
  <c r="P21" i="30"/>
  <c r="P16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7" i="9"/>
  <c r="K35" i="9"/>
  <c r="K30" i="9"/>
  <c r="K32" i="9"/>
  <c r="K28" i="9"/>
  <c r="K24" i="9"/>
  <c r="K34" i="9"/>
  <c r="K23" i="9"/>
  <c r="K33" i="9"/>
  <c r="K16" i="9"/>
  <c r="K31" i="9"/>
  <c r="K20" i="9"/>
  <c r="K15" i="9"/>
  <c r="K29" i="9"/>
  <c r="K12" i="9"/>
  <c r="K17" i="9"/>
  <c r="K21" i="9"/>
  <c r="K13" i="9"/>
  <c r="K19" i="9"/>
  <c r="K11" i="9"/>
  <c r="K14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3" i="35"/>
  <c r="L17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5" i="30"/>
  <c r="N34" i="30"/>
  <c r="N32" i="30"/>
  <c r="N31" i="30"/>
  <c r="N26" i="30"/>
  <c r="N43" i="30"/>
  <c r="N22" i="30"/>
  <c r="N38" i="30"/>
  <c r="N28" i="30"/>
  <c r="N20" i="30"/>
  <c r="N30" i="30"/>
  <c r="N29" i="30"/>
  <c r="N15" i="30"/>
  <c r="N27" i="30"/>
  <c r="N12" i="30"/>
  <c r="N24" i="30"/>
  <c r="N23" i="30"/>
  <c r="N14" i="30"/>
  <c r="N13" i="30"/>
  <c r="N19" i="30"/>
  <c r="N11" i="30"/>
  <c r="N17" i="30"/>
  <c r="N18" i="30"/>
  <c r="N21" i="30"/>
  <c r="N16" i="30"/>
  <c r="N12" i="7"/>
  <c r="H69" i="29"/>
  <c r="H68" i="29"/>
  <c r="H67" i="29"/>
  <c r="H66" i="29"/>
  <c r="H65" i="29"/>
  <c r="H64" i="29"/>
  <c r="H63" i="29"/>
  <c r="H62" i="29"/>
  <c r="H61" i="29"/>
  <c r="H58" i="29"/>
  <c r="H50" i="29"/>
  <c r="H47" i="29"/>
  <c r="H42" i="29"/>
  <c r="H38" i="29"/>
  <c r="H59" i="29"/>
  <c r="H33" i="29"/>
  <c r="H54" i="29"/>
  <c r="H35" i="29"/>
  <c r="H37" i="29"/>
  <c r="H29" i="29"/>
  <c r="H22" i="29"/>
  <c r="H52" i="29"/>
  <c r="H60" i="29"/>
  <c r="H57" i="29"/>
  <c r="H56" i="29"/>
  <c r="H55" i="29"/>
  <c r="H53" i="29"/>
  <c r="H49" i="29"/>
  <c r="H51" i="29"/>
  <c r="H40" i="29"/>
  <c r="H48" i="29"/>
  <c r="H32" i="29"/>
  <c r="H44" i="29"/>
  <c r="H46" i="29"/>
  <c r="H45" i="29"/>
  <c r="H27" i="29"/>
  <c r="H43" i="29"/>
  <c r="H41" i="29"/>
  <c r="H25" i="29"/>
  <c r="H26" i="29"/>
  <c r="H21" i="29"/>
  <c r="H36" i="29"/>
  <c r="H17" i="29"/>
  <c r="H12" i="29"/>
  <c r="H19" i="29"/>
  <c r="H14" i="29"/>
  <c r="H18" i="29"/>
  <c r="H20" i="29"/>
  <c r="H30" i="29"/>
  <c r="H39" i="29"/>
  <c r="H31" i="29"/>
  <c r="H34" i="29"/>
  <c r="H16" i="29"/>
  <c r="H23" i="29"/>
  <c r="H24" i="29"/>
  <c r="H15" i="29"/>
  <c r="H28" i="29"/>
  <c r="H13" i="29"/>
  <c r="H11" i="29"/>
  <c r="I37" i="9"/>
  <c r="I35" i="9"/>
  <c r="I30" i="9"/>
  <c r="I32" i="9"/>
  <c r="I28" i="9"/>
  <c r="I25" i="9"/>
  <c r="I24" i="9"/>
  <c r="I34" i="9"/>
  <c r="I23" i="9"/>
  <c r="I33" i="9"/>
  <c r="I16" i="9"/>
  <c r="I31" i="9"/>
  <c r="I20" i="9"/>
  <c r="I15" i="9"/>
  <c r="I29" i="9"/>
  <c r="I12" i="9"/>
  <c r="I18" i="9"/>
  <c r="I13" i="9"/>
  <c r="I17" i="9"/>
  <c r="I21" i="9"/>
  <c r="I11" i="9"/>
  <c r="I14" i="9"/>
  <c r="I19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5" i="30"/>
  <c r="L34" i="30"/>
  <c r="L32" i="30"/>
  <c r="L31" i="30"/>
  <c r="L26" i="30"/>
  <c r="L43" i="30"/>
  <c r="L22" i="30"/>
  <c r="L20" i="30"/>
  <c r="L27" i="30"/>
  <c r="L28" i="30"/>
  <c r="L30" i="30"/>
  <c r="L24" i="30"/>
  <c r="L29" i="30"/>
  <c r="L15" i="30"/>
  <c r="L12" i="30"/>
  <c r="L18" i="30"/>
  <c r="L23" i="30"/>
  <c r="L14" i="30"/>
  <c r="L13" i="30"/>
  <c r="L19" i="30"/>
  <c r="L11" i="30"/>
  <c r="L17" i="30"/>
  <c r="L21" i="30"/>
  <c r="L16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2" i="19"/>
  <c r="J27" i="19"/>
  <c r="J31" i="19"/>
  <c r="J85" i="19"/>
  <c r="J65" i="19"/>
  <c r="J59" i="19"/>
  <c r="J47" i="19"/>
  <c r="J55" i="19"/>
  <c r="J52" i="19"/>
  <c r="J51" i="19"/>
  <c r="J50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3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3" i="19"/>
  <c r="J71" i="19"/>
  <c r="J18" i="19"/>
  <c r="J21" i="19"/>
  <c r="J70" i="19"/>
  <c r="J29" i="19"/>
  <c r="J69" i="19"/>
  <c r="J68" i="19"/>
  <c r="J34" i="19"/>
  <c r="J41" i="19"/>
  <c r="J60" i="19"/>
  <c r="J39" i="19"/>
  <c r="J25" i="19"/>
  <c r="J28" i="19"/>
  <c r="J67" i="19"/>
  <c r="J26" i="19"/>
  <c r="J17" i="19"/>
  <c r="J24" i="19"/>
  <c r="J19" i="19"/>
  <c r="J14" i="19"/>
  <c r="J15" i="19"/>
  <c r="J20" i="19"/>
  <c r="J12" i="19"/>
  <c r="J16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30" i="30"/>
  <c r="J38" i="30"/>
  <c r="J20" i="30"/>
  <c r="J35" i="30"/>
  <c r="J25" i="30"/>
  <c r="J13" i="30"/>
  <c r="J29" i="30"/>
  <c r="J12" i="30"/>
  <c r="J24" i="30"/>
  <c r="J23" i="30"/>
  <c r="J34" i="30"/>
  <c r="J31" i="30"/>
  <c r="J15" i="30"/>
  <c r="J11" i="30"/>
  <c r="J18" i="30"/>
  <c r="J19" i="30"/>
  <c r="J43" i="30"/>
  <c r="J17" i="30"/>
  <c r="J21" i="30"/>
  <c r="J22" i="30"/>
  <c r="J14" i="30"/>
  <c r="J16" i="30"/>
  <c r="J28" i="30"/>
  <c r="H26" i="2"/>
  <c r="H25" i="2"/>
  <c r="H24" i="2"/>
  <c r="H23" i="2"/>
  <c r="H22" i="2"/>
  <c r="H21" i="2"/>
  <c r="H20" i="2"/>
  <c r="H18" i="2"/>
  <c r="H17" i="2"/>
  <c r="H16" i="2"/>
  <c r="H14" i="2"/>
  <c r="H19" i="2"/>
  <c r="H11" i="2"/>
  <c r="H15" i="2"/>
  <c r="H12" i="2"/>
  <c r="H13" i="2"/>
  <c r="J26" i="2"/>
  <c r="J25" i="2"/>
  <c r="J24" i="2"/>
  <c r="J23" i="2"/>
  <c r="J22" i="2"/>
  <c r="J21" i="2"/>
  <c r="J20" i="2"/>
  <c r="J18" i="2"/>
  <c r="J17" i="2"/>
  <c r="J16" i="2"/>
  <c r="J14" i="2"/>
  <c r="J19" i="2"/>
  <c r="J11" i="2"/>
  <c r="J15" i="2"/>
  <c r="J12" i="2"/>
  <c r="J13" i="2"/>
  <c r="J31" i="31"/>
  <c r="J26" i="31"/>
  <c r="J29" i="31"/>
  <c r="J27" i="31"/>
  <c r="J25" i="31"/>
  <c r="J21" i="31"/>
  <c r="J19" i="31"/>
  <c r="J38" i="31"/>
  <c r="J28" i="31"/>
  <c r="J30" i="31"/>
  <c r="J23" i="31"/>
  <c r="J22" i="31"/>
  <c r="J16" i="31"/>
  <c r="J11" i="31"/>
  <c r="J41" i="31"/>
  <c r="J37" i="31"/>
  <c r="J24" i="31"/>
  <c r="J40" i="31"/>
  <c r="J39" i="31"/>
  <c r="J36" i="31"/>
  <c r="J35" i="31"/>
  <c r="J33" i="31"/>
  <c r="J20" i="31"/>
  <c r="J14" i="31"/>
  <c r="J18" i="31"/>
  <c r="J17" i="31"/>
  <c r="J15" i="31"/>
  <c r="J13" i="31"/>
  <c r="J12" i="31"/>
  <c r="H28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2" i="19"/>
  <c r="H27" i="19"/>
  <c r="H31" i="19"/>
  <c r="H85" i="19"/>
  <c r="H65" i="19"/>
  <c r="H59" i="19"/>
  <c r="H47" i="19"/>
  <c r="H55" i="19"/>
  <c r="H52" i="19"/>
  <c r="H51" i="19"/>
  <c r="H50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3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3" i="19"/>
  <c r="H20" i="19"/>
  <c r="H71" i="19"/>
  <c r="H18" i="19"/>
  <c r="H21" i="19"/>
  <c r="H70" i="19"/>
  <c r="H15" i="19"/>
  <c r="H29" i="19"/>
  <c r="H69" i="19"/>
  <c r="H68" i="19"/>
  <c r="H34" i="19"/>
  <c r="H41" i="19"/>
  <c r="H60" i="19"/>
  <c r="H25" i="19"/>
  <c r="H39" i="19"/>
  <c r="H67" i="19"/>
  <c r="H26" i="19"/>
  <c r="H17" i="19"/>
  <c r="H24" i="19"/>
  <c r="H13" i="19"/>
  <c r="H19" i="19"/>
  <c r="H16" i="19"/>
  <c r="H11" i="19"/>
  <c r="H12" i="19"/>
  <c r="H15" i="42"/>
  <c r="F28" i="19"/>
  <c r="F61" i="19"/>
  <c r="F68" i="19"/>
  <c r="F100" i="19"/>
  <c r="F25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2" i="19"/>
  <c r="F27" i="19"/>
  <c r="F31" i="19"/>
  <c r="F85" i="19"/>
  <c r="F65" i="19"/>
  <c r="F59" i="19"/>
  <c r="F47" i="19"/>
  <c r="F55" i="19"/>
  <c r="F52" i="19"/>
  <c r="F51" i="19"/>
  <c r="F50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6" i="19"/>
  <c r="F63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3" i="19"/>
  <c r="F20" i="19"/>
  <c r="F24" i="19"/>
  <c r="F71" i="19"/>
  <c r="F18" i="19"/>
  <c r="F21" i="19"/>
  <c r="F16" i="19"/>
  <c r="F70" i="19"/>
  <c r="F15" i="19"/>
  <c r="F13" i="19"/>
  <c r="F29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30" i="30"/>
  <c r="H38" i="30"/>
  <c r="H20" i="30"/>
  <c r="H43" i="30"/>
  <c r="H19" i="30"/>
  <c r="H35" i="30"/>
  <c r="H25" i="30"/>
  <c r="H13" i="30"/>
  <c r="H29" i="30"/>
  <c r="H12" i="30"/>
  <c r="H24" i="30"/>
  <c r="H23" i="30"/>
  <c r="H34" i="30"/>
  <c r="H31" i="30"/>
  <c r="H15" i="30"/>
  <c r="H16" i="30"/>
  <c r="H28" i="30"/>
  <c r="H11" i="30"/>
  <c r="H18" i="30"/>
  <c r="H17" i="30"/>
  <c r="H21" i="30"/>
  <c r="H22" i="30"/>
  <c r="H14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20" i="25"/>
  <c r="G16" i="25"/>
  <c r="G28" i="25"/>
  <c r="G29" i="25"/>
  <c r="G24" i="25"/>
  <c r="G15" i="25"/>
  <c r="G17" i="25"/>
  <c r="G34" i="25"/>
  <c r="G32" i="25"/>
  <c r="G21" i="25"/>
  <c r="G25" i="25"/>
  <c r="G13" i="25"/>
  <c r="G14" i="25"/>
  <c r="G19" i="25"/>
  <c r="G12" i="25"/>
  <c r="G11" i="25"/>
  <c r="G18" i="25"/>
  <c r="H12" i="38"/>
  <c r="F24" i="39"/>
  <c r="F22" i="39"/>
  <c r="F12" i="39"/>
  <c r="F20" i="39"/>
  <c r="F13" i="39"/>
  <c r="F17" i="39"/>
  <c r="F14" i="39"/>
  <c r="F19" i="39"/>
  <c r="F26" i="7"/>
  <c r="F42" i="30"/>
  <c r="F52" i="30"/>
  <c r="F56" i="30"/>
  <c r="F32" i="30"/>
  <c r="F20" i="30"/>
  <c r="F41" i="31"/>
  <c r="F33" i="31"/>
  <c r="F14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6" i="28"/>
  <c r="T40" i="28"/>
  <c r="U40" i="28" s="1"/>
  <c r="T34" i="28"/>
  <c r="T32" i="28"/>
  <c r="T31" i="28"/>
  <c r="T30" i="28"/>
  <c r="T26" i="28"/>
  <c r="T22" i="28"/>
  <c r="T42" i="28"/>
  <c r="T45" i="28"/>
  <c r="T43" i="28"/>
  <c r="T41" i="28"/>
  <c r="T35" i="28"/>
  <c r="T29" i="28"/>
  <c r="T33" i="28"/>
  <c r="T37" i="28"/>
  <c r="T21" i="28"/>
  <c r="T28" i="28"/>
  <c r="T18" i="28"/>
  <c r="T38" i="28"/>
  <c r="T44" i="28"/>
  <c r="T27" i="28"/>
  <c r="T24" i="28"/>
  <c r="T19" i="28"/>
  <c r="T39" i="28"/>
  <c r="T23" i="28"/>
  <c r="T17" i="28"/>
  <c r="T25" i="28"/>
  <c r="T13" i="28"/>
  <c r="T20" i="28"/>
  <c r="T11" i="28"/>
  <c r="T16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58" i="29"/>
  <c r="V50" i="29"/>
  <c r="V47" i="29"/>
  <c r="V42" i="29"/>
  <c r="V38" i="29"/>
  <c r="V59" i="29"/>
  <c r="V33" i="29"/>
  <c r="V54" i="29"/>
  <c r="V35" i="29"/>
  <c r="V37" i="29"/>
  <c r="V29" i="29"/>
  <c r="V22" i="29"/>
  <c r="V52" i="29"/>
  <c r="V60" i="29"/>
  <c r="V57" i="29"/>
  <c r="V56" i="29"/>
  <c r="V55" i="29"/>
  <c r="V53" i="29"/>
  <c r="V49" i="29"/>
  <c r="V51" i="29"/>
  <c r="V40" i="29"/>
  <c r="V48" i="29"/>
  <c r="V32" i="29"/>
  <c r="V44" i="29"/>
  <c r="V46" i="29"/>
  <c r="V45" i="29"/>
  <c r="V27" i="29"/>
  <c r="V43" i="29"/>
  <c r="V41" i="29"/>
  <c r="V26" i="29"/>
  <c r="V25" i="29"/>
  <c r="V17" i="29"/>
  <c r="V21" i="29"/>
  <c r="V36" i="29"/>
  <c r="V19" i="29"/>
  <c r="V12" i="29"/>
  <c r="V30" i="29"/>
  <c r="V14" i="29"/>
  <c r="V23" i="29"/>
  <c r="V34" i="29"/>
  <c r="V18" i="29"/>
  <c r="V20" i="29"/>
  <c r="V39" i="29"/>
  <c r="V31" i="29"/>
  <c r="V16" i="29"/>
  <c r="V24" i="29"/>
  <c r="V28" i="29"/>
  <c r="V13" i="29"/>
  <c r="V15" i="29"/>
  <c r="V11" i="29"/>
  <c r="X33" i="31" l="1"/>
  <c r="X14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7" i="38"/>
  <c r="X25" i="38"/>
  <c r="X20" i="38"/>
  <c r="X16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58" i="29"/>
  <c r="T50" i="29"/>
  <c r="T60" i="29"/>
  <c r="T42" i="29"/>
  <c r="T35" i="29"/>
  <c r="T38" i="29"/>
  <c r="T59" i="29"/>
  <c r="T33" i="29"/>
  <c r="T54" i="29"/>
  <c r="T29" i="29"/>
  <c r="T37" i="29"/>
  <c r="T22" i="29"/>
  <c r="T52" i="29"/>
  <c r="T57" i="29"/>
  <c r="T56" i="29"/>
  <c r="T55" i="29"/>
  <c r="T53" i="29"/>
  <c r="T49" i="29"/>
  <c r="T51" i="29"/>
  <c r="T40" i="29"/>
  <c r="T43" i="29"/>
  <c r="T48" i="29"/>
  <c r="T32" i="29"/>
  <c r="T26" i="29"/>
  <c r="T46" i="29"/>
  <c r="T44" i="29"/>
  <c r="T45" i="29"/>
  <c r="T27" i="29"/>
  <c r="T41" i="29"/>
  <c r="T25" i="29"/>
  <c r="T36" i="29"/>
  <c r="T17" i="29"/>
  <c r="T21" i="29"/>
  <c r="T19" i="29"/>
  <c r="T12" i="29"/>
  <c r="T23" i="29"/>
  <c r="T34" i="29"/>
  <c r="T30" i="29"/>
  <c r="T14" i="29"/>
  <c r="T18" i="29"/>
  <c r="T16" i="29"/>
  <c r="T31" i="29"/>
  <c r="T24" i="29"/>
  <c r="T20" i="29"/>
  <c r="T39" i="29"/>
  <c r="T28" i="29"/>
  <c r="T15" i="29"/>
  <c r="T11" i="29"/>
  <c r="T13" i="29"/>
  <c r="U70" i="29"/>
  <c r="V44" i="28"/>
  <c r="R43" i="28"/>
  <c r="U43" i="28" s="1"/>
  <c r="V43" i="28"/>
  <c r="R20" i="28"/>
  <c r="R46" i="28"/>
  <c r="R34" i="28"/>
  <c r="U34" i="28" s="1"/>
  <c r="R32" i="28"/>
  <c r="R31" i="28"/>
  <c r="R30" i="28"/>
  <c r="R26" i="28"/>
  <c r="R22" i="28"/>
  <c r="R42" i="28"/>
  <c r="R45" i="28"/>
  <c r="R37" i="28"/>
  <c r="R41" i="28"/>
  <c r="R35" i="28"/>
  <c r="R29" i="28"/>
  <c r="R33" i="28"/>
  <c r="R21" i="28"/>
  <c r="R28" i="28"/>
  <c r="R18" i="28"/>
  <c r="R38" i="28"/>
  <c r="R24" i="28"/>
  <c r="R27" i="28"/>
  <c r="R19" i="28"/>
  <c r="R39" i="28"/>
  <c r="R25" i="28"/>
  <c r="R23" i="28"/>
  <c r="R17" i="28"/>
  <c r="R13" i="28"/>
  <c r="R16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8" i="2"/>
  <c r="T17" i="2"/>
  <c r="T16" i="2"/>
  <c r="T14" i="2"/>
  <c r="T19" i="2"/>
  <c r="T13" i="2"/>
  <c r="T11" i="2"/>
  <c r="T15" i="2"/>
  <c r="T12" i="2"/>
  <c r="V12" i="2"/>
  <c r="V15" i="2"/>
  <c r="V11" i="2"/>
  <c r="V13" i="2"/>
  <c r="V19" i="2"/>
  <c r="V14" i="2"/>
  <c r="V16" i="2"/>
  <c r="V17" i="2"/>
  <c r="V18" i="2"/>
  <c r="V20" i="2"/>
  <c r="V21" i="2"/>
  <c r="V22" i="2"/>
  <c r="V23" i="2"/>
  <c r="V24" i="2"/>
  <c r="V25" i="2"/>
  <c r="V26" i="2"/>
  <c r="T31" i="31"/>
  <c r="T26" i="31"/>
  <c r="T29" i="31"/>
  <c r="T27" i="31"/>
  <c r="T25" i="31"/>
  <c r="T21" i="31"/>
  <c r="T19" i="31"/>
  <c r="T38" i="31"/>
  <c r="T28" i="31"/>
  <c r="T30" i="31"/>
  <c r="T23" i="31"/>
  <c r="T22" i="31"/>
  <c r="T16" i="31"/>
  <c r="T11" i="31"/>
  <c r="T37" i="31"/>
  <c r="T39" i="31"/>
  <c r="T36" i="31"/>
  <c r="T41" i="31"/>
  <c r="T24" i="31"/>
  <c r="T40" i="31"/>
  <c r="T35" i="31"/>
  <c r="T33" i="31"/>
  <c r="T12" i="31"/>
  <c r="T20" i="31"/>
  <c r="T14" i="31"/>
  <c r="T18" i="31"/>
  <c r="T17" i="31"/>
  <c r="T15" i="31"/>
  <c r="T13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5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30" i="30"/>
  <c r="AB38" i="30"/>
  <c r="AB20" i="30"/>
  <c r="AB43" i="30"/>
  <c r="AB19" i="30"/>
  <c r="AB35" i="30"/>
  <c r="AB25" i="30"/>
  <c r="AB13" i="30"/>
  <c r="AB29" i="30"/>
  <c r="AB24" i="30"/>
  <c r="AB12" i="30"/>
  <c r="AB34" i="30"/>
  <c r="AB23" i="30"/>
  <c r="AB28" i="30"/>
  <c r="AB16" i="30"/>
  <c r="AB15" i="30"/>
  <c r="AB11" i="30"/>
  <c r="AB31" i="30"/>
  <c r="AB18" i="30"/>
  <c r="AB17" i="30"/>
  <c r="AB21" i="30"/>
  <c r="AB22" i="30"/>
  <c r="AB14" i="30"/>
  <c r="U37" i="9" l="1"/>
  <c r="U35" i="9"/>
  <c r="U30" i="9"/>
  <c r="U32" i="9"/>
  <c r="U28" i="9"/>
  <c r="U25" i="9"/>
  <c r="U24" i="9"/>
  <c r="U34" i="9"/>
  <c r="U23" i="9"/>
  <c r="U33" i="9"/>
  <c r="U16" i="9"/>
  <c r="U20" i="9"/>
  <c r="U31" i="9"/>
  <c r="U15" i="9"/>
  <c r="U29" i="9"/>
  <c r="U21" i="9"/>
  <c r="U12" i="9"/>
  <c r="U13" i="9"/>
  <c r="U18" i="9"/>
  <c r="U17" i="9"/>
  <c r="U11" i="9"/>
  <c r="U14" i="9"/>
  <c r="U19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20" i="25"/>
  <c r="U24" i="25"/>
  <c r="U16" i="25"/>
  <c r="U28" i="25"/>
  <c r="U29" i="25"/>
  <c r="U34" i="25"/>
  <c r="U17" i="25"/>
  <c r="U12" i="25"/>
  <c r="U21" i="25"/>
  <c r="U32" i="25"/>
  <c r="U13" i="25"/>
  <c r="U25" i="25"/>
  <c r="U19" i="25"/>
  <c r="U14" i="25"/>
  <c r="U11" i="25"/>
  <c r="U18" i="25"/>
  <c r="Z24" i="2" l="1"/>
  <c r="V31" i="31"/>
  <c r="V26" i="31"/>
  <c r="V29" i="31"/>
  <c r="V27" i="31"/>
  <c r="V25" i="31"/>
  <c r="V21" i="31"/>
  <c r="V19" i="31"/>
  <c r="V38" i="31"/>
  <c r="V28" i="31"/>
  <c r="V30" i="31"/>
  <c r="V23" i="31"/>
  <c r="V22" i="31"/>
  <c r="V16" i="31"/>
  <c r="V11" i="31"/>
  <c r="V37" i="31"/>
  <c r="V24" i="31"/>
  <c r="V39" i="31"/>
  <c r="V36" i="31"/>
  <c r="V41" i="31"/>
  <c r="V40" i="31"/>
  <c r="V33" i="31"/>
  <c r="V35" i="31"/>
  <c r="V20" i="31"/>
  <c r="V14" i="31"/>
  <c r="V12" i="31"/>
  <c r="V18" i="31"/>
  <c r="V17" i="31"/>
  <c r="V13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30" i="30"/>
  <c r="AD38" i="30"/>
  <c r="AD20" i="30"/>
  <c r="AD43" i="30"/>
  <c r="AD19" i="30"/>
  <c r="AD35" i="30"/>
  <c r="AD25" i="30"/>
  <c r="AD24" i="30"/>
  <c r="AD13" i="30"/>
  <c r="AD29" i="30"/>
  <c r="AD12" i="30"/>
  <c r="AD34" i="30"/>
  <c r="AD23" i="30"/>
  <c r="AD16" i="30"/>
  <c r="AD28" i="30"/>
  <c r="AD11" i="30"/>
  <c r="AD15" i="30"/>
  <c r="AD18" i="30"/>
  <c r="AD31" i="30"/>
  <c r="AD17" i="30"/>
  <c r="AD22" i="30"/>
  <c r="AD14" i="30"/>
  <c r="AD21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8" i="19"/>
  <c r="AA28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5" i="19"/>
  <c r="X99" i="19"/>
  <c r="X2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4" i="19"/>
  <c r="X98" i="19"/>
  <c r="X97" i="19"/>
  <c r="X40" i="19"/>
  <c r="X41" i="19"/>
  <c r="X96" i="19"/>
  <c r="X52" i="19"/>
  <c r="X95" i="19"/>
  <c r="X94" i="19"/>
  <c r="X34" i="19"/>
  <c r="X44" i="19"/>
  <c r="X31" i="19"/>
  <c r="X93" i="19"/>
  <c r="X66" i="19"/>
  <c r="X92" i="19"/>
  <c r="X91" i="19"/>
  <c r="X90" i="19"/>
  <c r="X33" i="19"/>
  <c r="X89" i="19"/>
  <c r="X88" i="19"/>
  <c r="X56" i="19"/>
  <c r="X64" i="19"/>
  <c r="X30" i="19"/>
  <c r="X84" i="19"/>
  <c r="X27" i="19"/>
  <c r="X39" i="19"/>
  <c r="X58" i="19"/>
  <c r="X57" i="19"/>
  <c r="X54" i="19"/>
  <c r="X53" i="19"/>
  <c r="X43" i="19"/>
  <c r="X38" i="19"/>
  <c r="X47" i="19"/>
  <c r="X17" i="19"/>
  <c r="X85" i="19"/>
  <c r="X59" i="19"/>
  <c r="X51" i="19"/>
  <c r="X50" i="19"/>
  <c r="X63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6" i="19"/>
  <c r="X36" i="19"/>
  <c r="X74" i="19"/>
  <c r="X80" i="19"/>
  <c r="X79" i="19"/>
  <c r="X20" i="19"/>
  <c r="X71" i="19"/>
  <c r="X72" i="19"/>
  <c r="X23" i="19"/>
  <c r="X21" i="19"/>
  <c r="X18" i="19"/>
  <c r="X16" i="19"/>
  <c r="X15" i="19"/>
  <c r="X70" i="19"/>
  <c r="X13" i="19"/>
  <c r="X29" i="19"/>
  <c r="X12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2" i="35"/>
  <c r="N21" i="35"/>
  <c r="N33" i="35"/>
  <c r="N16" i="35"/>
  <c r="N15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P60" i="29"/>
  <c r="W60" i="29" s="1"/>
  <c r="P22" i="29"/>
  <c r="P68" i="29"/>
  <c r="P67" i="29"/>
  <c r="P66" i="29"/>
  <c r="P65" i="29"/>
  <c r="P64" i="29"/>
  <c r="P63" i="29"/>
  <c r="P62" i="29"/>
  <c r="P47" i="29"/>
  <c r="P61" i="29"/>
  <c r="P58" i="29"/>
  <c r="P50" i="29"/>
  <c r="P42" i="29"/>
  <c r="P35" i="29"/>
  <c r="P38" i="29"/>
  <c r="P59" i="29"/>
  <c r="P33" i="29"/>
  <c r="P54" i="29"/>
  <c r="P29" i="29"/>
  <c r="P46" i="29"/>
  <c r="P32" i="29"/>
  <c r="P51" i="29"/>
  <c r="P57" i="29"/>
  <c r="P52" i="29"/>
  <c r="P53" i="29"/>
  <c r="P41" i="29"/>
  <c r="P56" i="29"/>
  <c r="P55" i="29"/>
  <c r="P36" i="29"/>
  <c r="P26" i="29"/>
  <c r="P49" i="29"/>
  <c r="P40" i="29"/>
  <c r="P43" i="29"/>
  <c r="P48" i="29"/>
  <c r="P25" i="29"/>
  <c r="P44" i="29"/>
  <c r="P45" i="29"/>
  <c r="P27" i="29"/>
  <c r="P19" i="29"/>
  <c r="P17" i="29"/>
  <c r="P21" i="29"/>
  <c r="P12" i="29"/>
  <c r="P23" i="29"/>
  <c r="P14" i="29"/>
  <c r="P30" i="29"/>
  <c r="P34" i="29"/>
  <c r="P18" i="29"/>
  <c r="P31" i="29"/>
  <c r="P16" i="29"/>
  <c r="P24" i="29"/>
  <c r="P20" i="29"/>
  <c r="P39" i="29"/>
  <c r="P28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42" i="28"/>
  <c r="U42" i="28" s="1"/>
  <c r="P29" i="28"/>
  <c r="U29" i="28" s="1"/>
  <c r="V42" i="28"/>
  <c r="V41" i="28"/>
  <c r="V40" i="28"/>
  <c r="P31" i="28"/>
  <c r="P46" i="28"/>
  <c r="U46" i="28" s="1"/>
  <c r="P30" i="28"/>
  <c r="P32" i="28"/>
  <c r="P28" i="28"/>
  <c r="U28" i="28" s="1"/>
  <c r="P33" i="28"/>
  <c r="P26" i="28"/>
  <c r="P22" i="28"/>
  <c r="P41" i="28"/>
  <c r="P45" i="28"/>
  <c r="U45" i="28" s="1"/>
  <c r="P37" i="28"/>
  <c r="P35" i="28"/>
  <c r="P38" i="28"/>
  <c r="P21" i="28"/>
  <c r="P27" i="28"/>
  <c r="U27" i="28" s="1"/>
  <c r="P18" i="28"/>
  <c r="U18" i="28" s="1"/>
  <c r="P24" i="28"/>
  <c r="P44" i="28"/>
  <c r="P25" i="28"/>
  <c r="P19" i="28"/>
  <c r="P23" i="28"/>
  <c r="P39" i="28"/>
  <c r="P20" i="28"/>
  <c r="P11" i="28"/>
  <c r="P13" i="28"/>
  <c r="P17" i="28"/>
  <c r="P15" i="28"/>
  <c r="P16" i="28"/>
  <c r="P14" i="28"/>
  <c r="P12" i="28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29" i="31"/>
  <c r="Y29" i="31" s="1"/>
  <c r="R28" i="31"/>
  <c r="Y28" i="31" s="1"/>
  <c r="R30" i="31"/>
  <c r="Y30" i="31" s="1"/>
  <c r="R23" i="31"/>
  <c r="Y23" i="31" s="1"/>
  <c r="R31" i="31"/>
  <c r="R26" i="31"/>
  <c r="R38" i="31"/>
  <c r="R27" i="31"/>
  <c r="R25" i="31"/>
  <c r="R22" i="31"/>
  <c r="R19" i="31"/>
  <c r="R21" i="31"/>
  <c r="R11" i="31"/>
  <c r="R36" i="31"/>
  <c r="R24" i="31"/>
  <c r="R37" i="31"/>
  <c r="R39" i="31"/>
  <c r="R35" i="31"/>
  <c r="R33" i="31"/>
  <c r="R20" i="31"/>
  <c r="R12" i="31"/>
  <c r="R14" i="31"/>
  <c r="R40" i="31"/>
  <c r="R17" i="31"/>
  <c r="R18" i="31"/>
  <c r="R13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4" i="2"/>
  <c r="Y14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5" i="2"/>
  <c r="Z25" i="2"/>
  <c r="S12" i="25" l="1"/>
  <c r="S35" i="9"/>
  <c r="S30" i="9"/>
  <c r="S32" i="9"/>
  <c r="S24" i="9"/>
  <c r="S28" i="9"/>
  <c r="S25" i="9"/>
  <c r="S34" i="9"/>
  <c r="S16" i="9"/>
  <c r="S23" i="9"/>
  <c r="S33" i="9"/>
  <c r="S20" i="9"/>
  <c r="S31" i="9"/>
  <c r="S18" i="9"/>
  <c r="S21" i="9"/>
  <c r="S13" i="9"/>
  <c r="S29" i="9"/>
  <c r="S15" i="9"/>
  <c r="S12" i="9"/>
  <c r="S17" i="9"/>
  <c r="S11" i="9"/>
  <c r="S14" i="9"/>
  <c r="S19" i="9"/>
  <c r="Q30" i="9" l="1"/>
  <c r="Q32" i="9"/>
  <c r="Q24" i="9"/>
  <c r="Q28" i="9"/>
  <c r="Q25" i="9"/>
  <c r="Q16" i="9"/>
  <c r="Q20" i="9"/>
  <c r="Q34" i="9"/>
  <c r="Q33" i="9"/>
  <c r="Q23" i="9"/>
  <c r="Q29" i="9"/>
  <c r="Q21" i="9"/>
  <c r="Q12" i="9"/>
  <c r="Q17" i="9"/>
  <c r="Q31" i="9"/>
  <c r="Q13" i="9"/>
  <c r="Q11" i="9"/>
  <c r="Q14" i="9"/>
  <c r="Q19" i="9"/>
  <c r="Q15" i="9"/>
  <c r="Q12" i="25"/>
  <c r="P16" i="31" l="1"/>
  <c r="P31" i="31"/>
  <c r="P26" i="31"/>
  <c r="P38" i="31"/>
  <c r="P27" i="31"/>
  <c r="P25" i="31"/>
  <c r="P22" i="31"/>
  <c r="P19" i="31"/>
  <c r="P21" i="31"/>
  <c r="P11" i="31"/>
  <c r="P24" i="31"/>
  <c r="P39" i="31"/>
  <c r="P36" i="31"/>
  <c r="P14" i="31"/>
  <c r="P37" i="31"/>
  <c r="P33" i="31"/>
  <c r="P41" i="31"/>
  <c r="P17" i="31"/>
  <c r="P20" i="31"/>
  <c r="P12" i="31"/>
  <c r="P40" i="31"/>
  <c r="P18" i="31"/>
  <c r="P15" i="31"/>
  <c r="P13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4" i="30"/>
  <c r="X27" i="30"/>
  <c r="X20" i="30"/>
  <c r="X26" i="30"/>
  <c r="X41" i="30"/>
  <c r="X43" i="30"/>
  <c r="X19" i="30"/>
  <c r="X33" i="30"/>
  <c r="X38" i="30"/>
  <c r="X30" i="30"/>
  <c r="X35" i="30"/>
  <c r="X25" i="30"/>
  <c r="X13" i="30"/>
  <c r="X29" i="30"/>
  <c r="X34" i="30"/>
  <c r="X16" i="30"/>
  <c r="X23" i="30"/>
  <c r="X12" i="30"/>
  <c r="X15" i="30"/>
  <c r="X18" i="30"/>
  <c r="X11" i="30"/>
  <c r="X31" i="30"/>
  <c r="X14" i="30"/>
  <c r="X22" i="30"/>
  <c r="X17" i="30"/>
  <c r="X21" i="30"/>
  <c r="L25" i="13" l="1"/>
  <c r="M48" i="44" l="1"/>
  <c r="K48" i="44"/>
  <c r="I48" i="44"/>
  <c r="G48" i="44"/>
  <c r="E48" i="44"/>
  <c r="P38" i="44"/>
  <c r="N38" i="44"/>
  <c r="H38" i="44"/>
  <c r="F38" i="44"/>
  <c r="P35" i="44"/>
  <c r="N35" i="44"/>
  <c r="H35" i="44"/>
  <c r="F35" i="44"/>
  <c r="P26" i="44"/>
  <c r="N26" i="44"/>
  <c r="H26" i="44"/>
  <c r="F26" i="44"/>
  <c r="P18" i="44"/>
  <c r="N18" i="44"/>
  <c r="H18" i="44"/>
  <c r="F18" i="44"/>
  <c r="P31" i="44"/>
  <c r="N31" i="44"/>
  <c r="H31" i="44"/>
  <c r="F31" i="44"/>
  <c r="N16" i="44"/>
  <c r="F16" i="44"/>
  <c r="P29" i="44"/>
  <c r="N29" i="44"/>
  <c r="L29" i="44"/>
  <c r="H29" i="44"/>
  <c r="F29" i="44"/>
  <c r="N28" i="44"/>
  <c r="H28" i="44"/>
  <c r="F28" i="44"/>
  <c r="P25" i="44"/>
  <c r="N25" i="44"/>
  <c r="L25" i="44"/>
  <c r="H25" i="44"/>
  <c r="F25" i="44"/>
  <c r="P12" i="44"/>
  <c r="N12" i="44"/>
  <c r="L12" i="44"/>
  <c r="H12" i="44"/>
  <c r="F12" i="44"/>
  <c r="P23" i="44"/>
  <c r="N23" i="44"/>
  <c r="L23" i="44"/>
  <c r="H23" i="44"/>
  <c r="F23" i="44"/>
  <c r="P15" i="44"/>
  <c r="N15" i="44"/>
  <c r="L15" i="44"/>
  <c r="H15" i="44"/>
  <c r="F15" i="44"/>
  <c r="P19" i="44"/>
  <c r="N19" i="44"/>
  <c r="L19" i="44"/>
  <c r="H19" i="44"/>
  <c r="P47" i="44"/>
  <c r="N47" i="44"/>
  <c r="H47" i="44"/>
  <c r="R20" i="44"/>
  <c r="P42" i="44"/>
  <c r="N42" i="44"/>
  <c r="H42" i="44"/>
  <c r="F42" i="44"/>
  <c r="R19" i="44"/>
  <c r="P34" i="44"/>
  <c r="N34" i="44"/>
  <c r="H34" i="44"/>
  <c r="F34" i="44"/>
  <c r="R18" i="44"/>
  <c r="P21" i="44"/>
  <c r="N21" i="44"/>
  <c r="L21" i="44"/>
  <c r="H21" i="44"/>
  <c r="F21" i="44"/>
  <c r="Q21" i="44" s="1"/>
  <c r="R17" i="44"/>
  <c r="P33" i="44"/>
  <c r="N33" i="44"/>
  <c r="H33" i="44"/>
  <c r="F33" i="44"/>
  <c r="R16" i="44"/>
  <c r="P14" i="44"/>
  <c r="N14" i="44"/>
  <c r="L14" i="44"/>
  <c r="H14" i="44"/>
  <c r="F14" i="44"/>
  <c r="P11" i="44"/>
  <c r="N11" i="44"/>
  <c r="L11" i="44"/>
  <c r="H11" i="44"/>
  <c r="F11" i="44"/>
  <c r="R14" i="44"/>
  <c r="A14" i="44" s="1"/>
  <c r="P24" i="44"/>
  <c r="N24" i="44"/>
  <c r="L24" i="44"/>
  <c r="H24" i="44"/>
  <c r="F24" i="44"/>
  <c r="R13" i="44"/>
  <c r="A13" i="44" s="1"/>
  <c r="P17" i="44"/>
  <c r="N17" i="44"/>
  <c r="L17" i="44"/>
  <c r="H17" i="44"/>
  <c r="F17" i="44"/>
  <c r="R12" i="44"/>
  <c r="A12" i="44" s="1"/>
  <c r="P20" i="44"/>
  <c r="N20" i="44"/>
  <c r="L20" i="44"/>
  <c r="H20" i="44"/>
  <c r="F20" i="44"/>
  <c r="R11" i="44"/>
  <c r="A11" i="44" s="1"/>
  <c r="P13" i="44"/>
  <c r="N13" i="44"/>
  <c r="H13" i="44"/>
  <c r="F13" i="44"/>
  <c r="F23" i="43"/>
  <c r="F33" i="43"/>
  <c r="S33" i="43" s="1"/>
  <c r="F32" i="43"/>
  <c r="S32" i="43" s="1"/>
  <c r="F34" i="43"/>
  <c r="F28" i="43"/>
  <c r="F21" i="43"/>
  <c r="F12" i="43"/>
  <c r="F31" i="43"/>
  <c r="F30" i="43"/>
  <c r="S30" i="43" s="1"/>
  <c r="F27" i="43"/>
  <c r="F26" i="43"/>
  <c r="F25" i="43"/>
  <c r="S25" i="43" s="1"/>
  <c r="F17" i="43"/>
  <c r="F22" i="43"/>
  <c r="F14" i="43"/>
  <c r="F18" i="43"/>
  <c r="F29" i="43"/>
  <c r="F15" i="43"/>
  <c r="F24" i="43"/>
  <c r="F20" i="43"/>
  <c r="F11" i="43"/>
  <c r="S11" i="43" s="1"/>
  <c r="F13" i="43"/>
  <c r="F16" i="43"/>
  <c r="M35" i="43"/>
  <c r="K35" i="43"/>
  <c r="I35" i="43"/>
  <c r="G35" i="43"/>
  <c r="E35" i="43"/>
  <c r="R33" i="43"/>
  <c r="P33" i="43"/>
  <c r="H33" i="43"/>
  <c r="R32" i="43"/>
  <c r="P32" i="43"/>
  <c r="H32" i="43"/>
  <c r="R34" i="43"/>
  <c r="P34" i="43"/>
  <c r="N34" i="43"/>
  <c r="H34" i="43"/>
  <c r="R28" i="43"/>
  <c r="P28" i="43"/>
  <c r="N28" i="43"/>
  <c r="H28" i="43"/>
  <c r="R21" i="43"/>
  <c r="P21" i="43"/>
  <c r="N21" i="43"/>
  <c r="H21" i="43"/>
  <c r="R12" i="43"/>
  <c r="P12" i="43"/>
  <c r="N12" i="43"/>
  <c r="R31" i="43"/>
  <c r="P31" i="43"/>
  <c r="N31" i="43"/>
  <c r="N30" i="43"/>
  <c r="H30" i="43"/>
  <c r="R27" i="43"/>
  <c r="P27" i="43"/>
  <c r="N27" i="43"/>
  <c r="H27" i="43"/>
  <c r="R26" i="43"/>
  <c r="P26" i="43"/>
  <c r="N26" i="43"/>
  <c r="H26" i="43"/>
  <c r="R25" i="43"/>
  <c r="P25" i="43"/>
  <c r="N25" i="43"/>
  <c r="H25" i="43"/>
  <c r="R17" i="43"/>
  <c r="P17" i="43"/>
  <c r="N17" i="43"/>
  <c r="H17" i="43"/>
  <c r="R23" i="43"/>
  <c r="P23" i="43"/>
  <c r="N23" i="43"/>
  <c r="H23" i="43"/>
  <c r="R22" i="43"/>
  <c r="P22" i="43"/>
  <c r="N22" i="43"/>
  <c r="H22" i="43"/>
  <c r="T20" i="43"/>
  <c r="R14" i="43"/>
  <c r="P14" i="43"/>
  <c r="N14" i="43"/>
  <c r="H14" i="43"/>
  <c r="T19" i="43"/>
  <c r="R18" i="43"/>
  <c r="P18" i="43"/>
  <c r="N18" i="43"/>
  <c r="H18" i="43"/>
  <c r="T18" i="43"/>
  <c r="R19" i="43"/>
  <c r="P19" i="43"/>
  <c r="N19" i="43"/>
  <c r="H19" i="43"/>
  <c r="T17" i="43"/>
  <c r="R29" i="43"/>
  <c r="P29" i="43"/>
  <c r="N29" i="43"/>
  <c r="H29" i="43"/>
  <c r="T16" i="43"/>
  <c r="R15" i="43"/>
  <c r="P15" i="43"/>
  <c r="N15" i="43"/>
  <c r="H15" i="43"/>
  <c r="R24" i="43"/>
  <c r="P24" i="43"/>
  <c r="N24" i="43"/>
  <c r="H24" i="43"/>
  <c r="T14" i="43"/>
  <c r="A14" i="43" s="1"/>
  <c r="R20" i="43"/>
  <c r="P20" i="43"/>
  <c r="N20" i="43"/>
  <c r="H20" i="43"/>
  <c r="T13" i="43"/>
  <c r="A13" i="43" s="1"/>
  <c r="R11" i="43"/>
  <c r="P11" i="43"/>
  <c r="N11" i="43"/>
  <c r="L11" i="43"/>
  <c r="H11" i="43"/>
  <c r="T12" i="43"/>
  <c r="A12" i="43" s="1"/>
  <c r="R13" i="43"/>
  <c r="P13" i="43"/>
  <c r="N13" i="43"/>
  <c r="H13" i="43"/>
  <c r="T11" i="43"/>
  <c r="A11" i="43" s="1"/>
  <c r="R16" i="43"/>
  <c r="P16" i="43"/>
  <c r="N16" i="43"/>
  <c r="H16" i="43"/>
  <c r="T68" i="19"/>
  <c r="T100" i="19"/>
  <c r="T25" i="19"/>
  <c r="T99" i="19"/>
  <c r="T22" i="19"/>
  <c r="T98" i="19"/>
  <c r="T97" i="19"/>
  <c r="T40" i="19"/>
  <c r="T41" i="19"/>
  <c r="T96" i="19"/>
  <c r="T52" i="19"/>
  <c r="T95" i="19"/>
  <c r="T94" i="19"/>
  <c r="T34" i="19"/>
  <c r="T44" i="19"/>
  <c r="T31" i="19"/>
  <c r="T93" i="19"/>
  <c r="T66" i="19"/>
  <c r="T92" i="19"/>
  <c r="T91" i="19"/>
  <c r="T90" i="19"/>
  <c r="T33" i="19"/>
  <c r="T89" i="19"/>
  <c r="T88" i="19"/>
  <c r="T56" i="19"/>
  <c r="T64" i="19"/>
  <c r="T30" i="19"/>
  <c r="T84" i="19"/>
  <c r="T27" i="19"/>
  <c r="T39" i="19"/>
  <c r="T58" i="19"/>
  <c r="T57" i="19"/>
  <c r="T54" i="19"/>
  <c r="T53" i="19"/>
  <c r="T43" i="19"/>
  <c r="T38" i="19"/>
  <c r="T47" i="19"/>
  <c r="T17" i="19"/>
  <c r="T85" i="19"/>
  <c r="T59" i="19"/>
  <c r="T51" i="19"/>
  <c r="T50" i="19"/>
  <c r="T63" i="19"/>
  <c r="T49" i="19"/>
  <c r="T24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6" i="19"/>
  <c r="T36" i="19"/>
  <c r="T74" i="19"/>
  <c r="T80" i="19"/>
  <c r="T79" i="19"/>
  <c r="T21" i="19"/>
  <c r="T20" i="19"/>
  <c r="T71" i="19"/>
  <c r="T72" i="19"/>
  <c r="T23" i="19"/>
  <c r="T16" i="19"/>
  <c r="T18" i="19"/>
  <c r="T15" i="19"/>
  <c r="T70" i="19"/>
  <c r="T13" i="19"/>
  <c r="T29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6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62" i="29"/>
  <c r="W62" i="29" s="1"/>
  <c r="R50" i="29"/>
  <c r="W50" i="29" s="1"/>
  <c r="R59" i="29"/>
  <c r="W59" i="29" s="1"/>
  <c r="R46" i="29"/>
  <c r="W46" i="29" s="1"/>
  <c r="R56" i="29"/>
  <c r="W56" i="29" s="1"/>
  <c r="R55" i="29"/>
  <c r="W55" i="29" s="1"/>
  <c r="R43" i="29"/>
  <c r="W43" i="29" s="1"/>
  <c r="R25" i="29"/>
  <c r="W25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4" i="30"/>
  <c r="Z58" i="30"/>
  <c r="Z42" i="30"/>
  <c r="Z19" i="30"/>
  <c r="Z43" i="30"/>
  <c r="Z51" i="30"/>
  <c r="Z27" i="30"/>
  <c r="Z26" i="30"/>
  <c r="Z48" i="30"/>
  <c r="Z41" i="30"/>
  <c r="Z47" i="30"/>
  <c r="Z33" i="30"/>
  <c r="Z35" i="30"/>
  <c r="Z38" i="30"/>
  <c r="Z25" i="30"/>
  <c r="Z30" i="30"/>
  <c r="Z13" i="30"/>
  <c r="Z16" i="30"/>
  <c r="Z28" i="30"/>
  <c r="Z12" i="30"/>
  <c r="Z34" i="30"/>
  <c r="Z23" i="30"/>
  <c r="Z29" i="30"/>
  <c r="Z15" i="30"/>
  <c r="Z18" i="30"/>
  <c r="Z31" i="30"/>
  <c r="Z14" i="30"/>
  <c r="Z22" i="30"/>
  <c r="Z17" i="30"/>
  <c r="Z11" i="30"/>
  <c r="Z21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4" i="19"/>
  <c r="V100" i="19"/>
  <c r="V25" i="19"/>
  <c r="V99" i="19"/>
  <c r="V22" i="19"/>
  <c r="V98" i="19"/>
  <c r="V97" i="19"/>
  <c r="V40" i="19"/>
  <c r="V41" i="19"/>
  <c r="V96" i="19"/>
  <c r="V52" i="19"/>
  <c r="V95" i="19"/>
  <c r="V94" i="19"/>
  <c r="V34" i="19"/>
  <c r="V44" i="19"/>
  <c r="V31" i="19"/>
  <c r="V93" i="19"/>
  <c r="V66" i="19"/>
  <c r="V92" i="19"/>
  <c r="V91" i="19"/>
  <c r="V90" i="19"/>
  <c r="V33" i="19"/>
  <c r="V89" i="19"/>
  <c r="V88" i="19"/>
  <c r="V56" i="19"/>
  <c r="V64" i="19"/>
  <c r="V30" i="19"/>
  <c r="V84" i="19"/>
  <c r="V27" i="19"/>
  <c r="V39" i="19"/>
  <c r="V58" i="19"/>
  <c r="V57" i="19"/>
  <c r="V54" i="19"/>
  <c r="V53" i="19"/>
  <c r="V43" i="19"/>
  <c r="V38" i="19"/>
  <c r="V47" i="19"/>
  <c r="V17" i="19"/>
  <c r="V85" i="19"/>
  <c r="V59" i="19"/>
  <c r="V51" i="19"/>
  <c r="V50" i="19"/>
  <c r="V63" i="19"/>
  <c r="V49" i="19"/>
  <c r="V19" i="19"/>
  <c r="V42" i="19"/>
  <c r="V76" i="19"/>
  <c r="V21" i="19"/>
  <c r="V78" i="19"/>
  <c r="V37" i="19"/>
  <c r="V32" i="19"/>
  <c r="V83" i="19"/>
  <c r="V14" i="19"/>
  <c r="V75" i="19"/>
  <c r="V23" i="19"/>
  <c r="V46" i="19"/>
  <c r="V73" i="19"/>
  <c r="V77" i="19"/>
  <c r="V16" i="19"/>
  <c r="V81" i="19"/>
  <c r="V26" i="19"/>
  <c r="V36" i="19"/>
  <c r="V74" i="19"/>
  <c r="V79" i="19"/>
  <c r="V20" i="19"/>
  <c r="V71" i="19"/>
  <c r="V72" i="19"/>
  <c r="V15" i="19"/>
  <c r="V13" i="19"/>
  <c r="V18" i="19"/>
  <c r="V70" i="19"/>
  <c r="V69" i="19"/>
  <c r="V29" i="19"/>
  <c r="V12" i="19"/>
  <c r="AB86" i="19"/>
  <c r="AB85" i="19"/>
  <c r="S20" i="43" l="1"/>
  <c r="S19" i="43"/>
  <c r="S13" i="43"/>
  <c r="S15" i="43"/>
  <c r="S26" i="43"/>
  <c r="S31" i="43"/>
  <c r="S23" i="43"/>
  <c r="S16" i="43"/>
  <c r="S17" i="43"/>
  <c r="S12" i="43"/>
  <c r="S24" i="43"/>
  <c r="S18" i="43"/>
  <c r="S21" i="43"/>
  <c r="S14" i="43"/>
  <c r="S28" i="43"/>
  <c r="S27" i="43"/>
  <c r="S29" i="43"/>
  <c r="S22" i="43"/>
  <c r="S34" i="43"/>
  <c r="Q24" i="44"/>
  <c r="Q18" i="44"/>
  <c r="Q35" i="44"/>
  <c r="Q20" i="44"/>
  <c r="Q26" i="44"/>
  <c r="Q38" i="44"/>
  <c r="Q14" i="44"/>
  <c r="Q34" i="44"/>
  <c r="Q15" i="44"/>
  <c r="Q12" i="44"/>
  <c r="Q28" i="44"/>
  <c r="Q31" i="44"/>
  <c r="Q47" i="44"/>
  <c r="Q13" i="44"/>
  <c r="Q29" i="44"/>
  <c r="Q23" i="44"/>
  <c r="Q25" i="44"/>
  <c r="Q42" i="44"/>
  <c r="Q19" i="44"/>
  <c r="Q11" i="44"/>
  <c r="Q17" i="44"/>
  <c r="Q33" i="44"/>
  <c r="Q16" i="44"/>
  <c r="AA68" i="19"/>
  <c r="AA80" i="19"/>
  <c r="AA24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L16" i="42"/>
  <c r="J16" i="42"/>
  <c r="H16" i="42"/>
  <c r="F16" i="42"/>
  <c r="Z11" i="42"/>
  <c r="T11" i="42"/>
  <c r="R11" i="42"/>
  <c r="N11" i="42"/>
  <c r="L11" i="42"/>
  <c r="J11" i="42"/>
  <c r="H11" i="42"/>
  <c r="F11" i="42"/>
  <c r="Z15" i="42"/>
  <c r="T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R30" i="42"/>
  <c r="N30" i="42"/>
  <c r="L30" i="42"/>
  <c r="J30" i="42"/>
  <c r="H30" i="42"/>
  <c r="F30" i="42"/>
  <c r="Z29" i="42"/>
  <c r="A29" i="42" s="1"/>
  <c r="T29" i="42"/>
  <c r="R29" i="42"/>
  <c r="N29" i="42"/>
  <c r="L29" i="42"/>
  <c r="J29" i="42"/>
  <c r="H29" i="42"/>
  <c r="F29" i="42"/>
  <c r="Z28" i="42"/>
  <c r="A28" i="42" s="1"/>
  <c r="T28" i="42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AA24" i="42" s="1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AA22" i="42" s="1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7" i="42"/>
  <c r="T17" i="42"/>
  <c r="R17" i="42"/>
  <c r="N17" i="42"/>
  <c r="L17" i="42"/>
  <c r="J17" i="42"/>
  <c r="H17" i="42"/>
  <c r="F17" i="42"/>
  <c r="AB18" i="42"/>
  <c r="Z19" i="42"/>
  <c r="T19" i="42"/>
  <c r="R19" i="42"/>
  <c r="N19" i="42"/>
  <c r="H19" i="42"/>
  <c r="F19" i="42"/>
  <c r="AB17" i="42"/>
  <c r="Z14" i="42"/>
  <c r="T14" i="42"/>
  <c r="R14" i="42"/>
  <c r="N14" i="42"/>
  <c r="L14" i="42"/>
  <c r="J14" i="42"/>
  <c r="H14" i="42"/>
  <c r="F14" i="42"/>
  <c r="AB16" i="42"/>
  <c r="Z18" i="42"/>
  <c r="T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N13" i="42"/>
  <c r="L13" i="42"/>
  <c r="J13" i="42"/>
  <c r="H13" i="42"/>
  <c r="F13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6" i="38"/>
  <c r="V16" i="38"/>
  <c r="T16" i="38"/>
  <c r="R16" i="38"/>
  <c r="P16" i="38"/>
  <c r="N16" i="38"/>
  <c r="L16" i="38"/>
  <c r="J16" i="38"/>
  <c r="H16" i="38"/>
  <c r="F16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6" i="38" l="1"/>
  <c r="AA25" i="38"/>
  <c r="AA20" i="38"/>
  <c r="AA17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4" i="38" l="1"/>
  <c r="AA13" i="38"/>
  <c r="AA22" i="38"/>
  <c r="AA29" i="38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2" i="19"/>
  <c r="AA22" i="19" s="1"/>
  <c r="AB82" i="19"/>
  <c r="R97" i="19" l="1"/>
  <c r="R40" i="19"/>
  <c r="R96" i="19"/>
  <c r="R52" i="19"/>
  <c r="R94" i="19"/>
  <c r="R31" i="19"/>
  <c r="R66" i="19"/>
  <c r="R90" i="19"/>
  <c r="R89" i="19"/>
  <c r="R56" i="19"/>
  <c r="R64" i="19"/>
  <c r="R30" i="19"/>
  <c r="R27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5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3" i="19"/>
  <c r="R84" i="19"/>
  <c r="R43" i="19"/>
  <c r="R26" i="19"/>
  <c r="R63" i="19"/>
  <c r="R37" i="19"/>
  <c r="R32" i="19"/>
  <c r="R73" i="19"/>
  <c r="R47" i="19"/>
  <c r="R21" i="19"/>
  <c r="R17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6" i="19"/>
  <c r="R20" i="19"/>
  <c r="R15" i="19"/>
  <c r="R72" i="19"/>
  <c r="R13" i="19"/>
  <c r="R18" i="19"/>
  <c r="R69" i="19"/>
  <c r="R70" i="19"/>
  <c r="R29" i="19"/>
  <c r="R12" i="19"/>
  <c r="R11" i="19"/>
  <c r="AG63" i="30" l="1"/>
  <c r="AH55" i="30"/>
  <c r="AG59" i="30"/>
  <c r="AH54" i="30"/>
  <c r="AG53" i="30"/>
  <c r="AH53" i="30"/>
  <c r="AG49" i="30"/>
  <c r="AH52" i="30"/>
  <c r="AG40" i="30"/>
  <c r="AH51" i="30"/>
  <c r="AG20" i="30"/>
  <c r="AH50" i="30"/>
  <c r="AG54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33" i="28"/>
  <c r="L30" i="28"/>
  <c r="U30" i="28" s="1"/>
  <c r="L26" i="28"/>
  <c r="L25" i="28"/>
  <c r="L31" i="28"/>
  <c r="L38" i="28"/>
  <c r="L37" i="28"/>
  <c r="L32" i="28"/>
  <c r="L41" i="28"/>
  <c r="L22" i="28"/>
  <c r="L11" i="28"/>
  <c r="L44" i="28"/>
  <c r="L23" i="28"/>
  <c r="L24" i="28"/>
  <c r="L35" i="28"/>
  <c r="L21" i="28"/>
  <c r="L17" i="28"/>
  <c r="L19" i="28"/>
  <c r="L39" i="28"/>
  <c r="L15" i="28"/>
  <c r="L20" i="28"/>
  <c r="L13" i="28"/>
  <c r="L12" i="28"/>
  <c r="L14" i="28"/>
  <c r="L16" i="28"/>
  <c r="V34" i="28"/>
  <c r="Y56" i="29"/>
  <c r="Y55" i="29"/>
  <c r="J33" i="28" l="1"/>
  <c r="J26" i="28"/>
  <c r="J25" i="28"/>
  <c r="J31" i="28"/>
  <c r="J37" i="28"/>
  <c r="J32" i="28"/>
  <c r="J41" i="28"/>
  <c r="J22" i="28"/>
  <c r="J11" i="28"/>
  <c r="J44" i="28"/>
  <c r="J23" i="28"/>
  <c r="J24" i="28"/>
  <c r="J35" i="28"/>
  <c r="J21" i="28"/>
  <c r="J15" i="28"/>
  <c r="J17" i="28"/>
  <c r="J19" i="28"/>
  <c r="J39" i="28"/>
  <c r="J20" i="28"/>
  <c r="J13" i="28"/>
  <c r="J12" i="28"/>
  <c r="J14" i="28"/>
  <c r="J16" i="28"/>
  <c r="P38" i="19" l="1"/>
  <c r="P25" i="19"/>
  <c r="P41" i="19"/>
  <c r="P14" i="19"/>
  <c r="P23" i="19"/>
  <c r="P43" i="19"/>
  <c r="P26" i="19"/>
  <c r="P37" i="19"/>
  <c r="P32" i="19"/>
  <c r="P47" i="19"/>
  <c r="P21" i="19"/>
  <c r="P17" i="19"/>
  <c r="P36" i="19"/>
  <c r="P19" i="19"/>
  <c r="P16" i="19"/>
  <c r="P20" i="19"/>
  <c r="P15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6" i="25"/>
  <c r="O20" i="25"/>
  <c r="O12" i="25"/>
  <c r="O19" i="25"/>
  <c r="O17" i="25"/>
  <c r="O32" i="25"/>
  <c r="O13" i="25"/>
  <c r="O21" i="25"/>
  <c r="O14" i="25"/>
  <c r="O25" i="25"/>
  <c r="O11" i="25"/>
  <c r="O18" i="25"/>
  <c r="L39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5" i="2"/>
  <c r="N14" i="31"/>
  <c r="Y14" i="31" s="1"/>
  <c r="N33" i="31"/>
  <c r="Y33" i="31" s="1"/>
  <c r="N31" i="31"/>
  <c r="Z34" i="31"/>
  <c r="Z33" i="31"/>
  <c r="N16" i="31"/>
  <c r="N26" i="31"/>
  <c r="N38" i="31"/>
  <c r="N27" i="31"/>
  <c r="N25" i="31"/>
  <c r="N22" i="31"/>
  <c r="N19" i="31"/>
  <c r="N39" i="31"/>
  <c r="N21" i="31"/>
  <c r="N24" i="31"/>
  <c r="N35" i="31"/>
  <c r="N11" i="31"/>
  <c r="N12" i="31"/>
  <c r="N36" i="31"/>
  <c r="N37" i="31"/>
  <c r="N20" i="31"/>
  <c r="N17" i="31"/>
  <c r="N41" i="31"/>
  <c r="N18" i="31"/>
  <c r="N40" i="31"/>
  <c r="N15" i="31"/>
  <c r="N13" i="31"/>
  <c r="L22" i="2" l="1"/>
  <c r="L18" i="2"/>
  <c r="L23" i="2"/>
  <c r="L17" i="2"/>
  <c r="L16" i="2"/>
  <c r="L19" i="2"/>
  <c r="L13" i="2"/>
  <c r="L11" i="2"/>
  <c r="L12" i="2"/>
  <c r="L15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20" i="25"/>
  <c r="K16" i="25"/>
  <c r="K32" i="25"/>
  <c r="K19" i="25"/>
  <c r="K21" i="25"/>
  <c r="K12" i="25"/>
  <c r="K13" i="25"/>
  <c r="K34" i="25"/>
  <c r="K14" i="25"/>
  <c r="K17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2" i="35"/>
  <c r="J27" i="35"/>
  <c r="J22" i="35"/>
  <c r="J33" i="35"/>
  <c r="J37" i="35"/>
  <c r="J21" i="35"/>
  <c r="J15" i="35"/>
  <c r="J18" i="35"/>
  <c r="J36" i="35"/>
  <c r="J24" i="35"/>
  <c r="J13" i="35"/>
  <c r="L16" i="31"/>
  <c r="L38" i="31"/>
  <c r="L19" i="31"/>
  <c r="L31" i="31"/>
  <c r="L24" i="31"/>
  <c r="L27" i="31"/>
  <c r="L25" i="31"/>
  <c r="L22" i="31"/>
  <c r="L39" i="31"/>
  <c r="L21" i="31"/>
  <c r="L11" i="31"/>
  <c r="L37" i="31"/>
  <c r="L35" i="31"/>
  <c r="L12" i="31"/>
  <c r="L18" i="31"/>
  <c r="L17" i="31"/>
  <c r="L20" i="31"/>
  <c r="L36" i="31"/>
  <c r="L41" i="31"/>
  <c r="L40" i="31"/>
  <c r="L15" i="31"/>
  <c r="L13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6" i="29" l="1"/>
  <c r="J64" i="29"/>
  <c r="J61" i="29"/>
  <c r="J42" i="29"/>
  <c r="J41" i="29"/>
  <c r="J54" i="29"/>
  <c r="J57" i="29"/>
  <c r="J44" i="29"/>
  <c r="J27" i="29"/>
  <c r="J49" i="29"/>
  <c r="J40" i="29"/>
  <c r="J31" i="29"/>
  <c r="J65" i="29"/>
  <c r="J63" i="29"/>
  <c r="J53" i="29"/>
  <c r="J58" i="29"/>
  <c r="J19" i="29"/>
  <c r="J35" i="29"/>
  <c r="J33" i="29"/>
  <c r="J48" i="29"/>
  <c r="J29" i="29"/>
  <c r="J22" i="29"/>
  <c r="J32" i="29"/>
  <c r="J51" i="29"/>
  <c r="J30" i="29"/>
  <c r="J36" i="29"/>
  <c r="J12" i="29"/>
  <c r="J18" i="29"/>
  <c r="J20" i="29"/>
  <c r="J34" i="29"/>
  <c r="J24" i="29"/>
  <c r="J28" i="29"/>
  <c r="J67" i="29"/>
  <c r="J47" i="29"/>
  <c r="J23" i="29"/>
  <c r="J14" i="29"/>
  <c r="J26" i="29"/>
  <c r="J17" i="29"/>
  <c r="J38" i="29"/>
  <c r="J16" i="29"/>
  <c r="J21" i="29"/>
  <c r="J45" i="29"/>
  <c r="J39" i="29"/>
  <c r="J11" i="29"/>
  <c r="J13" i="29"/>
  <c r="H33" i="28"/>
  <c r="H26" i="28"/>
  <c r="U26" i="28" s="1"/>
  <c r="H25" i="28"/>
  <c r="H11" i="28"/>
  <c r="H38" i="28"/>
  <c r="H37" i="28"/>
  <c r="U37" i="28" s="1"/>
  <c r="H32" i="28"/>
  <c r="H41" i="28"/>
  <c r="H22" i="28"/>
  <c r="H44" i="28"/>
  <c r="U44" i="28" s="1"/>
  <c r="H23" i="28"/>
  <c r="H24" i="28"/>
  <c r="H35" i="28"/>
  <c r="H21" i="28"/>
  <c r="H15" i="28"/>
  <c r="U15" i="28" s="1"/>
  <c r="H17" i="28"/>
  <c r="H20" i="28"/>
  <c r="H39" i="28"/>
  <c r="H14" i="28"/>
  <c r="H19" i="28"/>
  <c r="H16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6" i="25"/>
  <c r="I12" i="25"/>
  <c r="X12" i="25" s="1"/>
  <c r="I41" i="25"/>
  <c r="I42" i="25"/>
  <c r="I30" i="25"/>
  <c r="I23" i="25"/>
  <c r="I31" i="25"/>
  <c r="I13" i="25"/>
  <c r="I37" i="25"/>
  <c r="I20" i="25"/>
  <c r="I29" i="25"/>
  <c r="I11" i="25"/>
  <c r="I17" i="25"/>
  <c r="I32" i="25"/>
  <c r="I19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4" i="7"/>
  <c r="H13" i="7"/>
  <c r="H11" i="7"/>
  <c r="H19" i="31"/>
  <c r="H16" i="31"/>
  <c r="H26" i="31"/>
  <c r="H38" i="31"/>
  <c r="H35" i="31"/>
  <c r="H25" i="31"/>
  <c r="H22" i="31"/>
  <c r="H41" i="31"/>
  <c r="H31" i="31"/>
  <c r="H24" i="31"/>
  <c r="H27" i="31"/>
  <c r="H20" i="31"/>
  <c r="H39" i="31"/>
  <c r="H21" i="31"/>
  <c r="H11" i="31"/>
  <c r="H17" i="31"/>
  <c r="H36" i="31"/>
  <c r="H37" i="31"/>
  <c r="H13" i="31"/>
  <c r="H12" i="31"/>
  <c r="H15" i="31"/>
  <c r="H40" i="31"/>
  <c r="H18" i="31"/>
  <c r="H36" i="35" l="1"/>
  <c r="H23" i="35"/>
  <c r="H28" i="35"/>
  <c r="H38" i="35"/>
  <c r="H20" i="35"/>
  <c r="H16" i="35"/>
  <c r="H29" i="35"/>
  <c r="H31" i="35"/>
  <c r="H25" i="35"/>
  <c r="H34" i="35"/>
  <c r="H32" i="35"/>
  <c r="H12" i="35"/>
  <c r="H27" i="35"/>
  <c r="H22" i="35"/>
  <c r="H33" i="35"/>
  <c r="H37" i="35"/>
  <c r="H24" i="35"/>
  <c r="H21" i="35"/>
  <c r="H15" i="35"/>
  <c r="H14" i="35"/>
  <c r="H18" i="35"/>
  <c r="H13" i="35"/>
  <c r="F66" i="29" l="1"/>
  <c r="F64" i="29"/>
  <c r="F61" i="29"/>
  <c r="F28" i="29"/>
  <c r="F42" i="29"/>
  <c r="F41" i="29"/>
  <c r="F16" i="29"/>
  <c r="F54" i="29"/>
  <c r="F57" i="29"/>
  <c r="F44" i="29"/>
  <c r="F27" i="29"/>
  <c r="F49" i="29"/>
  <c r="F38" i="29"/>
  <c r="F40" i="29"/>
  <c r="F31" i="29"/>
  <c r="F37" i="29"/>
  <c r="F65" i="29"/>
  <c r="F63" i="29"/>
  <c r="F53" i="29"/>
  <c r="F58" i="29"/>
  <c r="F19" i="29"/>
  <c r="F35" i="29"/>
  <c r="F33" i="29"/>
  <c r="F39" i="29"/>
  <c r="F17" i="29"/>
  <c r="F48" i="29"/>
  <c r="F29" i="29"/>
  <c r="F21" i="29"/>
  <c r="F22" i="29"/>
  <c r="F32" i="29"/>
  <c r="F51" i="29"/>
  <c r="F52" i="29"/>
  <c r="F30" i="29"/>
  <c r="F36" i="29"/>
  <c r="F45" i="29"/>
  <c r="F12" i="29"/>
  <c r="F18" i="29"/>
  <c r="F15" i="29"/>
  <c r="F20" i="29"/>
  <c r="F34" i="29"/>
  <c r="F13" i="29"/>
  <c r="F47" i="29"/>
  <c r="F23" i="29"/>
  <c r="F14" i="29"/>
  <c r="F11" i="29"/>
  <c r="F19" i="31" l="1"/>
  <c r="F16" i="31"/>
  <c r="F26" i="31"/>
  <c r="F38" i="31"/>
  <c r="F35" i="31"/>
  <c r="F25" i="31"/>
  <c r="F17" i="31"/>
  <c r="F11" i="31"/>
  <c r="F22" i="31"/>
  <c r="F21" i="31"/>
  <c r="F24" i="31"/>
  <c r="F40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31" i="9" l="1"/>
  <c r="W28" i="25"/>
  <c r="W32" i="25"/>
  <c r="V18" i="35" l="1"/>
  <c r="V36" i="35"/>
  <c r="V23" i="35"/>
  <c r="V28" i="35"/>
  <c r="V38" i="35"/>
  <c r="V20" i="35"/>
  <c r="V16" i="35"/>
  <c r="V29" i="35"/>
  <c r="V31" i="35"/>
  <c r="V25" i="35"/>
  <c r="V34" i="35"/>
  <c r="V32" i="35"/>
  <c r="V12" i="35"/>
  <c r="V27" i="35"/>
  <c r="V22" i="35"/>
  <c r="V33" i="35"/>
  <c r="V37" i="35"/>
  <c r="V24" i="35"/>
  <c r="V21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1" i="19"/>
  <c r="Z66" i="19"/>
  <c r="Z90" i="19"/>
  <c r="AA90" i="19" s="1"/>
  <c r="Z89" i="19"/>
  <c r="Z56" i="19"/>
  <c r="AA56" i="19" s="1"/>
  <c r="Z64" i="19"/>
  <c r="Z30" i="19"/>
  <c r="Z27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5" i="19"/>
  <c r="AA25" i="19" s="1"/>
  <c r="Z13" i="19"/>
  <c r="AA13" i="19" s="1"/>
  <c r="Z26" i="19"/>
  <c r="AA26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3" i="19"/>
  <c r="AA23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6" i="19"/>
  <c r="AA16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2" i="19"/>
  <c r="AA12" i="19" s="1"/>
  <c r="Z29" i="19"/>
  <c r="AA29" i="19" s="1"/>
  <c r="Z11" i="19"/>
  <c r="AA11" i="19" s="1"/>
  <c r="Z70" i="19"/>
  <c r="AA70" i="19" s="1"/>
  <c r="Z69" i="19"/>
  <c r="AA69" i="19" s="1"/>
  <c r="Z15" i="19"/>
  <c r="AA15" i="19" s="1"/>
  <c r="Z20" i="19"/>
  <c r="AA20" i="19" s="1"/>
  <c r="AD11" i="7" l="1"/>
  <c r="AF30" i="30"/>
  <c r="X22" i="2" l="1"/>
  <c r="Y22" i="2" s="1"/>
  <c r="X16" i="2"/>
  <c r="X11" i="2"/>
  <c r="X26" i="2"/>
  <c r="X18" i="2"/>
  <c r="X19" i="2"/>
  <c r="X17" i="2"/>
  <c r="X15" i="2"/>
  <c r="X23" i="2"/>
  <c r="X13" i="2"/>
  <c r="X12" i="2"/>
  <c r="X19" i="31"/>
  <c r="Y19" i="31" s="1"/>
  <c r="X16" i="31"/>
  <c r="Y16" i="31" s="1"/>
  <c r="X26" i="31"/>
  <c r="Y26" i="31" s="1"/>
  <c r="X38" i="31"/>
  <c r="Y38" i="31" s="1"/>
  <c r="X35" i="31"/>
  <c r="Y35" i="31" s="1"/>
  <c r="X25" i="31"/>
  <c r="Y25" i="31" s="1"/>
  <c r="X12" i="31"/>
  <c r="X17" i="31"/>
  <c r="Y17" i="31" s="1"/>
  <c r="X11" i="31"/>
  <c r="Y11" i="31" s="1"/>
  <c r="X22" i="31"/>
  <c r="Y22" i="31" s="1"/>
  <c r="X41" i="31"/>
  <c r="Y41" i="31" s="1"/>
  <c r="X31" i="31"/>
  <c r="Y31" i="31" s="1"/>
  <c r="X21" i="31"/>
  <c r="Y21" i="31" s="1"/>
  <c r="X20" i="31"/>
  <c r="X39" i="31"/>
  <c r="X27" i="31"/>
  <c r="X36" i="31"/>
  <c r="X18" i="31"/>
  <c r="X24" i="31"/>
  <c r="Y24" i="31" s="1"/>
  <c r="X13" i="31"/>
  <c r="X15" i="31"/>
  <c r="X40" i="31"/>
  <c r="Y40" i="31" s="1"/>
  <c r="X37" i="31"/>
  <c r="X54" i="29" l="1"/>
  <c r="R38" i="29"/>
  <c r="W38" i="29" s="1"/>
  <c r="X56" i="29"/>
  <c r="R39" i="29"/>
  <c r="W39" i="29" s="1"/>
  <c r="R19" i="29"/>
  <c r="W19" i="29" s="1"/>
  <c r="X55" i="29"/>
  <c r="X57" i="29"/>
  <c r="R24" i="29"/>
  <c r="R28" i="29"/>
  <c r="W28" i="29" s="1"/>
  <c r="R66" i="29"/>
  <c r="R64" i="29"/>
  <c r="R61" i="29"/>
  <c r="R42" i="29"/>
  <c r="R41" i="29"/>
  <c r="W41" i="29" s="1"/>
  <c r="R16" i="29"/>
  <c r="R54" i="29"/>
  <c r="W54" i="29" s="1"/>
  <c r="R57" i="29"/>
  <c r="W57" i="29" s="1"/>
  <c r="R65" i="29"/>
  <c r="R44" i="29"/>
  <c r="R58" i="29"/>
  <c r="R27" i="29"/>
  <c r="R40" i="29"/>
  <c r="R49" i="29"/>
  <c r="R31" i="29"/>
  <c r="R37" i="29"/>
  <c r="R33" i="29"/>
  <c r="R30" i="29"/>
  <c r="R17" i="29"/>
  <c r="R63" i="29"/>
  <c r="R53" i="29"/>
  <c r="R35" i="29"/>
  <c r="R22" i="29"/>
  <c r="R45" i="29"/>
  <c r="R52" i="29"/>
  <c r="R15" i="29"/>
  <c r="R48" i="29"/>
  <c r="R36" i="29"/>
  <c r="R29" i="29"/>
  <c r="R21" i="29"/>
  <c r="R51" i="29"/>
  <c r="R32" i="29"/>
  <c r="R12" i="29"/>
  <c r="R18" i="29"/>
  <c r="R13" i="29"/>
  <c r="R20" i="29"/>
  <c r="R34" i="29"/>
  <c r="R67" i="29"/>
  <c r="R23" i="29"/>
  <c r="R14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8" i="35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3" i="35"/>
  <c r="R16" i="35"/>
  <c r="R21" i="35"/>
  <c r="R34" i="35"/>
  <c r="R24" i="35"/>
  <c r="R15" i="35"/>
  <c r="R14" i="35"/>
  <c r="S48" i="25" l="1"/>
  <c r="S52" i="25"/>
  <c r="S49" i="25"/>
  <c r="S29" i="25"/>
  <c r="S37" i="25"/>
  <c r="S54" i="25"/>
  <c r="S53" i="25"/>
  <c r="S50" i="25"/>
  <c r="S51" i="25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7" i="25"/>
  <c r="S38" i="25"/>
  <c r="S19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6" i="25"/>
  <c r="S31" i="25"/>
  <c r="S20" i="25"/>
  <c r="S32" i="25"/>
  <c r="Z53" i="25"/>
  <c r="Y53" i="25"/>
  <c r="Z52" i="25"/>
  <c r="Y52" i="25"/>
  <c r="Z51" i="25"/>
  <c r="Y51" i="25"/>
  <c r="S37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5" i="30"/>
  <c r="R38" i="30"/>
  <c r="R45" i="30"/>
  <c r="R39" i="30"/>
  <c r="R64" i="30"/>
  <c r="R36" i="30"/>
  <c r="R33" i="30"/>
  <c r="R57" i="30"/>
  <c r="R55" i="30"/>
  <c r="R26" i="30"/>
  <c r="R35" i="30"/>
  <c r="R13" i="30"/>
  <c r="R58" i="30"/>
  <c r="R34" i="30"/>
  <c r="R43" i="30"/>
  <c r="R31" i="30"/>
  <c r="R41" i="30"/>
  <c r="R29" i="30"/>
  <c r="R23" i="30"/>
  <c r="R27" i="30"/>
  <c r="R16" i="30"/>
  <c r="R48" i="30"/>
  <c r="R28" i="30"/>
  <c r="R12" i="30"/>
  <c r="R11" i="30"/>
  <c r="R17" i="30"/>
  <c r="R18" i="30"/>
  <c r="R22" i="30"/>
  <c r="R19" i="30"/>
  <c r="R42" i="30"/>
  <c r="R30" i="30"/>
  <c r="R24" i="30"/>
  <c r="R14" i="30"/>
  <c r="R21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7" i="25"/>
  <c r="Q25" i="25"/>
  <c r="Q34" i="25"/>
  <c r="Q27" i="25"/>
  <c r="Q11" i="25"/>
  <c r="Q38" i="25"/>
  <c r="Q21" i="25"/>
  <c r="Q19" i="25"/>
  <c r="Q18" i="25"/>
  <c r="Q35" i="25"/>
  <c r="Q15" i="25"/>
  <c r="Q28" i="25"/>
  <c r="X28" i="25" s="1"/>
  <c r="Q16" i="25"/>
  <c r="Q14" i="25"/>
  <c r="Q31" i="25"/>
  <c r="Q26" i="25"/>
  <c r="Q41" i="25"/>
  <c r="Q20" i="25"/>
  <c r="Q32" i="25"/>
  <c r="X32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I42" i="30"/>
  <c r="AH43" i="30"/>
  <c r="A42" i="30" s="1"/>
  <c r="AF25" i="30"/>
  <c r="F25" i="30"/>
  <c r="AG25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58" i="30" l="1"/>
  <c r="AG41" i="30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1" i="19"/>
  <c r="AA31" i="19" s="1"/>
  <c r="AB57" i="19"/>
  <c r="AA66" i="19"/>
  <c r="AB56" i="19"/>
  <c r="AB55" i="19"/>
  <c r="AA64" i="19"/>
  <c r="AB54" i="19"/>
  <c r="AA30" i="19"/>
  <c r="AB53" i="19"/>
  <c r="P27" i="19"/>
  <c r="AA27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4" i="29"/>
  <c r="L44" i="29"/>
  <c r="W44" i="29" s="1"/>
  <c r="L27" i="29"/>
  <c r="W27" i="29" s="1"/>
  <c r="L40" i="29"/>
  <c r="W40" i="29" s="1"/>
  <c r="L49" i="29"/>
  <c r="W49" i="29" s="1"/>
  <c r="L53" i="29"/>
  <c r="W53" i="29" s="1"/>
  <c r="L42" i="29"/>
  <c r="W42" i="29" s="1"/>
  <c r="L48" i="29"/>
  <c r="W48" i="29" s="1"/>
  <c r="L61" i="29"/>
  <c r="W61" i="29" s="1"/>
  <c r="L16" i="29"/>
  <c r="W16" i="29" s="1"/>
  <c r="L58" i="29"/>
  <c r="W58" i="29" s="1"/>
  <c r="L65" i="29"/>
  <c r="L63" i="29"/>
  <c r="W63" i="29" s="1"/>
  <c r="L31" i="29"/>
  <c r="W31" i="29" s="1"/>
  <c r="L12" i="29"/>
  <c r="W12" i="29" s="1"/>
  <c r="L33" i="29"/>
  <c r="W33" i="29" s="1"/>
  <c r="L64" i="29"/>
  <c r="L32" i="29"/>
  <c r="W32" i="29" s="1"/>
  <c r="L37" i="29"/>
  <c r="W37" i="29" s="1"/>
  <c r="L22" i="29"/>
  <c r="W22" i="29" s="1"/>
  <c r="L30" i="29"/>
  <c r="W30" i="29" s="1"/>
  <c r="L18" i="29"/>
  <c r="W18" i="29" s="1"/>
  <c r="L51" i="29"/>
  <c r="W51" i="29" s="1"/>
  <c r="L36" i="29"/>
  <c r="W36" i="29" s="1"/>
  <c r="L45" i="29"/>
  <c r="W45" i="29" s="1"/>
  <c r="L21" i="29"/>
  <c r="W21" i="29" s="1"/>
  <c r="L13" i="29"/>
  <c r="W13" i="29" s="1"/>
  <c r="L35" i="29"/>
  <c r="W35" i="29" s="1"/>
  <c r="L17" i="29"/>
  <c r="W17" i="29" s="1"/>
  <c r="L15" i="29"/>
  <c r="L29" i="29"/>
  <c r="W29" i="29" s="1"/>
  <c r="L20" i="29"/>
  <c r="W20" i="29" s="1"/>
  <c r="L23" i="29"/>
  <c r="W23" i="29" s="1"/>
  <c r="L52" i="29"/>
  <c r="W52" i="29" s="1"/>
  <c r="L67" i="29"/>
  <c r="L47" i="29"/>
  <c r="W47" i="29" s="1"/>
  <c r="L34" i="29"/>
  <c r="W34" i="29" s="1"/>
  <c r="L14" i="29"/>
  <c r="W14" i="29" s="1"/>
  <c r="L26" i="29"/>
  <c r="K70" i="29"/>
  <c r="Q37" i="9"/>
  <c r="Q18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7" i="25"/>
  <c r="X17" i="25" s="1"/>
  <c r="W35" i="25"/>
  <c r="X35" i="25" s="1"/>
  <c r="W23" i="25"/>
  <c r="X23" i="25" s="1"/>
  <c r="W19" i="25"/>
  <c r="X19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6" i="25"/>
  <c r="X16" i="25" s="1"/>
  <c r="W41" i="25"/>
  <c r="X41" i="25" s="1"/>
  <c r="W20" i="25"/>
  <c r="X20" i="25" s="1"/>
  <c r="AB23" i="19" l="1"/>
  <c r="AB22" i="19"/>
  <c r="AB21" i="19"/>
  <c r="K18" i="9"/>
  <c r="H38" i="24"/>
  <c r="F21" i="28"/>
  <c r="U21" i="28" s="1"/>
  <c r="F25" i="28"/>
  <c r="U25" i="28" s="1"/>
  <c r="F20" i="28"/>
  <c r="U20" i="28" s="1"/>
  <c r="F14" i="28"/>
  <c r="U14" i="28" s="1"/>
  <c r="F23" i="28"/>
  <c r="U23" i="28" s="1"/>
  <c r="F12" i="28"/>
  <c r="U12" i="28" s="1"/>
  <c r="F39" i="28"/>
  <c r="U39" i="28" s="1"/>
  <c r="F16" i="28"/>
  <c r="U16" i="28" s="1"/>
  <c r="F17" i="28"/>
  <c r="U17" i="28" s="1"/>
  <c r="F19" i="28"/>
  <c r="U19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8" i="9" l="1"/>
  <c r="G19" i="9"/>
  <c r="G33" i="9"/>
  <c r="Z22" i="31"/>
  <c r="F27" i="31"/>
  <c r="Y27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3" i="35"/>
  <c r="Z16" i="35"/>
  <c r="Z15" i="35"/>
  <c r="Z21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3" i="35"/>
  <c r="X16" i="35"/>
  <c r="X15" i="35"/>
  <c r="X21" i="35"/>
  <c r="X34" i="35"/>
  <c r="X12" i="35"/>
  <c r="X14" i="35"/>
  <c r="T13" i="35" l="1"/>
  <c r="T16" i="35"/>
  <c r="T15" i="35"/>
  <c r="T14" i="35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2" i="35"/>
  <c r="F33" i="35"/>
  <c r="F23" i="35"/>
  <c r="F31" i="35"/>
  <c r="F28" i="35"/>
  <c r="F27" i="35"/>
  <c r="F25" i="35"/>
  <c r="AA25" i="35" s="1"/>
  <c r="F24" i="35"/>
  <c r="F20" i="35"/>
  <c r="AA20" i="35" s="1"/>
  <c r="F37" i="35"/>
  <c r="AB18" i="35"/>
  <c r="F13" i="35"/>
  <c r="AB17" i="35"/>
  <c r="F16" i="35"/>
  <c r="AB12" i="35"/>
  <c r="F15" i="35"/>
  <c r="AB16" i="35"/>
  <c r="F21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29" i="9"/>
  <c r="G13" i="9"/>
  <c r="G11" i="9"/>
  <c r="X11" i="9" s="1"/>
  <c r="G15" i="9"/>
  <c r="X15" i="9" s="1"/>
  <c r="G14" i="9"/>
  <c r="X14" i="9" s="1"/>
  <c r="G20" i="9"/>
  <c r="X20" i="9" s="1"/>
  <c r="G34" i="9"/>
  <c r="X34" i="9" s="1"/>
  <c r="G23" i="9"/>
  <c r="G12" i="9"/>
  <c r="G16" i="9"/>
  <c r="G18" i="9"/>
  <c r="G21" i="9"/>
  <c r="G25" i="9"/>
  <c r="X25" i="9" s="1"/>
  <c r="G32" i="9"/>
  <c r="X32" i="9" s="1"/>
  <c r="G24" i="9"/>
  <c r="X24" i="9" s="1"/>
  <c r="G30" i="9"/>
  <c r="X30" i="9" s="1"/>
  <c r="G35" i="9"/>
  <c r="X35" i="9" s="1"/>
  <c r="G37" i="9"/>
  <c r="X37" i="9" s="1"/>
  <c r="J15" i="29"/>
  <c r="W15" i="29" s="1"/>
  <c r="F26" i="29"/>
  <c r="W26" i="29" s="1"/>
  <c r="F24" i="29"/>
  <c r="W24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33" i="28"/>
  <c r="U33" i="28" s="1"/>
  <c r="F35" i="28"/>
  <c r="U35" i="28" s="1"/>
  <c r="F22" i="28"/>
  <c r="U22" i="28" s="1"/>
  <c r="F32" i="28"/>
  <c r="U32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9" i="9"/>
  <c r="W13" i="9"/>
  <c r="W19" i="9"/>
  <c r="X19" i="9" s="1"/>
  <c r="W28" i="9"/>
  <c r="X28" i="9" s="1"/>
  <c r="W11" i="9"/>
  <c r="W33" i="9"/>
  <c r="X33" i="9" s="1"/>
  <c r="W14" i="9"/>
  <c r="W20" i="9"/>
  <c r="W15" i="9"/>
  <c r="W34" i="9"/>
  <c r="W23" i="9"/>
  <c r="W12" i="9"/>
  <c r="W16" i="9"/>
  <c r="W18" i="9"/>
  <c r="W21" i="9"/>
  <c r="W25" i="9"/>
  <c r="W32" i="9"/>
  <c r="W24" i="9"/>
  <c r="W30" i="9"/>
  <c r="W35" i="9"/>
  <c r="W17" i="9"/>
  <c r="X17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5" i="2"/>
  <c r="AF29" i="30"/>
  <c r="AF16" i="30"/>
  <c r="AF24" i="30"/>
  <c r="AF21" i="30"/>
  <c r="AF27" i="30"/>
  <c r="AF28" i="30"/>
  <c r="AF14" i="30"/>
  <c r="AF17" i="30"/>
  <c r="AF19" i="30"/>
  <c r="AF22" i="30"/>
  <c r="AF42" i="30"/>
  <c r="AG42" i="30" s="1"/>
  <c r="AF11" i="30"/>
  <c r="AF48" i="30"/>
  <c r="AF15" i="30"/>
  <c r="AF12" i="30"/>
  <c r="AF31" i="30"/>
  <c r="AF13" i="30"/>
  <c r="AF18" i="30"/>
  <c r="AF55" i="30"/>
  <c r="AF26" i="30"/>
  <c r="AF43" i="30"/>
  <c r="AF34" i="30"/>
  <c r="AF57" i="30"/>
  <c r="AF23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3" i="30"/>
  <c r="AG13" i="30" s="1"/>
  <c r="AH27" i="30"/>
  <c r="A27" i="30" s="1"/>
  <c r="F12" i="30"/>
  <c r="AG12" i="30" s="1"/>
  <c r="AH25" i="30"/>
  <c r="A25" i="30" s="1"/>
  <c r="F48" i="30"/>
  <c r="AH30" i="30"/>
  <c r="A30" i="30" s="1"/>
  <c r="F18" i="30"/>
  <c r="AH22" i="30"/>
  <c r="A22" i="30" s="1"/>
  <c r="F22" i="30"/>
  <c r="AH23" i="30"/>
  <c r="F11" i="30"/>
  <c r="AG11" i="30" s="1"/>
  <c r="AH31" i="30"/>
  <c r="A31" i="30" s="1"/>
  <c r="F55" i="30"/>
  <c r="AG55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3" i="31"/>
  <c r="Y13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6" i="28"/>
  <c r="A46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7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2" i="31"/>
  <c r="Y12" i="31" s="1"/>
  <c r="Z12" i="31"/>
  <c r="A12" i="31" s="1"/>
  <c r="Z14" i="31"/>
  <c r="Z18" i="31"/>
  <c r="A18" i="31" s="1"/>
  <c r="F15" i="31"/>
  <c r="Y15" i="31" s="1"/>
  <c r="Z13" i="31"/>
  <c r="F20" i="31"/>
  <c r="Y20" i="31" s="1"/>
  <c r="Z15" i="31"/>
  <c r="A15" i="31" s="1"/>
  <c r="F18" i="31"/>
  <c r="Y18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5" i="2"/>
  <c r="E27" i="2"/>
  <c r="F23" i="30"/>
  <c r="AG23" i="30" s="1"/>
  <c r="F29" i="30"/>
  <c r="AG29" i="30" s="1"/>
  <c r="F27" i="30"/>
  <c r="AG27" i="30" s="1"/>
  <c r="F21" i="30"/>
  <c r="AG21" i="30" s="1"/>
  <c r="F30" i="30"/>
  <c r="AG30" i="30" s="1"/>
  <c r="F16" i="30"/>
  <c r="AG16" i="30" s="1"/>
  <c r="F28" i="30"/>
  <c r="AG28" i="30" s="1"/>
  <c r="F19" i="30"/>
  <c r="F14" i="30"/>
  <c r="AG14" i="30" s="1"/>
  <c r="F17" i="30"/>
  <c r="AG17" i="30" s="1"/>
  <c r="F15" i="30"/>
  <c r="AG15" i="30" s="1"/>
  <c r="F34" i="30"/>
  <c r="AG34" i="30" s="1"/>
  <c r="F31" i="30"/>
  <c r="AG31" i="30" s="1"/>
  <c r="F24" i="30"/>
  <c r="AG24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7" i="28"/>
  <c r="Q47" i="28"/>
  <c r="K47" i="28"/>
  <c r="I47" i="28"/>
  <c r="G47" i="28"/>
  <c r="E47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23" i="9" l="1"/>
  <c r="X21" i="9"/>
  <c r="X13" i="9"/>
  <c r="X18" i="9"/>
  <c r="X29" i="9"/>
  <c r="X16" i="9"/>
  <c r="X12" i="9"/>
  <c r="Y15" i="2"/>
  <c r="Y19" i="2"/>
  <c r="Y18" i="2"/>
  <c r="AG48" i="30"/>
  <c r="AG22" i="30"/>
  <c r="AG26" i="30"/>
  <c r="AG19" i="30"/>
  <c r="AG18" i="30"/>
  <c r="AG43" i="30"/>
  <c r="AE13" i="7"/>
  <c r="AE22" i="7"/>
  <c r="Y23" i="2"/>
  <c r="Y13" i="2"/>
  <c r="AA37" i="35"/>
  <c r="AE14" i="7"/>
  <c r="AE15" i="7"/>
  <c r="AE12" i="7"/>
  <c r="AE17" i="7"/>
  <c r="AA33" i="35"/>
  <c r="AA22" i="35"/>
  <c r="AA24" i="35"/>
  <c r="AA23" i="35"/>
  <c r="AA16" i="35"/>
  <c r="A23" i="30"/>
  <c r="A20" i="30"/>
  <c r="S30" i="13"/>
  <c r="AA21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6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8" i="28"/>
  <c r="I48" i="28"/>
  <c r="G48" i="28"/>
  <c r="E48" i="28"/>
  <c r="Q48" i="28"/>
  <c r="O48" i="28"/>
  <c r="K48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<sst xmlns="http://schemas.openxmlformats.org/spreadsheetml/2006/main" count="2631" uniqueCount="884">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</sst>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6" t="s">
        <v>241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262</v>
      </c>
      <c r="F6" s="57"/>
      <c r="G6" s="57" t="s">
        <v>421</v>
      </c>
      <c r="H6" s="57"/>
      <c r="I6" s="57" t="s">
        <v>635</v>
      </c>
      <c r="J6" s="57"/>
      <c r="K6" s="57" t="s">
        <v>649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45934</v>
      </c>
      <c r="F8" s="60"/>
      <c r="G8" s="60">
        <v>45983</v>
      </c>
      <c r="H8" s="60"/>
      <c r="I8" s="60">
        <v>45997</v>
      </c>
      <c r="J8" s="60"/>
      <c r="K8" s="60">
        <v>46004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7">
        <v>2</v>
      </c>
      <c r="F9" s="57"/>
      <c r="G9" s="57">
        <v>1</v>
      </c>
      <c r="H9" s="57"/>
      <c r="I9" s="57">
        <v>33</v>
      </c>
      <c r="J9" s="57"/>
      <c r="K9" s="57">
        <v>3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645</v>
      </c>
      <c r="C11" s="13" t="s">
        <v>646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643</v>
      </c>
      <c r="C13" s="13" t="s">
        <v>644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1" t="s">
        <v>11</v>
      </c>
      <c r="B49" s="61"/>
      <c r="C49" s="62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661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5" t="s">
        <v>421</v>
      </c>
      <c r="F6" s="65"/>
      <c r="G6" s="65"/>
      <c r="H6" s="65"/>
      <c r="I6" s="65"/>
      <c r="J6" s="65"/>
      <c r="K6" s="65"/>
      <c r="L6" s="65"/>
      <c r="M6" s="65"/>
      <c r="N6" s="65"/>
      <c r="O6" s="65" t="s">
        <v>169</v>
      </c>
      <c r="P6" s="65"/>
      <c r="Q6" s="66" t="s">
        <v>170</v>
      </c>
      <c r="R6" s="66"/>
      <c r="S6" s="65" t="s">
        <v>171</v>
      </c>
      <c r="T6" s="65"/>
      <c r="U6" s="65" t="s">
        <v>172</v>
      </c>
      <c r="V6" s="65"/>
      <c r="W6" s="65" t="s">
        <v>27</v>
      </c>
      <c r="X6" s="65"/>
      <c r="Y6" s="57"/>
      <c r="Z6" s="57"/>
      <c r="AA6" s="57"/>
      <c r="AB6" s="57"/>
    </row>
    <row r="7" spans="1:31" x14ac:dyDescent="0.2">
      <c r="D7" s="1" t="s">
        <v>10</v>
      </c>
      <c r="E7" s="58">
        <v>2</v>
      </c>
      <c r="F7" s="59"/>
      <c r="G7" s="58"/>
      <c r="H7" s="59"/>
      <c r="I7" s="58"/>
      <c r="J7" s="59"/>
      <c r="K7" s="58"/>
      <c r="L7" s="59"/>
      <c r="M7" s="58"/>
      <c r="N7" s="59"/>
      <c r="O7" s="58">
        <v>5</v>
      </c>
      <c r="P7" s="59"/>
      <c r="Q7" s="58">
        <v>3</v>
      </c>
      <c r="R7" s="59"/>
      <c r="S7" s="58">
        <v>5</v>
      </c>
      <c r="T7" s="59"/>
      <c r="U7" s="58">
        <v>2</v>
      </c>
      <c r="V7" s="59"/>
      <c r="W7" s="58">
        <v>6</v>
      </c>
      <c r="X7" s="59"/>
      <c r="Y7" s="58"/>
      <c r="Z7" s="59"/>
      <c r="AA7" s="58"/>
      <c r="AB7" s="59"/>
    </row>
    <row r="8" spans="1:31" x14ac:dyDescent="0.2">
      <c r="D8" s="1" t="s">
        <v>1</v>
      </c>
      <c r="E8" s="60">
        <v>45983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31" x14ac:dyDescent="0.2">
      <c r="D9" s="1" t="s">
        <v>2</v>
      </c>
      <c r="E9" s="57">
        <v>7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662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504</v>
      </c>
      <c r="C12" s="20" t="s">
        <v>454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663</v>
      </c>
      <c r="C13" s="13" t="s">
        <v>529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664</v>
      </c>
      <c r="C14" s="13" t="s">
        <v>665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666</v>
      </c>
      <c r="C15" s="20" t="s">
        <v>667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668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61" t="s">
        <v>11</v>
      </c>
      <c r="B35" s="61"/>
      <c r="C35" s="62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T6" sqref="T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56" t="s">
        <v>261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5" t="s">
        <v>421</v>
      </c>
      <c r="F6" s="65"/>
      <c r="G6" s="65" t="s">
        <v>649</v>
      </c>
      <c r="H6" s="65"/>
      <c r="I6" s="65" t="s">
        <v>841</v>
      </c>
      <c r="J6" s="65"/>
      <c r="K6" s="65" t="s">
        <v>878</v>
      </c>
      <c r="L6" s="65"/>
      <c r="M6" s="65"/>
      <c r="N6" s="65"/>
      <c r="O6" s="57"/>
      <c r="P6" s="57"/>
      <c r="Q6" s="57"/>
      <c r="R6" s="57"/>
    </row>
    <row r="7" spans="1:21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/>
      <c r="N7" s="59"/>
      <c r="O7" s="58"/>
      <c r="P7" s="59"/>
      <c r="Q7" s="58"/>
      <c r="R7" s="59"/>
    </row>
    <row r="8" spans="1:21" x14ac:dyDescent="0.2">
      <c r="D8" s="1" t="s">
        <v>1</v>
      </c>
      <c r="E8" s="60">
        <v>45983</v>
      </c>
      <c r="F8" s="60"/>
      <c r="G8" s="60">
        <v>46005</v>
      </c>
      <c r="H8" s="60"/>
      <c r="I8" s="60">
        <v>46061</v>
      </c>
      <c r="J8" s="60"/>
      <c r="K8" s="60">
        <v>46096</v>
      </c>
      <c r="L8" s="60"/>
      <c r="M8" s="60"/>
      <c r="N8" s="60"/>
      <c r="O8" s="60"/>
      <c r="P8" s="60"/>
      <c r="Q8" s="60"/>
      <c r="R8" s="60"/>
    </row>
    <row r="9" spans="1:21" x14ac:dyDescent="0.2">
      <c r="D9" s="1" t="s">
        <v>2</v>
      </c>
      <c r="E9" s="57">
        <v>8</v>
      </c>
      <c r="F9" s="57"/>
      <c r="G9" s="57">
        <v>14</v>
      </c>
      <c r="H9" s="57"/>
      <c r="I9" s="57">
        <v>7</v>
      </c>
      <c r="J9" s="57"/>
      <c r="K9" s="57">
        <v>4</v>
      </c>
      <c r="L9" s="57"/>
      <c r="M9" s="57"/>
      <c r="N9" s="57"/>
      <c r="O9" s="57"/>
      <c r="P9" s="57"/>
      <c r="Q9" s="57"/>
      <c r="R9" s="57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13" t="s">
        <v>605</v>
      </c>
      <c r="C11" s="13" t="s">
        <v>454</v>
      </c>
      <c r="D11" s="13" t="s">
        <v>45</v>
      </c>
      <c r="E11" s="35">
        <v>3</v>
      </c>
      <c r="F11" s="22">
        <f t="shared" ref="F11:F18" si="0">IF(E11=0,,($E$9-E11)*$E$7*100/$E$9)</f>
        <v>125</v>
      </c>
      <c r="G11" s="35">
        <v>2</v>
      </c>
      <c r="H11" s="22">
        <f>IF(G11=0,,($G$9-G11)*$G$7*100/$G$9)</f>
        <v>171.42857142857142</v>
      </c>
      <c r="I11" s="35">
        <v>2</v>
      </c>
      <c r="J11" s="22">
        <f t="shared" ref="J11:J34" si="1">IF(I11=0,,($I$9-I11)*$I$7*100/$I$9)</f>
        <v>142.85714285714286</v>
      </c>
      <c r="K11" s="35"/>
      <c r="L11" s="22">
        <f t="shared" ref="L11:L34" si="2">IF(K11=0,,($K$9-K11)*$K$7*100/$K$9)</f>
        <v>0</v>
      </c>
      <c r="M11" s="35"/>
      <c r="N11" s="22">
        <f t="shared" ref="N11:N31" si="3">IF(M11=0,,($M$9-M11)*$M$7*100/$M$9)</f>
        <v>0</v>
      </c>
      <c r="O11" s="35"/>
      <c r="P11" s="22">
        <f t="shared" ref="P11:P29" si="4">IF(O11=0,,($M$9-O11)*$M$7*100/$M$9)</f>
        <v>0</v>
      </c>
      <c r="Q11" s="35"/>
      <c r="R11" s="22">
        <f t="shared" ref="R11:R29" si="5">IF(Q11=0,,($M$9-Q11)*$M$7*100/$M$9)</f>
        <v>0</v>
      </c>
      <c r="S11" s="24">
        <f t="shared" ref="S11:S34" si="6">SUM(F11,H11,L11,J11,N11)</f>
        <v>439.28571428571433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20" t="s">
        <v>842</v>
      </c>
      <c r="C12" s="20" t="s">
        <v>843</v>
      </c>
      <c r="D12" s="20" t="s">
        <v>435</v>
      </c>
      <c r="E12" s="6"/>
      <c r="F12" s="22">
        <f t="shared" si="0"/>
        <v>0</v>
      </c>
      <c r="G12" s="20"/>
      <c r="H12" s="22"/>
      <c r="I12" s="20">
        <v>1</v>
      </c>
      <c r="J12" s="22">
        <f t="shared" si="1"/>
        <v>171.42857142857142</v>
      </c>
      <c r="K12" s="6">
        <v>1</v>
      </c>
      <c r="L12" s="21">
        <f t="shared" si="2"/>
        <v>150</v>
      </c>
      <c r="M12" s="6"/>
      <c r="N12" s="22">
        <f t="shared" si="3"/>
        <v>0</v>
      </c>
      <c r="O12" s="20"/>
      <c r="P12" s="21">
        <f t="shared" si="4"/>
        <v>0</v>
      </c>
      <c r="Q12" s="20"/>
      <c r="R12" s="21">
        <f t="shared" si="5"/>
        <v>0</v>
      </c>
      <c r="S12" s="24">
        <f t="shared" si="6"/>
        <v>321.42857142857144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603</v>
      </c>
      <c r="C13" s="20" t="s">
        <v>604</v>
      </c>
      <c r="D13" s="20" t="s">
        <v>103</v>
      </c>
      <c r="E13" s="20">
        <v>2</v>
      </c>
      <c r="F13" s="22">
        <f t="shared" si="0"/>
        <v>150</v>
      </c>
      <c r="G13" s="20"/>
      <c r="H13" s="22">
        <f t="shared" ref="H13:H30" si="8">IF(G13=0,,($G$9-G13)*$G$7*100/$G$9)</f>
        <v>0</v>
      </c>
      <c r="I13" s="20">
        <v>5</v>
      </c>
      <c r="J13" s="22">
        <f t="shared" si="1"/>
        <v>57.142857142857146</v>
      </c>
      <c r="K13" s="6">
        <v>3</v>
      </c>
      <c r="L13" s="21">
        <f t="shared" si="2"/>
        <v>50</v>
      </c>
      <c r="M13" s="6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734</v>
      </c>
      <c r="C14" s="20" t="s">
        <v>735</v>
      </c>
      <c r="D14" s="20" t="s">
        <v>45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6"/>
      <c r="L14" s="21">
        <f t="shared" si="2"/>
        <v>0</v>
      </c>
      <c r="M14" s="6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610</v>
      </c>
      <c r="C15" s="13" t="s">
        <v>611</v>
      </c>
      <c r="D15" s="13" t="s">
        <v>103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601</v>
      </c>
      <c r="C16" s="13" t="s">
        <v>602</v>
      </c>
      <c r="D16" s="13" t="s">
        <v>492</v>
      </c>
      <c r="E16" s="22">
        <v>1</v>
      </c>
      <c r="F16" s="22">
        <f t="shared" si="0"/>
        <v>175</v>
      </c>
      <c r="G16" s="22"/>
      <c r="H16" s="22">
        <f t="shared" si="8"/>
        <v>0</v>
      </c>
      <c r="I16" s="22"/>
      <c r="J16" s="22">
        <f t="shared" si="1"/>
        <v>0</v>
      </c>
      <c r="K16" s="22"/>
      <c r="L16" s="21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4">
        <f t="shared" si="6"/>
        <v>175</v>
      </c>
      <c r="T16" s="22">
        <f>ROW(B16)-10</f>
        <v>6</v>
      </c>
      <c r="U16" s="23"/>
    </row>
    <row r="17" spans="1:21" x14ac:dyDescent="0.2">
      <c r="A17" s="18">
        <v>7</v>
      </c>
      <c r="B17" s="20" t="s">
        <v>738</v>
      </c>
      <c r="C17" s="20" t="s">
        <v>739</v>
      </c>
      <c r="D17" s="20" t="s">
        <v>103</v>
      </c>
      <c r="E17" s="6"/>
      <c r="F17" s="22">
        <f t="shared" si="0"/>
        <v>0</v>
      </c>
      <c r="G17" s="20">
        <v>9</v>
      </c>
      <c r="H17" s="22">
        <f t="shared" si="8"/>
        <v>71.428571428571431</v>
      </c>
      <c r="I17" s="20"/>
      <c r="J17" s="22">
        <f t="shared" si="1"/>
        <v>0</v>
      </c>
      <c r="K17" s="6">
        <v>2</v>
      </c>
      <c r="L17" s="21">
        <f t="shared" si="2"/>
        <v>100</v>
      </c>
      <c r="M17" s="6"/>
      <c r="N17" s="22">
        <f t="shared" si="3"/>
        <v>0</v>
      </c>
      <c r="O17" s="20"/>
      <c r="P17" s="21">
        <f t="shared" si="4"/>
        <v>0</v>
      </c>
      <c r="Q17" s="20"/>
      <c r="R17" s="21">
        <f t="shared" si="5"/>
        <v>0</v>
      </c>
      <c r="S17" s="24">
        <f t="shared" si="6"/>
        <v>171.42857142857144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733</v>
      </c>
      <c r="C18" s="20" t="s">
        <v>343</v>
      </c>
      <c r="D18" s="20" t="s">
        <v>103</v>
      </c>
      <c r="E18" s="20"/>
      <c r="F18" s="22">
        <f t="shared" si="0"/>
        <v>0</v>
      </c>
      <c r="G18" s="20">
        <v>3</v>
      </c>
      <c r="H18" s="22">
        <f t="shared" si="8"/>
        <v>157.14285714285714</v>
      </c>
      <c r="I18" s="20"/>
      <c r="J18" s="22">
        <f t="shared" si="1"/>
        <v>0</v>
      </c>
      <c r="K18" s="20"/>
      <c r="L18" s="21">
        <f t="shared" si="2"/>
        <v>0</v>
      </c>
      <c r="M18" s="6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157.14285714285714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614</v>
      </c>
      <c r="C19" s="20" t="s">
        <v>343</v>
      </c>
      <c r="D19" s="20" t="s">
        <v>103</v>
      </c>
      <c r="E19" s="20">
        <v>8</v>
      </c>
      <c r="F19" s="22">
        <v>13</v>
      </c>
      <c r="G19" s="20">
        <v>6</v>
      </c>
      <c r="H19" s="22">
        <f t="shared" si="8"/>
        <v>114.28571428571429</v>
      </c>
      <c r="I19" s="20">
        <v>7</v>
      </c>
      <c r="J19" s="22">
        <f t="shared" si="1"/>
        <v>0</v>
      </c>
      <c r="K19" s="6"/>
      <c r="L19" s="21">
        <f t="shared" si="2"/>
        <v>0</v>
      </c>
      <c r="M19" s="6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127.28571428571429</v>
      </c>
      <c r="T19" s="13">
        <f>ROW(B19)-10</f>
        <v>9</v>
      </c>
    </row>
    <row r="20" spans="1:21" x14ac:dyDescent="0.2">
      <c r="A20" s="18">
        <v>10</v>
      </c>
      <c r="B20" s="13" t="s">
        <v>606</v>
      </c>
      <c r="C20" s="13" t="s">
        <v>607</v>
      </c>
      <c r="D20" s="13" t="s">
        <v>496</v>
      </c>
      <c r="E20" s="22">
        <v>3</v>
      </c>
      <c r="F20" s="22">
        <f>IF(E20=0,,($E$9-E20)*$E$7*100/$E$9)</f>
        <v>125</v>
      </c>
      <c r="G20" s="22"/>
      <c r="H20" s="22">
        <f t="shared" si="8"/>
        <v>0</v>
      </c>
      <c r="I20" s="22"/>
      <c r="J20" s="22">
        <f t="shared" si="1"/>
        <v>0</v>
      </c>
      <c r="K20" s="22"/>
      <c r="L20" s="21">
        <f t="shared" si="2"/>
        <v>0</v>
      </c>
      <c r="M20" s="22"/>
      <c r="N20" s="22">
        <f t="shared" si="3"/>
        <v>0</v>
      </c>
      <c r="O20" s="22"/>
      <c r="P20" s="22">
        <f t="shared" si="4"/>
        <v>0</v>
      </c>
      <c r="Q20" s="22"/>
      <c r="R20" s="22">
        <f t="shared" si="5"/>
        <v>0</v>
      </c>
      <c r="S20" s="24">
        <f t="shared" si="6"/>
        <v>125</v>
      </c>
      <c r="T20" s="20">
        <f>ROW(B20)-10</f>
        <v>10</v>
      </c>
    </row>
    <row r="21" spans="1:21" x14ac:dyDescent="0.2">
      <c r="A21" s="18">
        <v>11</v>
      </c>
      <c r="B21" s="13" t="s">
        <v>844</v>
      </c>
      <c r="C21" s="13" t="s">
        <v>845</v>
      </c>
      <c r="D21" s="13" t="s">
        <v>45</v>
      </c>
      <c r="E21" s="13"/>
      <c r="F21" s="22">
        <f>IF(E21=0,,($E$9-E21)*$E$7*100/$E$9)</f>
        <v>0</v>
      </c>
      <c r="G21" s="13"/>
      <c r="H21" s="22">
        <f t="shared" si="8"/>
        <v>0</v>
      </c>
      <c r="I21" s="13">
        <v>3</v>
      </c>
      <c r="J21" s="22">
        <f t="shared" si="1"/>
        <v>114.28571428571429</v>
      </c>
      <c r="K21" s="13"/>
      <c r="L21" s="21">
        <f t="shared" si="2"/>
        <v>0</v>
      </c>
      <c r="M21" s="13"/>
      <c r="N21" s="22">
        <f t="shared" si="3"/>
        <v>0</v>
      </c>
      <c r="O21" s="13"/>
      <c r="P21" s="22">
        <f t="shared" si="4"/>
        <v>0</v>
      </c>
      <c r="Q21" s="13"/>
      <c r="R21" s="22">
        <f t="shared" si="5"/>
        <v>0</v>
      </c>
      <c r="S21" s="24">
        <f t="shared" si="6"/>
        <v>114.28571428571429</v>
      </c>
      <c r="T21" s="20">
        <v>11</v>
      </c>
    </row>
    <row r="22" spans="1:21" x14ac:dyDescent="0.2">
      <c r="A22" s="18">
        <v>12</v>
      </c>
      <c r="B22" s="20" t="s">
        <v>569</v>
      </c>
      <c r="C22" s="20" t="s">
        <v>570</v>
      </c>
      <c r="D22" s="20" t="s">
        <v>378</v>
      </c>
      <c r="E22" s="20"/>
      <c r="F22" s="22">
        <f>IF(E22=0,,($E$9-E22)*$E$7*100/$E$9)</f>
        <v>0</v>
      </c>
      <c r="G22" s="20">
        <v>7</v>
      </c>
      <c r="H22" s="22">
        <f t="shared" si="8"/>
        <v>100</v>
      </c>
      <c r="I22" s="20"/>
      <c r="J22" s="22">
        <f t="shared" si="1"/>
        <v>0</v>
      </c>
      <c r="K22" s="20"/>
      <c r="L22" s="21">
        <f t="shared" si="2"/>
        <v>0</v>
      </c>
      <c r="M22" s="6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24">
        <f t="shared" si="6"/>
        <v>100</v>
      </c>
      <c r="T22" s="20">
        <v>12</v>
      </c>
    </row>
    <row r="23" spans="1:21" x14ac:dyDescent="0.2">
      <c r="A23" s="13">
        <v>13</v>
      </c>
      <c r="B23" s="13" t="s">
        <v>736</v>
      </c>
      <c r="C23" s="13" t="s">
        <v>737</v>
      </c>
      <c r="D23" s="13" t="s">
        <v>103</v>
      </c>
      <c r="E23" s="22"/>
      <c r="F23" s="22">
        <f>17/2</f>
        <v>8.5</v>
      </c>
      <c r="G23" s="22">
        <v>8</v>
      </c>
      <c r="H23" s="22">
        <f t="shared" si="8"/>
        <v>85.714285714285708</v>
      </c>
      <c r="I23" s="22"/>
      <c r="J23" s="22">
        <f t="shared" si="1"/>
        <v>0</v>
      </c>
      <c r="K23" s="22"/>
      <c r="L23" s="21">
        <f t="shared" si="2"/>
        <v>0</v>
      </c>
      <c r="M23" s="22"/>
      <c r="N23" s="22">
        <f t="shared" si="3"/>
        <v>0</v>
      </c>
      <c r="O23" s="22"/>
      <c r="P23" s="22">
        <f t="shared" si="4"/>
        <v>0</v>
      </c>
      <c r="Q23" s="22"/>
      <c r="R23" s="22">
        <f t="shared" si="5"/>
        <v>0</v>
      </c>
      <c r="S23" s="24">
        <f t="shared" si="6"/>
        <v>94.214285714285708</v>
      </c>
      <c r="T23" s="20">
        <v>13</v>
      </c>
    </row>
    <row r="24" spans="1:21" x14ac:dyDescent="0.2">
      <c r="A24" s="18">
        <v>14</v>
      </c>
      <c r="B24" s="20" t="s">
        <v>608</v>
      </c>
      <c r="C24" s="20" t="s">
        <v>609</v>
      </c>
      <c r="D24" s="20" t="s">
        <v>126</v>
      </c>
      <c r="E24" s="20">
        <v>5</v>
      </c>
      <c r="F24" s="22">
        <f t="shared" ref="F24:F34" si="9">IF(E24=0,,($E$9-E24)*$E$7*100/$E$9)</f>
        <v>75</v>
      </c>
      <c r="G24" s="20"/>
      <c r="H24" s="22">
        <f t="shared" si="8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0"/>
      <c r="P24" s="21">
        <f t="shared" si="4"/>
        <v>0</v>
      </c>
      <c r="Q24" s="20"/>
      <c r="R24" s="21">
        <f t="shared" si="5"/>
        <v>0</v>
      </c>
      <c r="S24" s="24">
        <f t="shared" si="6"/>
        <v>75</v>
      </c>
      <c r="T24" s="20">
        <v>14</v>
      </c>
    </row>
    <row r="25" spans="1:21" x14ac:dyDescent="0.2">
      <c r="A25" s="18">
        <v>15</v>
      </c>
      <c r="B25" s="20" t="s">
        <v>740</v>
      </c>
      <c r="C25" s="20" t="s">
        <v>741</v>
      </c>
      <c r="D25" s="20" t="s">
        <v>435</v>
      </c>
      <c r="E25" s="6"/>
      <c r="F25" s="22">
        <f t="shared" si="9"/>
        <v>0</v>
      </c>
      <c r="G25" s="20">
        <v>10</v>
      </c>
      <c r="H25" s="22">
        <f t="shared" si="8"/>
        <v>57.142857142857146</v>
      </c>
      <c r="I25" s="20"/>
      <c r="J25" s="22">
        <f t="shared" si="1"/>
        <v>0</v>
      </c>
      <c r="K25" s="20"/>
      <c r="L25" s="21">
        <f t="shared" si="2"/>
        <v>0</v>
      </c>
      <c r="M25" s="6"/>
      <c r="N25" s="22">
        <f t="shared" si="3"/>
        <v>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57.142857142857146</v>
      </c>
      <c r="T25" s="20">
        <v>15</v>
      </c>
    </row>
    <row r="26" spans="1:21" x14ac:dyDescent="0.2">
      <c r="A26" s="18">
        <v>16</v>
      </c>
      <c r="B26" s="20" t="s">
        <v>742</v>
      </c>
      <c r="C26" s="20" t="s">
        <v>416</v>
      </c>
      <c r="D26" s="20" t="s">
        <v>103</v>
      </c>
      <c r="E26" s="6"/>
      <c r="F26" s="22">
        <f t="shared" si="9"/>
        <v>0</v>
      </c>
      <c r="G26" s="20">
        <v>11</v>
      </c>
      <c r="H26" s="22">
        <f t="shared" si="8"/>
        <v>42.857142857142854</v>
      </c>
      <c r="I26" s="20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42.857142857142854</v>
      </c>
      <c r="T26" s="20">
        <v>16</v>
      </c>
    </row>
    <row r="27" spans="1:21" x14ac:dyDescent="0.2">
      <c r="A27" s="18">
        <v>17</v>
      </c>
      <c r="B27" s="20" t="s">
        <v>743</v>
      </c>
      <c r="C27" s="20" t="s">
        <v>744</v>
      </c>
      <c r="D27" s="20" t="s">
        <v>103</v>
      </c>
      <c r="E27" s="6"/>
      <c r="F27" s="22">
        <f t="shared" si="9"/>
        <v>0</v>
      </c>
      <c r="G27" s="20">
        <v>12</v>
      </c>
      <c r="H27" s="22">
        <f t="shared" si="8"/>
        <v>28.571428571428573</v>
      </c>
      <c r="I27" s="20"/>
      <c r="J27" s="22">
        <f t="shared" si="1"/>
        <v>0</v>
      </c>
      <c r="K27" s="6"/>
      <c r="L27" s="21">
        <f t="shared" si="2"/>
        <v>0</v>
      </c>
      <c r="M27" s="6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28.571428571428573</v>
      </c>
      <c r="T27" s="20">
        <v>17</v>
      </c>
    </row>
    <row r="28" spans="1:21" x14ac:dyDescent="0.2">
      <c r="A28" s="18">
        <v>18</v>
      </c>
      <c r="B28" s="20" t="s">
        <v>846</v>
      </c>
      <c r="C28" s="20" t="s">
        <v>558</v>
      </c>
      <c r="D28" s="20" t="s">
        <v>435</v>
      </c>
      <c r="E28" s="6"/>
      <c r="F28" s="22">
        <f t="shared" si="9"/>
        <v>0</v>
      </c>
      <c r="G28" s="6"/>
      <c r="H28" s="22">
        <f t="shared" si="8"/>
        <v>0</v>
      </c>
      <c r="I28" s="20">
        <v>6</v>
      </c>
      <c r="J28" s="22">
        <f t="shared" si="1"/>
        <v>28.571428571428573</v>
      </c>
      <c r="K28" s="6"/>
      <c r="L28" s="21">
        <f t="shared" si="2"/>
        <v>0</v>
      </c>
      <c r="M28" s="6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28.571428571428573</v>
      </c>
      <c r="T28" s="20">
        <v>18</v>
      </c>
    </row>
    <row r="29" spans="1:21" x14ac:dyDescent="0.2">
      <c r="A29" s="18">
        <v>19</v>
      </c>
      <c r="B29" s="13" t="s">
        <v>156</v>
      </c>
      <c r="C29" s="13" t="s">
        <v>612</v>
      </c>
      <c r="D29" s="13" t="s">
        <v>613</v>
      </c>
      <c r="E29" s="22">
        <v>7</v>
      </c>
      <c r="F29" s="22">
        <f t="shared" si="9"/>
        <v>25</v>
      </c>
      <c r="G29" s="22"/>
      <c r="H29" s="22">
        <f t="shared" si="8"/>
        <v>0</v>
      </c>
      <c r="I29" s="22"/>
      <c r="J29" s="22">
        <f t="shared" si="1"/>
        <v>0</v>
      </c>
      <c r="K29" s="22"/>
      <c r="L29" s="21">
        <f t="shared" si="2"/>
        <v>0</v>
      </c>
      <c r="M29" s="22"/>
      <c r="N29" s="22">
        <f t="shared" si="3"/>
        <v>0</v>
      </c>
      <c r="O29" s="22"/>
      <c r="P29" s="22">
        <f t="shared" si="4"/>
        <v>0</v>
      </c>
      <c r="Q29" s="22"/>
      <c r="R29" s="22">
        <f t="shared" si="5"/>
        <v>0</v>
      </c>
      <c r="S29" s="24">
        <f t="shared" si="6"/>
        <v>25</v>
      </c>
      <c r="T29" s="20">
        <v>19</v>
      </c>
    </row>
    <row r="30" spans="1:21" x14ac:dyDescent="0.2">
      <c r="A30" s="19">
        <v>20</v>
      </c>
      <c r="B30" s="20" t="s">
        <v>745</v>
      </c>
      <c r="C30" s="20" t="s">
        <v>506</v>
      </c>
      <c r="D30" s="20" t="s">
        <v>103</v>
      </c>
      <c r="E30" s="6"/>
      <c r="F30" s="22">
        <f t="shared" si="9"/>
        <v>0</v>
      </c>
      <c r="G30" s="20">
        <v>13</v>
      </c>
      <c r="H30" s="22">
        <f t="shared" si="8"/>
        <v>14.285714285714286</v>
      </c>
      <c r="I30" s="20"/>
      <c r="J30" s="22">
        <f t="shared" si="1"/>
        <v>0</v>
      </c>
      <c r="K30" s="6"/>
      <c r="L30" s="21">
        <f t="shared" si="2"/>
        <v>0</v>
      </c>
      <c r="M30" s="6"/>
      <c r="N30" s="22">
        <f t="shared" si="3"/>
        <v>0</v>
      </c>
      <c r="O30" s="20"/>
      <c r="P30" s="21"/>
      <c r="Q30" s="20"/>
      <c r="R30" s="21"/>
      <c r="S30" s="24">
        <f t="shared" si="6"/>
        <v>14.285714285714286</v>
      </c>
      <c r="T30" s="20">
        <v>20</v>
      </c>
    </row>
    <row r="31" spans="1:21" x14ac:dyDescent="0.2">
      <c r="A31" s="19">
        <v>22</v>
      </c>
      <c r="B31" s="20" t="s">
        <v>746</v>
      </c>
      <c r="C31" s="20" t="s">
        <v>747</v>
      </c>
      <c r="D31" s="20" t="s">
        <v>103</v>
      </c>
      <c r="E31" s="6"/>
      <c r="F31" s="22">
        <f t="shared" si="9"/>
        <v>0</v>
      </c>
      <c r="G31" s="20">
        <v>14</v>
      </c>
      <c r="H31" s="22">
        <v>7</v>
      </c>
      <c r="I31" s="20"/>
      <c r="J31" s="22">
        <f t="shared" si="1"/>
        <v>0</v>
      </c>
      <c r="K31" s="20"/>
      <c r="L31" s="21">
        <f t="shared" si="2"/>
        <v>0</v>
      </c>
      <c r="M31" s="6"/>
      <c r="N31" s="22">
        <f t="shared" si="3"/>
        <v>0</v>
      </c>
      <c r="O31" s="20"/>
      <c r="P31" s="21">
        <f>IF(O31=0,,($M$9-O31)*$M$7*100/$M$9)</f>
        <v>0</v>
      </c>
      <c r="Q31" s="20"/>
      <c r="R31" s="21">
        <f>IF(Q31=0,,($M$9-Q31)*$M$7*100/$M$9)</f>
        <v>0</v>
      </c>
      <c r="S31" s="24">
        <f t="shared" si="6"/>
        <v>7</v>
      </c>
      <c r="T31" s="20">
        <v>21</v>
      </c>
    </row>
    <row r="32" spans="1:21" x14ac:dyDescent="0.2">
      <c r="A32" s="19">
        <v>23</v>
      </c>
      <c r="B32" s="20"/>
      <c r="C32" s="20"/>
      <c r="D32" s="22"/>
      <c r="E32" s="13"/>
      <c r="F32" s="22">
        <f t="shared" si="9"/>
        <v>0</v>
      </c>
      <c r="G32" s="13"/>
      <c r="H32" s="22">
        <f>IF(G32=0,,($G$9-G32)*$G$7*100/$G$9)</f>
        <v>0</v>
      </c>
      <c r="I32" s="13"/>
      <c r="J32" s="22">
        <f t="shared" si="1"/>
        <v>0</v>
      </c>
      <c r="K32" s="13"/>
      <c r="L32" s="21">
        <f t="shared" si="2"/>
        <v>0</v>
      </c>
      <c r="M32" s="13"/>
      <c r="N32" s="22">
        <v>0</v>
      </c>
      <c r="O32" s="13"/>
      <c r="P32" s="22">
        <f>IF(O32=0,,($M$9-O32)*$M$7*100/$M$9)</f>
        <v>0</v>
      </c>
      <c r="Q32" s="13"/>
      <c r="R32" s="22">
        <f>IF(Q32=0,,($M$9-Q32)*$M$7*100/$M$9)</f>
        <v>0</v>
      </c>
      <c r="S32" s="24">
        <f t="shared" si="6"/>
        <v>0</v>
      </c>
      <c r="T32" s="20">
        <v>23</v>
      </c>
    </row>
    <row r="33" spans="1:20" x14ac:dyDescent="0.2">
      <c r="A33" s="19">
        <v>24</v>
      </c>
      <c r="B33" s="20"/>
      <c r="C33" s="20"/>
      <c r="D33" s="20"/>
      <c r="E33" s="6"/>
      <c r="F33" s="22">
        <f t="shared" si="9"/>
        <v>0</v>
      </c>
      <c r="G33" s="6"/>
      <c r="H33" s="22">
        <f>IF(G33=0,,($G$9-G33)*$G$7*100/$G$9)</f>
        <v>0</v>
      </c>
      <c r="I33" s="20"/>
      <c r="J33" s="22">
        <f t="shared" si="1"/>
        <v>0</v>
      </c>
      <c r="K33" s="6"/>
      <c r="L33" s="21">
        <f t="shared" si="2"/>
        <v>0</v>
      </c>
      <c r="M33" s="6"/>
      <c r="N33" s="22">
        <v>0</v>
      </c>
      <c r="O33" s="20"/>
      <c r="P33" s="21">
        <f>IF(O33=0,,($M$9-O33)*$M$7*100/$M$9)</f>
        <v>0</v>
      </c>
      <c r="Q33" s="20"/>
      <c r="R33" s="21">
        <f>IF(Q33=0,,($M$9-Q33)*$M$7*100/$M$9)</f>
        <v>0</v>
      </c>
      <c r="S33" s="24">
        <f t="shared" si="6"/>
        <v>0</v>
      </c>
      <c r="T33" s="20">
        <v>24</v>
      </c>
    </row>
    <row r="34" spans="1:20" x14ac:dyDescent="0.2">
      <c r="A34" s="19">
        <v>25</v>
      </c>
      <c r="B34" s="36"/>
      <c r="C34" s="36"/>
      <c r="D34" s="20"/>
      <c r="E34" s="6"/>
      <c r="F34" s="22">
        <f t="shared" si="9"/>
        <v>0</v>
      </c>
      <c r="G34" s="6"/>
      <c r="H34" s="22">
        <f>IF(G34=0,,($G$9-G34)*$G$7*100/$G$9)</f>
        <v>0</v>
      </c>
      <c r="I34" s="20"/>
      <c r="J34" s="22">
        <f t="shared" si="1"/>
        <v>0</v>
      </c>
      <c r="K34" s="6"/>
      <c r="L34" s="21">
        <f t="shared" si="2"/>
        <v>0</v>
      </c>
      <c r="M34" s="6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0</v>
      </c>
      <c r="T34" s="20">
        <v>25</v>
      </c>
    </row>
    <row r="35" spans="1:20" x14ac:dyDescent="0.2">
      <c r="A35" s="61" t="s">
        <v>11</v>
      </c>
      <c r="B35" s="61"/>
      <c r="C35" s="62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0</v>
      </c>
    </row>
  </sheetData>
  <sortState xmlns:xlrd2="http://schemas.microsoft.com/office/spreadsheetml/2017/richdata2" ref="B11:S34">
    <sortCondition descending="1" ref="S11:S34"/>
  </sortState>
  <mergeCells count="30"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5" t="s">
        <v>308</v>
      </c>
      <c r="F6" s="65"/>
      <c r="G6" s="65" t="s">
        <v>383</v>
      </c>
      <c r="H6" s="65"/>
      <c r="I6" s="65" t="s">
        <v>366</v>
      </c>
      <c r="J6" s="65"/>
      <c r="K6" s="65" t="s">
        <v>420</v>
      </c>
      <c r="L6" s="65"/>
      <c r="M6" s="65" t="s">
        <v>421</v>
      </c>
      <c r="N6" s="65"/>
      <c r="O6" s="65" t="s">
        <v>748</v>
      </c>
      <c r="P6" s="65"/>
      <c r="Q6" s="65" t="s">
        <v>862</v>
      </c>
      <c r="R6" s="65"/>
      <c r="S6" s="65"/>
      <c r="T6" s="65"/>
      <c r="U6" s="65"/>
      <c r="V6" s="65"/>
      <c r="W6" s="65"/>
      <c r="X6" s="65"/>
      <c r="Y6" s="66"/>
      <c r="Z6" s="66"/>
    </row>
    <row r="7" spans="1:28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2</v>
      </c>
      <c r="P7" s="59"/>
      <c r="Q7" s="58">
        <v>5</v>
      </c>
      <c r="R7" s="59"/>
      <c r="S7" s="58"/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 t="s">
        <v>309</v>
      </c>
      <c r="F8" s="60"/>
      <c r="G8" s="60">
        <v>45948</v>
      </c>
      <c r="H8" s="60"/>
      <c r="I8" s="60">
        <v>45962</v>
      </c>
      <c r="J8" s="60"/>
      <c r="K8" s="60">
        <v>45983</v>
      </c>
      <c r="L8" s="60"/>
      <c r="M8" s="60">
        <v>45983</v>
      </c>
      <c r="N8" s="60"/>
      <c r="O8" s="60">
        <v>46005</v>
      </c>
      <c r="P8" s="60"/>
      <c r="Q8" s="60">
        <v>46081</v>
      </c>
      <c r="R8" s="60"/>
      <c r="S8" s="60"/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7">
        <v>42</v>
      </c>
      <c r="F9" s="57"/>
      <c r="G9" s="57">
        <v>372</v>
      </c>
      <c r="H9" s="57"/>
      <c r="I9" s="57">
        <v>38</v>
      </c>
      <c r="J9" s="57"/>
      <c r="K9" s="57">
        <v>296</v>
      </c>
      <c r="L9" s="57"/>
      <c r="M9" s="57">
        <v>28</v>
      </c>
      <c r="N9" s="57"/>
      <c r="O9" s="57">
        <v>40</v>
      </c>
      <c r="P9" s="57"/>
      <c r="Q9" s="57">
        <v>301</v>
      </c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3" si="5">IF(O11=0,,($O$9-O11)*$O$7*100/$O$9)</f>
        <v>185</v>
      </c>
      <c r="Q11" s="35">
        <v>57</v>
      </c>
      <c r="R11" s="7">
        <f t="shared" ref="R11:R23" si="6">IF(Q11=0,,($Q$9-Q11)*$Q$7*100/$Q$9)</f>
        <v>405.31561461794018</v>
      </c>
      <c r="S11" s="50"/>
      <c r="T11" s="7">
        <f t="shared" ref="T11:T27" si="7">IF(S11=0,,($S$9-S11)*$S$7*100/$S$9)</f>
        <v>0</v>
      </c>
      <c r="U11" s="50"/>
      <c r="V11" s="7">
        <f t="shared" ref="V11:V27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1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20" t="s">
        <v>53</v>
      </c>
      <c r="C12" s="20" t="s">
        <v>87</v>
      </c>
      <c r="D12" s="20" t="s">
        <v>45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1186.5095158924867</v>
      </c>
      <c r="AB12" s="7">
        <f t="shared" si="12"/>
        <v>2</v>
      </c>
    </row>
    <row r="13" spans="1:28" x14ac:dyDescent="0.2">
      <c r="A13" s="18">
        <f>AB13</f>
        <v>3</v>
      </c>
      <c r="B13" s="13" t="s">
        <v>145</v>
      </c>
      <c r="C13" s="13" t="s">
        <v>146</v>
      </c>
      <c r="D13" s="13" t="s">
        <v>45</v>
      </c>
      <c r="E13" s="20">
        <v>13</v>
      </c>
      <c r="F13" s="22">
        <f t="shared" si="0"/>
        <v>138.0952380952381</v>
      </c>
      <c r="G13" s="20">
        <v>160</v>
      </c>
      <c r="H13" s="7">
        <f t="shared" si="1"/>
        <v>284.94623655913978</v>
      </c>
      <c r="I13" s="20">
        <v>17</v>
      </c>
      <c r="J13" s="22">
        <f t="shared" si="2"/>
        <v>110.52631578947368</v>
      </c>
      <c r="K13" s="13">
        <v>146</v>
      </c>
      <c r="L13" s="7">
        <f t="shared" si="3"/>
        <v>253.37837837837839</v>
      </c>
      <c r="M13" s="6"/>
      <c r="N13" s="7">
        <f t="shared" si="4"/>
        <v>0</v>
      </c>
      <c r="O13" s="6">
        <v>9</v>
      </c>
      <c r="P13" s="7">
        <f t="shared" si="5"/>
        <v>155</v>
      </c>
      <c r="Q13" s="13">
        <v>176</v>
      </c>
      <c r="R13" s="7">
        <f t="shared" si="6"/>
        <v>207.64119601328903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1149.5873648355189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>
        <v>199</v>
      </c>
      <c r="R14" s="7">
        <f t="shared" si="6"/>
        <v>169.43521594684384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858.17494888861415</v>
      </c>
      <c r="AB14" s="7">
        <f t="shared" si="12"/>
        <v>4</v>
      </c>
    </row>
    <row r="15" spans="1:28" x14ac:dyDescent="0.2">
      <c r="A15" s="18">
        <v>5</v>
      </c>
      <c r="B15" s="13" t="s">
        <v>181</v>
      </c>
      <c r="C15" s="13" t="s">
        <v>182</v>
      </c>
      <c r="D15" s="13" t="s">
        <v>45</v>
      </c>
      <c r="E15" s="22"/>
      <c r="F15" s="22">
        <f t="shared" si="0"/>
        <v>0</v>
      </c>
      <c r="G15" s="22">
        <v>167</v>
      </c>
      <c r="H15" s="7">
        <f t="shared" si="1"/>
        <v>275.53763440860217</v>
      </c>
      <c r="I15" s="22"/>
      <c r="J15" s="22">
        <f t="shared" si="2"/>
        <v>0</v>
      </c>
      <c r="K15" s="22"/>
      <c r="L15" s="7">
        <f t="shared" si="3"/>
        <v>0</v>
      </c>
      <c r="M15" s="7"/>
      <c r="N15" s="7">
        <f t="shared" si="4"/>
        <v>0</v>
      </c>
      <c r="O15" s="7">
        <v>1</v>
      </c>
      <c r="P15" s="7">
        <f t="shared" si="5"/>
        <v>195</v>
      </c>
      <c r="Q15" s="22">
        <v>82</v>
      </c>
      <c r="R15" s="7">
        <f t="shared" si="6"/>
        <v>363.78737541528238</v>
      </c>
      <c r="S15" s="7"/>
      <c r="T15" s="7">
        <f t="shared" si="7"/>
        <v>0</v>
      </c>
      <c r="U15" s="7"/>
      <c r="V15" s="7">
        <f t="shared" si="8"/>
        <v>0</v>
      </c>
      <c r="W15" s="7"/>
      <c r="X15" s="7">
        <f t="shared" si="9"/>
        <v>0</v>
      </c>
      <c r="Y15" s="7"/>
      <c r="Z15" s="7">
        <f t="shared" si="10"/>
        <v>0</v>
      </c>
      <c r="AA15" s="8">
        <f t="shared" si="11"/>
        <v>834.32500982388456</v>
      </c>
      <c r="AB15" s="7">
        <f t="shared" si="12"/>
        <v>5</v>
      </c>
    </row>
    <row r="16" spans="1:28" x14ac:dyDescent="0.2">
      <c r="A16" s="18">
        <v>6</v>
      </c>
      <c r="B16" s="20" t="s">
        <v>53</v>
      </c>
      <c r="C16" s="20" t="s">
        <v>54</v>
      </c>
      <c r="D16" s="20" t="s">
        <v>45</v>
      </c>
      <c r="E16" s="20">
        <v>8</v>
      </c>
      <c r="F16" s="22">
        <f t="shared" si="0"/>
        <v>161.9047619047619</v>
      </c>
      <c r="G16" s="20">
        <v>180</v>
      </c>
      <c r="H16" s="7">
        <f t="shared" si="1"/>
        <v>258.06451612903226</v>
      </c>
      <c r="I16" s="20"/>
      <c r="J16" s="22">
        <f t="shared" si="2"/>
        <v>0</v>
      </c>
      <c r="K16" s="13"/>
      <c r="L16" s="7">
        <f t="shared" si="3"/>
        <v>0</v>
      </c>
      <c r="M16" s="6"/>
      <c r="N16" s="7">
        <f t="shared" si="4"/>
        <v>0</v>
      </c>
      <c r="O16" s="6">
        <v>6</v>
      </c>
      <c r="P16" s="7">
        <f t="shared" si="5"/>
        <v>170</v>
      </c>
      <c r="Q16" s="13">
        <v>261</v>
      </c>
      <c r="R16" s="7">
        <f t="shared" si="6"/>
        <v>66.44518272425249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656.41446075804663</v>
      </c>
      <c r="AB16" s="7">
        <f t="shared" si="12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 t="shared" si="0"/>
        <v>119.04761904761905</v>
      </c>
      <c r="G17" s="20"/>
      <c r="H17" s="7">
        <f t="shared" si="1"/>
        <v>0</v>
      </c>
      <c r="I17" s="20">
        <v>18</v>
      </c>
      <c r="J17" s="22">
        <f t="shared" si="2"/>
        <v>105.26315789473684</v>
      </c>
      <c r="K17" s="20"/>
      <c r="L17" s="7">
        <f t="shared" si="3"/>
        <v>0</v>
      </c>
      <c r="M17" s="6">
        <v>3</v>
      </c>
      <c r="N17" s="7">
        <f t="shared" si="4"/>
        <v>178.57142857142858</v>
      </c>
      <c r="O17" s="6">
        <v>14</v>
      </c>
      <c r="P17" s="7">
        <f t="shared" si="5"/>
        <v>130</v>
      </c>
      <c r="Q17" s="13">
        <v>254</v>
      </c>
      <c r="R17" s="7">
        <f t="shared" si="6"/>
        <v>78.073089700996675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610.95529521478113</v>
      </c>
      <c r="AB17" s="7">
        <f t="shared" si="12"/>
        <v>7</v>
      </c>
    </row>
    <row r="18" spans="1:28" x14ac:dyDescent="0.2">
      <c r="A18" s="18">
        <v>8</v>
      </c>
      <c r="B18" s="13" t="s">
        <v>130</v>
      </c>
      <c r="C18" s="13" t="s">
        <v>131</v>
      </c>
      <c r="D18" s="13" t="s">
        <v>90</v>
      </c>
      <c r="E18" s="6"/>
      <c r="F18" s="22">
        <f t="shared" si="0"/>
        <v>0</v>
      </c>
      <c r="G18" s="20"/>
      <c r="H18" s="7">
        <f t="shared" si="1"/>
        <v>0</v>
      </c>
      <c r="I18" s="20">
        <v>1</v>
      </c>
      <c r="J18" s="22">
        <f t="shared" si="2"/>
        <v>194.73684210526315</v>
      </c>
      <c r="K18" s="13"/>
      <c r="L18" s="7">
        <f t="shared" si="3"/>
        <v>0</v>
      </c>
      <c r="M18" s="6">
        <v>2</v>
      </c>
      <c r="N18" s="7">
        <f t="shared" si="4"/>
        <v>185.71428571428572</v>
      </c>
      <c r="O18" s="6">
        <v>7</v>
      </c>
      <c r="P18" s="7">
        <f t="shared" si="5"/>
        <v>165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545.4511278195489</v>
      </c>
      <c r="AB18" s="6">
        <f t="shared" si="12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>
        <v>252</v>
      </c>
      <c r="R19" s="7">
        <f t="shared" si="6"/>
        <v>81.395348837209298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533.30011074197125</v>
      </c>
      <c r="AB19" s="6">
        <f t="shared" si="12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321.23655913978496</v>
      </c>
      <c r="AB20" s="6">
        <f t="shared" si="12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178.57142857142858</v>
      </c>
      <c r="O21" s="6">
        <v>16</v>
      </c>
      <c r="P21" s="7">
        <f t="shared" si="5"/>
        <v>120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298.57142857142856</v>
      </c>
      <c r="AB21" s="6">
        <f t="shared" si="12"/>
        <v>11</v>
      </c>
    </row>
    <row r="22" spans="1:28" x14ac:dyDescent="0.2">
      <c r="A22" s="19">
        <v>12</v>
      </c>
      <c r="B22" s="13" t="s">
        <v>249</v>
      </c>
      <c r="C22" s="13" t="s">
        <v>200</v>
      </c>
      <c r="D22" s="13" t="s">
        <v>103</v>
      </c>
      <c r="E22" s="20">
        <v>26</v>
      </c>
      <c r="F22" s="22">
        <f t="shared" si="0"/>
        <v>76.19047619047619</v>
      </c>
      <c r="G22" s="20"/>
      <c r="H22" s="7">
        <f t="shared" si="1"/>
        <v>0</v>
      </c>
      <c r="I22" s="6"/>
      <c r="J22" s="22">
        <f t="shared" si="2"/>
        <v>0</v>
      </c>
      <c r="K22" s="13"/>
      <c r="L22" s="7">
        <f t="shared" si="3"/>
        <v>0</v>
      </c>
      <c r="M22" s="6">
        <v>12</v>
      </c>
      <c r="N22" s="7">
        <f t="shared" si="4"/>
        <v>114.28571428571429</v>
      </c>
      <c r="O22" s="6">
        <v>21</v>
      </c>
      <c r="P22" s="7">
        <f t="shared" si="5"/>
        <v>95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/>
      <c r="AA22" s="8">
        <f t="shared" si="11"/>
        <v>285.47619047619048</v>
      </c>
      <c r="AB22" s="6">
        <f t="shared" si="12"/>
        <v>12</v>
      </c>
    </row>
    <row r="23" spans="1:28" x14ac:dyDescent="0.2">
      <c r="A23" s="19">
        <v>13</v>
      </c>
      <c r="B23" s="20" t="s">
        <v>217</v>
      </c>
      <c r="C23" s="20" t="s">
        <v>218</v>
      </c>
      <c r="D23" s="20" t="s">
        <v>219</v>
      </c>
      <c r="E23" s="6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20"/>
      <c r="L23" s="7">
        <f t="shared" si="3"/>
        <v>0</v>
      </c>
      <c r="M23" s="6">
        <v>9</v>
      </c>
      <c r="N23" s="7">
        <f t="shared" si="4"/>
        <v>135.71428571428572</v>
      </c>
      <c r="O23" s="6">
        <v>11</v>
      </c>
      <c r="P23" s="7">
        <f t="shared" si="5"/>
        <v>145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>IF(Y23=0,,($Y$9-Y23)*$Y$7*100/$Y$9)</f>
        <v>0</v>
      </c>
      <c r="AA23" s="8">
        <f t="shared" si="11"/>
        <v>280.71428571428572</v>
      </c>
      <c r="AB23" s="6">
        <f t="shared" si="12"/>
        <v>13</v>
      </c>
    </row>
    <row r="24" spans="1:28" x14ac:dyDescent="0.2">
      <c r="A24" s="19">
        <v>14</v>
      </c>
      <c r="B24" s="13" t="s">
        <v>244</v>
      </c>
      <c r="C24" s="13" t="s">
        <v>246</v>
      </c>
      <c r="D24" s="13" t="s">
        <v>45</v>
      </c>
      <c r="E24" s="13">
        <v>14</v>
      </c>
      <c r="F24" s="22">
        <f t="shared" si="0"/>
        <v>133.33333333333334</v>
      </c>
      <c r="G24" s="20"/>
      <c r="H24" s="7">
        <f t="shared" si="1"/>
        <v>0</v>
      </c>
      <c r="I24" s="20">
        <v>13</v>
      </c>
      <c r="J24" s="22">
        <f t="shared" si="2"/>
        <v>131.57894736842104</v>
      </c>
      <c r="K24" s="13"/>
      <c r="L24" s="7">
        <f t="shared" si="3"/>
        <v>0</v>
      </c>
      <c r="M24" s="6"/>
      <c r="N24" s="7">
        <f t="shared" si="4"/>
        <v>0</v>
      </c>
      <c r="O24" s="6"/>
      <c r="P24" s="7"/>
      <c r="Q24" s="13"/>
      <c r="R24" s="7"/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/>
      <c r="AA24" s="8">
        <f t="shared" si="11"/>
        <v>264.91228070175441</v>
      </c>
      <c r="AB24" s="6">
        <f t="shared" si="12"/>
        <v>14</v>
      </c>
    </row>
    <row r="25" spans="1:28" x14ac:dyDescent="0.2">
      <c r="A25" s="19">
        <v>15</v>
      </c>
      <c r="B25" s="13" t="s">
        <v>344</v>
      </c>
      <c r="C25" s="13" t="s">
        <v>102</v>
      </c>
      <c r="D25" s="13" t="s">
        <v>45</v>
      </c>
      <c r="E25" s="20">
        <v>34</v>
      </c>
      <c r="F25" s="22">
        <f t="shared" si="0"/>
        <v>38.095238095238095</v>
      </c>
      <c r="G25" s="20">
        <v>359</v>
      </c>
      <c r="H25" s="7">
        <f t="shared" si="1"/>
        <v>17.473118279569892</v>
      </c>
      <c r="I25" s="20">
        <v>16</v>
      </c>
      <c r="J25" s="22">
        <f t="shared" si="2"/>
        <v>115.78947368421052</v>
      </c>
      <c r="K25" s="13"/>
      <c r="L25" s="7">
        <f t="shared" si="3"/>
        <v>0</v>
      </c>
      <c r="M25" s="6"/>
      <c r="N25" s="7">
        <f t="shared" si="4"/>
        <v>0</v>
      </c>
      <c r="O25" s="6">
        <v>31</v>
      </c>
      <c r="P25" s="7">
        <f>IF(O25=0,,($O$9-O25)*$O$7*100/$O$9)</f>
        <v>45</v>
      </c>
      <c r="Q25" s="13"/>
      <c r="R25" s="7">
        <f>IF(Q25=0,,($Q$9-Q25)*$Q$7*100/$Q$9)</f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216.35783005901851</v>
      </c>
      <c r="AB25" s="6">
        <f t="shared" si="12"/>
        <v>15</v>
      </c>
    </row>
    <row r="26" spans="1:28" x14ac:dyDescent="0.2">
      <c r="A26" s="19">
        <v>16</v>
      </c>
      <c r="B26" s="13" t="s">
        <v>144</v>
      </c>
      <c r="C26" s="13" t="s">
        <v>76</v>
      </c>
      <c r="D26" s="13" t="s">
        <v>103</v>
      </c>
      <c r="E26" s="20">
        <v>23</v>
      </c>
      <c r="F26" s="22">
        <f t="shared" si="0"/>
        <v>90.476190476190482</v>
      </c>
      <c r="G26" s="20"/>
      <c r="H26" s="7">
        <f t="shared" si="1"/>
        <v>0</v>
      </c>
      <c r="I26" s="20"/>
      <c r="J26" s="22">
        <f t="shared" si="2"/>
        <v>0</v>
      </c>
      <c r="K26" s="13"/>
      <c r="L26" s="7">
        <f t="shared" si="3"/>
        <v>0</v>
      </c>
      <c r="M26" s="6">
        <v>11</v>
      </c>
      <c r="N26" s="7">
        <f t="shared" si="4"/>
        <v>121.42857142857143</v>
      </c>
      <c r="O26" s="6"/>
      <c r="P26" s="7">
        <f>IF(O26=0,,($O$9-O26)*$O$7*100/$O$9)</f>
        <v>0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211.90476190476193</v>
      </c>
      <c r="AB26" s="6">
        <f t="shared" si="12"/>
        <v>16</v>
      </c>
    </row>
    <row r="27" spans="1:28" x14ac:dyDescent="0.2">
      <c r="A27" s="19">
        <v>17</v>
      </c>
      <c r="B27" s="13" t="s">
        <v>572</v>
      </c>
      <c r="C27" s="13" t="s">
        <v>110</v>
      </c>
      <c r="D27" s="13" t="s">
        <v>191</v>
      </c>
      <c r="E27" s="20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</v>
      </c>
      <c r="N27" s="7">
        <f t="shared" si="4"/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192.85714285714286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 t="shared" si="0"/>
        <v>0</v>
      </c>
      <c r="G28" s="20">
        <v>323</v>
      </c>
      <c r="H28" s="7">
        <f t="shared" si="1"/>
        <v>65.86021505376344</v>
      </c>
      <c r="I28" s="6"/>
      <c r="J28" s="22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 t="shared" si="9"/>
        <v>0</v>
      </c>
      <c r="Y28" s="6"/>
      <c r="Z28" s="7"/>
      <c r="AA28" s="8">
        <f t="shared" si="11"/>
        <v>190.86021505376345</v>
      </c>
      <c r="AB28" s="6">
        <f t="shared" si="12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 t="shared" si="0"/>
        <v>0</v>
      </c>
      <c r="G29" s="22"/>
      <c r="H29" s="7">
        <f t="shared" si="1"/>
        <v>0</v>
      </c>
      <c r="I29" s="22"/>
      <c r="J29" s="22">
        <f t="shared" si="2"/>
        <v>0</v>
      </c>
      <c r="K29" s="22"/>
      <c r="L29" s="7">
        <f t="shared" si="3"/>
        <v>0</v>
      </c>
      <c r="M29" s="7"/>
      <c r="N29" s="7">
        <f t="shared" si="4"/>
        <v>0</v>
      </c>
      <c r="O29" s="7">
        <v>3</v>
      </c>
      <c r="P29" s="7">
        <f>IF(O29=0,,($O$9-O29)*$O$7*100/$O$9)</f>
        <v>185</v>
      </c>
      <c r="Q29" s="22"/>
      <c r="R29" s="7">
        <f t="shared" ref="R29:R34" si="13">IF(Q29=0,,($Q$9-Q29)*$Q$7*100/$Q$9)</f>
        <v>0</v>
      </c>
      <c r="S29" s="7"/>
      <c r="T29" s="7">
        <f t="shared" ref="T29:T34" si="14">IF(S29=0,,($S$9-S29)*$S$7*100/$S$9)</f>
        <v>0</v>
      </c>
      <c r="U29" s="7"/>
      <c r="V29" s="7">
        <f t="shared" ref="V29:V34" si="15">IF(U29=0,,($U$9-U29)*$U$7*100/$U$9)</f>
        <v>0</v>
      </c>
      <c r="W29" s="7"/>
      <c r="X29" s="7">
        <f t="shared" si="9"/>
        <v>0</v>
      </c>
      <c r="Y29" s="7"/>
      <c r="Z29" s="7">
        <f t="shared" ref="Z29:Z34" si="16">IF(Y29=0,,($Y$9-Y29)*$Y$7*100/$Y$9)</f>
        <v>0</v>
      </c>
      <c r="AA29" s="8">
        <f t="shared" si="11"/>
        <v>185</v>
      </c>
      <c r="AB29" s="6">
        <f t="shared" si="12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8</v>
      </c>
      <c r="N30" s="7">
        <f t="shared" si="4"/>
        <v>142.85714285714286</v>
      </c>
      <c r="O30" s="6">
        <v>34</v>
      </c>
      <c r="P30" s="7">
        <f>IF(O30=0,,($O$9-O30)*$O$7*100/$O$9)</f>
        <v>30</v>
      </c>
      <c r="Q30" s="13"/>
      <c r="R30" s="7">
        <f t="shared" si="13"/>
        <v>0</v>
      </c>
      <c r="S30" s="6"/>
      <c r="T30" s="7">
        <f t="shared" si="14"/>
        <v>0</v>
      </c>
      <c r="U30" s="6"/>
      <c r="V30" s="7">
        <f t="shared" si="15"/>
        <v>0</v>
      </c>
      <c r="W30" s="6"/>
      <c r="X30" s="7">
        <f t="shared" si="9"/>
        <v>0</v>
      </c>
      <c r="Y30" s="6"/>
      <c r="Z30" s="7">
        <f t="shared" si="16"/>
        <v>0</v>
      </c>
      <c r="AA30" s="8">
        <f t="shared" si="11"/>
        <v>172.85714285714286</v>
      </c>
      <c r="AB30" s="6">
        <f t="shared" si="12"/>
        <v>20</v>
      </c>
    </row>
    <row r="31" spans="1:28" x14ac:dyDescent="0.2">
      <c r="A31" s="18">
        <v>21</v>
      </c>
      <c r="B31" s="13" t="s">
        <v>571</v>
      </c>
      <c r="C31" s="13" t="s">
        <v>110</v>
      </c>
      <c r="D31" s="13" t="s">
        <v>219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6</v>
      </c>
      <c r="N31" s="7">
        <f t="shared" si="4"/>
        <v>157.14285714285714</v>
      </c>
      <c r="O31" s="6"/>
      <c r="P31" s="7">
        <f>IF(O31=0,,(#REF!-O31)*#REF!*100/#REF!)</f>
        <v>0</v>
      </c>
      <c r="Q31" s="13"/>
      <c r="R31" s="7">
        <f t="shared" si="13"/>
        <v>0</v>
      </c>
      <c r="S31" s="6"/>
      <c r="T31" s="7">
        <f t="shared" si="14"/>
        <v>0</v>
      </c>
      <c r="U31" s="6"/>
      <c r="V31" s="7">
        <f t="shared" si="15"/>
        <v>0</v>
      </c>
      <c r="W31" s="6"/>
      <c r="X31" s="7">
        <f t="shared" si="9"/>
        <v>0</v>
      </c>
      <c r="Y31" s="6"/>
      <c r="Z31" s="7">
        <f t="shared" si="16"/>
        <v>0</v>
      </c>
      <c r="AA31" s="8">
        <f t="shared" si="11"/>
        <v>157.14285714285714</v>
      </c>
      <c r="AB31" s="6">
        <f t="shared" si="12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7</v>
      </c>
      <c r="N32" s="7">
        <f t="shared" si="4"/>
        <v>150</v>
      </c>
      <c r="O32" s="6"/>
      <c r="P32" s="7">
        <f t="shared" ref="P32:P38" si="17">IF(O32=0,,($O$9-O32)*$O$7*100/$O$9)</f>
        <v>0</v>
      </c>
      <c r="Q32" s="13"/>
      <c r="R32" s="7">
        <f t="shared" si="13"/>
        <v>0</v>
      </c>
      <c r="S32" s="6"/>
      <c r="T32" s="7">
        <f t="shared" si="14"/>
        <v>0</v>
      </c>
      <c r="U32" s="6"/>
      <c r="V32" s="7">
        <f t="shared" si="15"/>
        <v>0</v>
      </c>
      <c r="W32" s="6"/>
      <c r="X32" s="7">
        <f t="shared" si="9"/>
        <v>0</v>
      </c>
      <c r="Y32" s="6"/>
      <c r="Z32" s="7">
        <f t="shared" si="16"/>
        <v>0</v>
      </c>
      <c r="AA32" s="8">
        <f t="shared" si="11"/>
        <v>150</v>
      </c>
      <c r="AB32" s="6">
        <f t="shared" si="12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10</v>
      </c>
      <c r="P33" s="7">
        <f t="shared" si="17"/>
        <v>150</v>
      </c>
      <c r="Q33" s="13"/>
      <c r="R33" s="7">
        <f t="shared" si="13"/>
        <v>0</v>
      </c>
      <c r="S33" s="6"/>
      <c r="T33" s="7">
        <f t="shared" si="14"/>
        <v>0</v>
      </c>
      <c r="U33" s="6"/>
      <c r="V33" s="7">
        <f t="shared" si="15"/>
        <v>0</v>
      </c>
      <c r="W33" s="6"/>
      <c r="X33" s="7">
        <f t="shared" si="9"/>
        <v>0</v>
      </c>
      <c r="Y33" s="6"/>
      <c r="Z33" s="7">
        <f t="shared" si="16"/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7"/>
        <v>100</v>
      </c>
      <c r="Q34" s="13"/>
      <c r="R34" s="7">
        <f t="shared" si="13"/>
        <v>0</v>
      </c>
      <c r="S34" s="6"/>
      <c r="T34" s="7">
        <f t="shared" si="14"/>
        <v>0</v>
      </c>
      <c r="U34" s="6"/>
      <c r="V34" s="7">
        <f t="shared" si="15"/>
        <v>0</v>
      </c>
      <c r="W34" s="6"/>
      <c r="X34" s="7">
        <f t="shared" si="9"/>
        <v>0</v>
      </c>
      <c r="Y34" s="6"/>
      <c r="Z34" s="7">
        <f t="shared" si="16"/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750</v>
      </c>
      <c r="C35" s="13" t="s">
        <v>410</v>
      </c>
      <c r="D35" s="13" t="s">
        <v>45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7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7"/>
        <v>55</v>
      </c>
      <c r="Q36" s="13"/>
      <c r="R36" s="7">
        <f t="shared" ref="R36:R44" si="18">IF(Q36=0,,($Q$9-Q36)*$Q$7*100/$Q$9)</f>
        <v>0</v>
      </c>
      <c r="S36" s="6"/>
      <c r="T36" s="7">
        <f t="shared" ref="T36:T44" si="19">IF(S36=0,,($S$9-S36)*$S$7*100/$S$9)</f>
        <v>0</v>
      </c>
      <c r="U36" s="6"/>
      <c r="V36" s="7">
        <f t="shared" ref="V36:V44" si="20">IF(U36=0,,($U$9-U36)*$U$7*100/$U$9)</f>
        <v>0</v>
      </c>
      <c r="W36" s="6"/>
      <c r="X36" s="7">
        <f t="shared" si="9"/>
        <v>0</v>
      </c>
      <c r="Y36" s="6"/>
      <c r="Z36" s="7">
        <f t="shared" ref="Z36:Z44" si="21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7"/>
        <v>40</v>
      </c>
      <c r="Q37" s="13"/>
      <c r="R37" s="7">
        <f t="shared" si="18"/>
        <v>0</v>
      </c>
      <c r="S37" s="6"/>
      <c r="T37" s="7">
        <f t="shared" si="19"/>
        <v>0</v>
      </c>
      <c r="U37" s="6"/>
      <c r="V37" s="7">
        <f t="shared" si="20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573</v>
      </c>
      <c r="C38" s="13" t="s">
        <v>574</v>
      </c>
      <c r="D38" s="13" t="s">
        <v>550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7"/>
        <v>25</v>
      </c>
      <c r="Q38" s="13"/>
      <c r="R38" s="7">
        <f t="shared" si="18"/>
        <v>0</v>
      </c>
      <c r="S38" s="6"/>
      <c r="T38" s="7">
        <f t="shared" si="19"/>
        <v>0</v>
      </c>
      <c r="U38" s="6"/>
      <c r="V38" s="7">
        <f t="shared" si="20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8"/>
        <v>0</v>
      </c>
      <c r="S39" s="6"/>
      <c r="T39" s="7">
        <f t="shared" si="19"/>
        <v>0</v>
      </c>
      <c r="U39" s="6"/>
      <c r="V39" s="7">
        <f t="shared" si="20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749</v>
      </c>
      <c r="C40" s="13" t="s">
        <v>59</v>
      </c>
      <c r="D40" s="13" t="s">
        <v>45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8"/>
        <v>0</v>
      </c>
      <c r="S40" s="6"/>
      <c r="T40" s="7">
        <f t="shared" si="19"/>
        <v>0</v>
      </c>
      <c r="U40" s="6"/>
      <c r="V40" s="7">
        <f t="shared" si="20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8"/>
        <v>0</v>
      </c>
      <c r="S41" s="6"/>
      <c r="T41" s="7">
        <f t="shared" si="19"/>
        <v>0</v>
      </c>
      <c r="U41" s="6"/>
      <c r="V41" s="7">
        <f t="shared" si="20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8"/>
        <v>0</v>
      </c>
      <c r="S42" s="6"/>
      <c r="T42" s="7">
        <f t="shared" si="19"/>
        <v>0</v>
      </c>
      <c r="U42" s="6"/>
      <c r="V42" s="7">
        <f t="shared" si="20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 t="shared" si="0"/>
        <v>0</v>
      </c>
      <c r="G43" s="13"/>
      <c r="H43" s="7">
        <f t="shared" ref="H43:H74" si="22">IF(G43=0,,($G$9-G43)*$G$7*100/$G$9)</f>
        <v>0</v>
      </c>
      <c r="I43" s="13"/>
      <c r="J43" s="22">
        <f t="shared" ref="J43:J74" si="23">IF(I43=0,,($I$9-I43)*$I$7*100/$I$9)</f>
        <v>0</v>
      </c>
      <c r="K43" s="13"/>
      <c r="L43" s="7">
        <f t="shared" ref="L43:L74" si="24">IF(K43=0,,($K$9-K43)*$K$7*100/$K$9)</f>
        <v>0</v>
      </c>
      <c r="M43" s="6">
        <v>13</v>
      </c>
      <c r="N43" s="7">
        <f t="shared" ref="N43:N65" si="25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8"/>
        <v>0</v>
      </c>
      <c r="S43" s="6"/>
      <c r="T43" s="7">
        <f t="shared" si="19"/>
        <v>0</v>
      </c>
      <c r="U43" s="6"/>
      <c r="V43" s="7">
        <f t="shared" si="20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107.14285714285714</v>
      </c>
      <c r="AB43" s="6">
        <f t="shared" ref="AB43:AB74" si="28">ROW(B43)-10</f>
        <v>33</v>
      </c>
    </row>
    <row r="44" spans="1:28" x14ac:dyDescent="0.2">
      <c r="A44" s="18">
        <v>34</v>
      </c>
      <c r="B44" s="13" t="s">
        <v>751</v>
      </c>
      <c r="C44" s="13" t="s">
        <v>752</v>
      </c>
      <c r="D44" s="13" t="s">
        <v>45</v>
      </c>
      <c r="E44" s="20"/>
      <c r="F44" s="22">
        <f t="shared" si="0"/>
        <v>0</v>
      </c>
      <c r="G44" s="20"/>
      <c r="H44" s="7">
        <f t="shared" si="22"/>
        <v>0</v>
      </c>
      <c r="I44" s="20"/>
      <c r="J44" s="22">
        <f t="shared" si="23"/>
        <v>0</v>
      </c>
      <c r="K44" s="13"/>
      <c r="L44" s="7">
        <f t="shared" si="24"/>
        <v>0</v>
      </c>
      <c r="M44" s="6"/>
      <c r="N44" s="7">
        <f t="shared" si="25"/>
        <v>0</v>
      </c>
      <c r="O44" s="6">
        <v>19</v>
      </c>
      <c r="P44" s="7">
        <f>IF(O44=0,,($O$9-O44)*$O$7*100/$O$9)</f>
        <v>105</v>
      </c>
      <c r="Q44" s="13"/>
      <c r="R44" s="7">
        <f t="shared" si="18"/>
        <v>0</v>
      </c>
      <c r="S44" s="6"/>
      <c r="T44" s="7">
        <f t="shared" si="19"/>
        <v>0</v>
      </c>
      <c r="U44" s="6"/>
      <c r="V44" s="7">
        <f t="shared" si="20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105</v>
      </c>
      <c r="AB44" s="6">
        <f t="shared" si="28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 t="shared" si="0"/>
        <v>0</v>
      </c>
      <c r="G45" s="20"/>
      <c r="H45" s="7">
        <f t="shared" si="22"/>
        <v>0</v>
      </c>
      <c r="I45" s="6">
        <v>33</v>
      </c>
      <c r="J45" s="22">
        <f t="shared" si="23"/>
        <v>26.315789473684209</v>
      </c>
      <c r="K45" s="13"/>
      <c r="L45" s="7">
        <f t="shared" si="24"/>
        <v>0</v>
      </c>
      <c r="M45" s="6">
        <v>18</v>
      </c>
      <c r="N45" s="7">
        <f t="shared" si="25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6"/>
        <v>0</v>
      </c>
      <c r="Y45" s="6"/>
      <c r="Z45" s="7"/>
      <c r="AA45" s="8">
        <f t="shared" si="27"/>
        <v>97.744360902255636</v>
      </c>
      <c r="AB45" s="6">
        <f t="shared" si="28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 t="shared" si="0"/>
        <v>0</v>
      </c>
      <c r="G46" s="13"/>
      <c r="H46" s="7">
        <f t="shared" si="22"/>
        <v>0</v>
      </c>
      <c r="I46" s="13"/>
      <c r="J46" s="22">
        <f t="shared" si="23"/>
        <v>0</v>
      </c>
      <c r="K46" s="13"/>
      <c r="L46" s="7">
        <f t="shared" si="24"/>
        <v>0</v>
      </c>
      <c r="M46" s="6"/>
      <c r="N46" s="7">
        <f t="shared" si="25"/>
        <v>0</v>
      </c>
      <c r="O46" s="6">
        <v>22</v>
      </c>
      <c r="P46" s="7">
        <f t="shared" ref="P46:P52" si="29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6"/>
        <v>0</v>
      </c>
      <c r="Y46" s="6"/>
      <c r="Z46" s="7">
        <f>IF(Y46=0,,($Y$9-Y46)*$Y$7*100/$Y$9)</f>
        <v>0</v>
      </c>
      <c r="AA46" s="8">
        <f t="shared" si="27"/>
        <v>90</v>
      </c>
      <c r="AB46" s="6">
        <f t="shared" si="28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 t="shared" si="0"/>
        <v>0</v>
      </c>
      <c r="G47" s="20"/>
      <c r="H47" s="7">
        <f t="shared" si="22"/>
        <v>0</v>
      </c>
      <c r="I47" s="20"/>
      <c r="J47" s="22">
        <f t="shared" si="23"/>
        <v>0</v>
      </c>
      <c r="K47" s="13"/>
      <c r="L47" s="7">
        <f t="shared" si="24"/>
        <v>0</v>
      </c>
      <c r="M47" s="6">
        <v>16</v>
      </c>
      <c r="N47" s="7">
        <f t="shared" si="25"/>
        <v>85.714285714285708</v>
      </c>
      <c r="O47" s="6"/>
      <c r="P47" s="7">
        <f t="shared" si="29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6"/>
        <v>0</v>
      </c>
      <c r="Y47" s="6"/>
      <c r="Z47" s="7">
        <f>IF(Y47=0,,($Y$9-Y47)*$Y$7*100/$Y$9)</f>
        <v>0</v>
      </c>
      <c r="AA47" s="8">
        <f t="shared" si="27"/>
        <v>85.714285714285708</v>
      </c>
      <c r="AB47" s="6">
        <f t="shared" si="28"/>
        <v>37</v>
      </c>
    </row>
    <row r="48" spans="1:28" x14ac:dyDescent="0.2">
      <c r="A48" s="18">
        <v>38</v>
      </c>
      <c r="B48" s="13" t="s">
        <v>753</v>
      </c>
      <c r="C48" s="13" t="s">
        <v>618</v>
      </c>
      <c r="D48" s="13" t="s">
        <v>754</v>
      </c>
      <c r="E48" s="20"/>
      <c r="F48" s="22">
        <f t="shared" si="0"/>
        <v>0</v>
      </c>
      <c r="G48" s="20"/>
      <c r="H48" s="7">
        <f t="shared" si="22"/>
        <v>0</v>
      </c>
      <c r="I48" s="6"/>
      <c r="J48" s="22">
        <f t="shared" si="23"/>
        <v>0</v>
      </c>
      <c r="K48" s="13"/>
      <c r="L48" s="7">
        <f t="shared" si="24"/>
        <v>0</v>
      </c>
      <c r="M48" s="6"/>
      <c r="N48" s="7">
        <f t="shared" si="25"/>
        <v>0</v>
      </c>
      <c r="O48" s="6">
        <v>23</v>
      </c>
      <c r="P48" s="7">
        <f t="shared" si="29"/>
        <v>85</v>
      </c>
      <c r="Q48" s="13"/>
      <c r="R48" s="7"/>
      <c r="S48" s="6"/>
      <c r="T48" s="7"/>
      <c r="U48" s="6"/>
      <c r="V48" s="7"/>
      <c r="W48" s="6"/>
      <c r="X48" s="7">
        <f t="shared" si="26"/>
        <v>0</v>
      </c>
      <c r="Y48" s="6"/>
      <c r="Z48" s="7"/>
      <c r="AA48" s="8">
        <f t="shared" si="27"/>
        <v>85</v>
      </c>
      <c r="AB48" s="6">
        <f t="shared" si="28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 t="shared" si="0"/>
        <v>0</v>
      </c>
      <c r="G49" s="20"/>
      <c r="H49" s="7">
        <f t="shared" si="22"/>
        <v>0</v>
      </c>
      <c r="I49" s="20"/>
      <c r="J49" s="22">
        <f t="shared" si="23"/>
        <v>0</v>
      </c>
      <c r="K49" s="13"/>
      <c r="L49" s="7">
        <f t="shared" si="24"/>
        <v>0</v>
      </c>
      <c r="M49" s="6"/>
      <c r="N49" s="7">
        <f t="shared" si="25"/>
        <v>0</v>
      </c>
      <c r="O49" s="6">
        <v>24</v>
      </c>
      <c r="P49" s="7">
        <f t="shared" si="29"/>
        <v>80</v>
      </c>
      <c r="Q49" s="13"/>
      <c r="R49" s="7">
        <f t="shared" ref="R49:R54" si="30">IF(Q49=0,,($Q$9-Q49)*$Q$7*100/$Q$9)</f>
        <v>0</v>
      </c>
      <c r="S49" s="6"/>
      <c r="T49" s="7">
        <f t="shared" ref="T49:T54" si="31">IF(S49=0,,($S$9-S49)*$S$7*100/$S$9)</f>
        <v>0</v>
      </c>
      <c r="U49" s="6"/>
      <c r="V49" s="7">
        <f t="shared" ref="V49:V54" si="32">IF(U49=0,,($U$9-U49)*$U$7*100/$U$9)</f>
        <v>0</v>
      </c>
      <c r="W49" s="6"/>
      <c r="X49" s="7">
        <f t="shared" si="26"/>
        <v>0</v>
      </c>
      <c r="Y49" s="6"/>
      <c r="Z49" s="7">
        <f t="shared" ref="Z49:Z54" si="33">IF(Y49=0,,($Y$9-Y49)*$Y$7*100/$Y$9)</f>
        <v>0</v>
      </c>
      <c r="AA49" s="8">
        <f t="shared" si="27"/>
        <v>80</v>
      </c>
      <c r="AB49" s="6">
        <f t="shared" si="28"/>
        <v>39</v>
      </c>
    </row>
    <row r="50" spans="1:28" x14ac:dyDescent="0.2">
      <c r="A50" s="18">
        <v>40</v>
      </c>
      <c r="B50" s="13" t="s">
        <v>755</v>
      </c>
      <c r="C50" s="13" t="s">
        <v>756</v>
      </c>
      <c r="D50" s="13" t="s">
        <v>45</v>
      </c>
      <c r="E50" s="20"/>
      <c r="F50" s="22">
        <f t="shared" si="0"/>
        <v>0</v>
      </c>
      <c r="G50" s="20"/>
      <c r="H50" s="7">
        <f t="shared" si="22"/>
        <v>0</v>
      </c>
      <c r="I50" s="20"/>
      <c r="J50" s="22">
        <f t="shared" si="23"/>
        <v>0</v>
      </c>
      <c r="K50" s="13"/>
      <c r="L50" s="7">
        <f t="shared" si="24"/>
        <v>0</v>
      </c>
      <c r="M50" s="6"/>
      <c r="N50" s="7">
        <f t="shared" si="25"/>
        <v>0</v>
      </c>
      <c r="O50" s="6">
        <v>25</v>
      </c>
      <c r="P50" s="7">
        <f t="shared" si="29"/>
        <v>75</v>
      </c>
      <c r="Q50" s="13"/>
      <c r="R50" s="7">
        <f t="shared" si="30"/>
        <v>0</v>
      </c>
      <c r="S50" s="6"/>
      <c r="T50" s="7">
        <f t="shared" si="31"/>
        <v>0</v>
      </c>
      <c r="U50" s="6"/>
      <c r="V50" s="7">
        <f t="shared" si="32"/>
        <v>0</v>
      </c>
      <c r="W50" s="6"/>
      <c r="X50" s="7">
        <f t="shared" si="26"/>
        <v>0</v>
      </c>
      <c r="Y50" s="6"/>
      <c r="Z50" s="7">
        <f t="shared" si="33"/>
        <v>0</v>
      </c>
      <c r="AA50" s="8">
        <f t="shared" si="27"/>
        <v>75</v>
      </c>
      <c r="AB50" s="6">
        <f t="shared" si="28"/>
        <v>40</v>
      </c>
    </row>
    <row r="51" spans="1:28" x14ac:dyDescent="0.2">
      <c r="A51" s="18">
        <v>41</v>
      </c>
      <c r="B51" s="20" t="s">
        <v>271</v>
      </c>
      <c r="C51" s="20" t="s">
        <v>237</v>
      </c>
      <c r="D51" s="20" t="s">
        <v>754</v>
      </c>
      <c r="E51" s="20"/>
      <c r="F51" s="22">
        <f t="shared" si="0"/>
        <v>0</v>
      </c>
      <c r="G51" s="20"/>
      <c r="H51" s="7">
        <f t="shared" si="22"/>
        <v>0</v>
      </c>
      <c r="I51" s="20"/>
      <c r="J51" s="22">
        <f t="shared" si="23"/>
        <v>0</v>
      </c>
      <c r="K51" s="13"/>
      <c r="L51" s="7">
        <f t="shared" si="24"/>
        <v>0</v>
      </c>
      <c r="M51" s="6"/>
      <c r="N51" s="7">
        <f t="shared" si="25"/>
        <v>0</v>
      </c>
      <c r="O51" s="6">
        <v>26</v>
      </c>
      <c r="P51" s="7">
        <f t="shared" si="29"/>
        <v>70</v>
      </c>
      <c r="Q51" s="13"/>
      <c r="R51" s="7">
        <f t="shared" si="30"/>
        <v>0</v>
      </c>
      <c r="S51" s="6"/>
      <c r="T51" s="7">
        <f t="shared" si="31"/>
        <v>0</v>
      </c>
      <c r="U51" s="6"/>
      <c r="V51" s="7">
        <f t="shared" si="32"/>
        <v>0</v>
      </c>
      <c r="W51" s="6"/>
      <c r="X51" s="7">
        <f t="shared" si="26"/>
        <v>0</v>
      </c>
      <c r="Y51" s="6"/>
      <c r="Z51" s="7">
        <f t="shared" si="33"/>
        <v>0</v>
      </c>
      <c r="AA51" s="8">
        <f t="shared" si="27"/>
        <v>70</v>
      </c>
      <c r="AB51" s="6">
        <f t="shared" si="28"/>
        <v>41</v>
      </c>
    </row>
    <row r="52" spans="1:28" x14ac:dyDescent="0.2">
      <c r="A52" s="18">
        <v>42</v>
      </c>
      <c r="B52" s="13" t="s">
        <v>757</v>
      </c>
      <c r="C52" s="13" t="s">
        <v>758</v>
      </c>
      <c r="D52" s="13" t="s">
        <v>45</v>
      </c>
      <c r="E52" s="20"/>
      <c r="F52" s="22">
        <f t="shared" si="0"/>
        <v>0</v>
      </c>
      <c r="G52" s="20"/>
      <c r="H52" s="7">
        <f t="shared" si="22"/>
        <v>0</v>
      </c>
      <c r="I52" s="6"/>
      <c r="J52" s="22">
        <f t="shared" si="23"/>
        <v>0</v>
      </c>
      <c r="K52" s="13"/>
      <c r="L52" s="7">
        <f t="shared" si="24"/>
        <v>0</v>
      </c>
      <c r="M52" s="6"/>
      <c r="N52" s="7">
        <f t="shared" si="25"/>
        <v>0</v>
      </c>
      <c r="O52" s="6">
        <v>27</v>
      </c>
      <c r="P52" s="7">
        <f t="shared" si="29"/>
        <v>65</v>
      </c>
      <c r="Q52" s="13"/>
      <c r="R52" s="7">
        <f t="shared" si="30"/>
        <v>0</v>
      </c>
      <c r="S52" s="6"/>
      <c r="T52" s="7">
        <f t="shared" si="31"/>
        <v>0</v>
      </c>
      <c r="U52" s="6"/>
      <c r="V52" s="7">
        <f t="shared" si="32"/>
        <v>0</v>
      </c>
      <c r="W52" s="6"/>
      <c r="X52" s="7">
        <f t="shared" si="26"/>
        <v>0</v>
      </c>
      <c r="Y52" s="6"/>
      <c r="Z52" s="7">
        <f t="shared" si="33"/>
        <v>0</v>
      </c>
      <c r="AA52" s="8">
        <f t="shared" si="27"/>
        <v>65</v>
      </c>
      <c r="AB52" s="6">
        <f t="shared" si="28"/>
        <v>42</v>
      </c>
    </row>
    <row r="53" spans="1:28" x14ac:dyDescent="0.2">
      <c r="A53" s="18">
        <v>43</v>
      </c>
      <c r="B53" s="13" t="s">
        <v>575</v>
      </c>
      <c r="C53" s="13" t="s">
        <v>576</v>
      </c>
      <c r="D53" s="13" t="s">
        <v>160</v>
      </c>
      <c r="E53" s="20"/>
      <c r="F53" s="22"/>
      <c r="G53" s="20"/>
      <c r="H53" s="7">
        <f t="shared" si="22"/>
        <v>0</v>
      </c>
      <c r="I53" s="20"/>
      <c r="J53" s="22">
        <f t="shared" si="23"/>
        <v>0</v>
      </c>
      <c r="K53" s="13"/>
      <c r="L53" s="7">
        <f t="shared" si="24"/>
        <v>0</v>
      </c>
      <c r="M53" s="6">
        <v>20</v>
      </c>
      <c r="N53" s="7">
        <f t="shared" si="25"/>
        <v>57.142857142857146</v>
      </c>
      <c r="O53" s="6"/>
      <c r="P53" s="7">
        <f>IF(O53=0,,(#REF!-O53)*#REF!*100/#REF!)</f>
        <v>0</v>
      </c>
      <c r="Q53" s="13"/>
      <c r="R53" s="7">
        <f t="shared" si="30"/>
        <v>0</v>
      </c>
      <c r="S53" s="6"/>
      <c r="T53" s="7">
        <f t="shared" si="31"/>
        <v>0</v>
      </c>
      <c r="U53" s="6"/>
      <c r="V53" s="7">
        <f t="shared" si="32"/>
        <v>0</v>
      </c>
      <c r="W53" s="6"/>
      <c r="X53" s="7">
        <f t="shared" si="26"/>
        <v>0</v>
      </c>
      <c r="Y53" s="6"/>
      <c r="Z53" s="7">
        <f t="shared" si="33"/>
        <v>0</v>
      </c>
      <c r="AA53" s="8">
        <f t="shared" si="27"/>
        <v>57.142857142857146</v>
      </c>
      <c r="AB53" s="6">
        <f t="shared" si="28"/>
        <v>43</v>
      </c>
    </row>
    <row r="54" spans="1:28" x14ac:dyDescent="0.2">
      <c r="A54" s="13">
        <v>44</v>
      </c>
      <c r="B54" s="13" t="s">
        <v>577</v>
      </c>
      <c r="C54" s="13" t="s">
        <v>578</v>
      </c>
      <c r="D54" s="13" t="s">
        <v>219</v>
      </c>
      <c r="E54" s="20"/>
      <c r="F54" s="22">
        <f t="shared" ref="F54:F92" si="34">IF(E54=0,,($E$9-E54)*$E$7*100/$E$9)</f>
        <v>0</v>
      </c>
      <c r="G54" s="20"/>
      <c r="H54" s="7">
        <f t="shared" si="22"/>
        <v>0</v>
      </c>
      <c r="I54" s="20"/>
      <c r="J54" s="22">
        <f t="shared" si="23"/>
        <v>0</v>
      </c>
      <c r="K54" s="13"/>
      <c r="L54" s="7">
        <f t="shared" si="24"/>
        <v>0</v>
      </c>
      <c r="M54" s="6">
        <v>21</v>
      </c>
      <c r="N54" s="7">
        <f t="shared" si="25"/>
        <v>50</v>
      </c>
      <c r="O54" s="6"/>
      <c r="P54" s="7"/>
      <c r="Q54" s="13"/>
      <c r="R54" s="7">
        <f t="shared" si="30"/>
        <v>0</v>
      </c>
      <c r="S54" s="6"/>
      <c r="T54" s="7">
        <f t="shared" si="31"/>
        <v>0</v>
      </c>
      <c r="U54" s="6"/>
      <c r="V54" s="7">
        <f t="shared" si="32"/>
        <v>0</v>
      </c>
      <c r="W54" s="6"/>
      <c r="X54" s="7">
        <f t="shared" si="26"/>
        <v>0</v>
      </c>
      <c r="Y54" s="6"/>
      <c r="Z54" s="7">
        <f t="shared" si="33"/>
        <v>0</v>
      </c>
      <c r="AA54" s="8">
        <f t="shared" si="27"/>
        <v>50</v>
      </c>
      <c r="AB54" s="6">
        <f t="shared" si="28"/>
        <v>44</v>
      </c>
    </row>
    <row r="55" spans="1:28" x14ac:dyDescent="0.2">
      <c r="A55" s="18">
        <v>45</v>
      </c>
      <c r="B55" s="13" t="s">
        <v>232</v>
      </c>
      <c r="C55" s="13" t="s">
        <v>233</v>
      </c>
      <c r="D55" s="13" t="s">
        <v>103</v>
      </c>
      <c r="E55" s="20"/>
      <c r="F55" s="22">
        <f t="shared" si="34"/>
        <v>0</v>
      </c>
      <c r="G55" s="20"/>
      <c r="H55" s="7">
        <f t="shared" si="22"/>
        <v>0</v>
      </c>
      <c r="I55" s="6"/>
      <c r="J55" s="22">
        <f t="shared" si="23"/>
        <v>0</v>
      </c>
      <c r="K55" s="13"/>
      <c r="L55" s="7">
        <f t="shared" si="24"/>
        <v>0</v>
      </c>
      <c r="M55" s="6"/>
      <c r="N55" s="7">
        <f t="shared" si="25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6"/>
        <v>0</v>
      </c>
      <c r="Y55" s="6"/>
      <c r="Z55" s="7"/>
      <c r="AA55" s="8">
        <f t="shared" si="27"/>
        <v>50</v>
      </c>
      <c r="AB55" s="6">
        <f t="shared" si="28"/>
        <v>45</v>
      </c>
    </row>
    <row r="56" spans="1:28" x14ac:dyDescent="0.2">
      <c r="A56" s="18">
        <v>46</v>
      </c>
      <c r="B56" s="13" t="s">
        <v>367</v>
      </c>
      <c r="C56" s="13" t="s">
        <v>388</v>
      </c>
      <c r="D56" s="13" t="s">
        <v>389</v>
      </c>
      <c r="E56" s="20"/>
      <c r="F56" s="22">
        <f t="shared" si="34"/>
        <v>0</v>
      </c>
      <c r="G56" s="20"/>
      <c r="H56" s="7">
        <f t="shared" si="22"/>
        <v>0</v>
      </c>
      <c r="I56" s="20">
        <v>29</v>
      </c>
      <c r="J56" s="22">
        <f t="shared" si="23"/>
        <v>47.368421052631582</v>
      </c>
      <c r="K56" s="13"/>
      <c r="L56" s="7">
        <f t="shared" si="24"/>
        <v>0</v>
      </c>
      <c r="M56" s="6"/>
      <c r="N56" s="7">
        <f t="shared" si="25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6"/>
        <v>0</v>
      </c>
      <c r="Y56" s="6"/>
      <c r="Z56" s="7">
        <f>IF(Y56=0,,($Y$9-Y56)*$Y$7*100/$Y$9)</f>
        <v>0</v>
      </c>
      <c r="AA56" s="8">
        <f t="shared" si="27"/>
        <v>47.368421052631582</v>
      </c>
      <c r="AB56" s="6">
        <f t="shared" si="28"/>
        <v>46</v>
      </c>
    </row>
    <row r="57" spans="1:28" x14ac:dyDescent="0.2">
      <c r="A57" s="18">
        <v>47</v>
      </c>
      <c r="B57" s="13" t="s">
        <v>579</v>
      </c>
      <c r="C57" s="13" t="s">
        <v>580</v>
      </c>
      <c r="D57" s="13" t="s">
        <v>45</v>
      </c>
      <c r="E57" s="20"/>
      <c r="F57" s="22">
        <f t="shared" si="34"/>
        <v>0</v>
      </c>
      <c r="G57" s="20"/>
      <c r="H57" s="7">
        <f t="shared" si="22"/>
        <v>0</v>
      </c>
      <c r="I57" s="20"/>
      <c r="J57" s="22">
        <f t="shared" si="23"/>
        <v>0</v>
      </c>
      <c r="K57" s="13"/>
      <c r="L57" s="7">
        <f t="shared" si="24"/>
        <v>0</v>
      </c>
      <c r="M57" s="6">
        <v>22</v>
      </c>
      <c r="N57" s="7">
        <f t="shared" si="25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42.857142857142854</v>
      </c>
      <c r="AB57" s="6">
        <f t="shared" si="28"/>
        <v>47</v>
      </c>
    </row>
    <row r="58" spans="1:28" x14ac:dyDescent="0.2">
      <c r="A58" s="18">
        <v>48</v>
      </c>
      <c r="B58" s="13" t="s">
        <v>581</v>
      </c>
      <c r="C58" s="13" t="s">
        <v>52</v>
      </c>
      <c r="D58" s="13" t="s">
        <v>133</v>
      </c>
      <c r="E58" s="20"/>
      <c r="F58" s="22">
        <f t="shared" si="34"/>
        <v>0</v>
      </c>
      <c r="G58" s="20"/>
      <c r="H58" s="7">
        <f t="shared" si="22"/>
        <v>0</v>
      </c>
      <c r="I58" s="20"/>
      <c r="J58" s="22">
        <f t="shared" si="23"/>
        <v>0</v>
      </c>
      <c r="K58" s="13"/>
      <c r="L58" s="7">
        <f t="shared" si="24"/>
        <v>0</v>
      </c>
      <c r="M58" s="6">
        <v>23</v>
      </c>
      <c r="N58" s="7">
        <f t="shared" si="25"/>
        <v>35.714285714285715</v>
      </c>
      <c r="O58" s="6"/>
      <c r="P58" s="7">
        <f t="shared" ref="P58:P92" si="35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35.714285714285715</v>
      </c>
      <c r="AB58" s="6">
        <f t="shared" si="28"/>
        <v>48</v>
      </c>
    </row>
    <row r="59" spans="1:28" x14ac:dyDescent="0.2">
      <c r="A59" s="18">
        <v>49</v>
      </c>
      <c r="B59" s="13" t="s">
        <v>247</v>
      </c>
      <c r="C59" s="13" t="s">
        <v>248</v>
      </c>
      <c r="D59" s="13" t="s">
        <v>136</v>
      </c>
      <c r="E59" s="13"/>
      <c r="F59" s="22">
        <f t="shared" si="34"/>
        <v>0</v>
      </c>
      <c r="G59" s="13"/>
      <c r="H59" s="7">
        <f t="shared" si="22"/>
        <v>0</v>
      </c>
      <c r="I59" s="13"/>
      <c r="J59" s="22">
        <f t="shared" si="23"/>
        <v>0</v>
      </c>
      <c r="K59" s="13"/>
      <c r="L59" s="7">
        <f t="shared" si="24"/>
        <v>0</v>
      </c>
      <c r="M59" s="6"/>
      <c r="N59" s="7">
        <f t="shared" si="25"/>
        <v>0</v>
      </c>
      <c r="O59" s="6">
        <v>33</v>
      </c>
      <c r="P59" s="7">
        <f t="shared" si="35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35</v>
      </c>
      <c r="AB59" s="6">
        <f t="shared" si="28"/>
        <v>49</v>
      </c>
    </row>
    <row r="60" spans="1:28" x14ac:dyDescent="0.2">
      <c r="A60" s="18">
        <v>50</v>
      </c>
      <c r="B60" s="13" t="s">
        <v>253</v>
      </c>
      <c r="C60" s="13" t="s">
        <v>254</v>
      </c>
      <c r="D60" s="13" t="s">
        <v>90</v>
      </c>
      <c r="E60" s="20">
        <v>35</v>
      </c>
      <c r="F60" s="22">
        <f t="shared" si="34"/>
        <v>33.333333333333336</v>
      </c>
      <c r="G60" s="20"/>
      <c r="H60" s="7">
        <f t="shared" si="22"/>
        <v>0</v>
      </c>
      <c r="I60" s="6"/>
      <c r="J60" s="22">
        <f t="shared" si="23"/>
        <v>0</v>
      </c>
      <c r="K60" s="13"/>
      <c r="L60" s="7">
        <f t="shared" si="24"/>
        <v>0</v>
      </c>
      <c r="M60" s="6"/>
      <c r="N60" s="7">
        <f t="shared" si="25"/>
        <v>0</v>
      </c>
      <c r="O60" s="6"/>
      <c r="P60" s="7">
        <f t="shared" si="35"/>
        <v>0</v>
      </c>
      <c r="Q60" s="13"/>
      <c r="R60" s="7"/>
      <c r="S60" s="6"/>
      <c r="T60" s="7"/>
      <c r="U60" s="6"/>
      <c r="V60" s="7"/>
      <c r="W60" s="6"/>
      <c r="X60" s="7">
        <f t="shared" si="26"/>
        <v>0</v>
      </c>
      <c r="Y60" s="6"/>
      <c r="Z60" s="7"/>
      <c r="AA60" s="8">
        <f t="shared" si="27"/>
        <v>33.333333333333336</v>
      </c>
      <c r="AB60" s="6">
        <f t="shared" si="28"/>
        <v>50</v>
      </c>
    </row>
    <row r="61" spans="1:28" x14ac:dyDescent="0.2">
      <c r="A61" s="18">
        <v>51</v>
      </c>
      <c r="B61" s="13" t="s">
        <v>390</v>
      </c>
      <c r="C61" s="13" t="s">
        <v>349</v>
      </c>
      <c r="D61" s="13" t="s">
        <v>90</v>
      </c>
      <c r="E61" s="6"/>
      <c r="F61" s="22">
        <f t="shared" si="34"/>
        <v>0</v>
      </c>
      <c r="G61" s="20"/>
      <c r="H61" s="7">
        <f t="shared" si="22"/>
        <v>0</v>
      </c>
      <c r="I61" s="6">
        <v>32</v>
      </c>
      <c r="J61" s="22">
        <f t="shared" si="23"/>
        <v>31.578947368421051</v>
      </c>
      <c r="K61" s="13"/>
      <c r="L61" s="7">
        <f t="shared" si="24"/>
        <v>0</v>
      </c>
      <c r="M61" s="6"/>
      <c r="N61" s="7">
        <f t="shared" si="25"/>
        <v>0</v>
      </c>
      <c r="O61" s="6"/>
      <c r="P61" s="7">
        <f t="shared" si="35"/>
        <v>0</v>
      </c>
      <c r="Q61" s="13"/>
      <c r="R61" s="7"/>
      <c r="S61" s="6"/>
      <c r="T61" s="7"/>
      <c r="U61" s="6"/>
      <c r="V61" s="7"/>
      <c r="W61" s="6"/>
      <c r="X61" s="7">
        <f t="shared" si="26"/>
        <v>0</v>
      </c>
      <c r="Y61" s="6"/>
      <c r="Z61" s="7"/>
      <c r="AA61" s="8">
        <f t="shared" si="27"/>
        <v>31.578947368421051</v>
      </c>
      <c r="AB61" s="6">
        <f t="shared" si="28"/>
        <v>51</v>
      </c>
    </row>
    <row r="62" spans="1:28" x14ac:dyDescent="0.2">
      <c r="A62" s="18">
        <v>52</v>
      </c>
      <c r="B62" s="13" t="s">
        <v>584</v>
      </c>
      <c r="C62" s="13" t="s">
        <v>56</v>
      </c>
      <c r="D62" s="13" t="s">
        <v>160</v>
      </c>
      <c r="E62" s="20"/>
      <c r="F62" s="22">
        <f t="shared" si="34"/>
        <v>0</v>
      </c>
      <c r="G62" s="20"/>
      <c r="H62" s="7">
        <f t="shared" si="22"/>
        <v>0</v>
      </c>
      <c r="I62" s="6"/>
      <c r="J62" s="22">
        <f t="shared" si="23"/>
        <v>0</v>
      </c>
      <c r="K62" s="13"/>
      <c r="L62" s="7">
        <f t="shared" si="24"/>
        <v>0</v>
      </c>
      <c r="M62" s="6">
        <v>27</v>
      </c>
      <c r="N62" s="7">
        <f t="shared" si="25"/>
        <v>7.1428571428571432</v>
      </c>
      <c r="O62" s="6">
        <v>37</v>
      </c>
      <c r="P62" s="7">
        <f t="shared" si="35"/>
        <v>15</v>
      </c>
      <c r="Q62" s="13"/>
      <c r="R62" s="7"/>
      <c r="S62" s="6"/>
      <c r="T62" s="7"/>
      <c r="U62" s="6"/>
      <c r="V62" s="7"/>
      <c r="W62" s="6"/>
      <c r="X62" s="7">
        <f t="shared" si="26"/>
        <v>0</v>
      </c>
      <c r="Y62" s="6"/>
      <c r="Z62" s="7"/>
      <c r="AA62" s="8">
        <f t="shared" si="27"/>
        <v>22.142857142857142</v>
      </c>
      <c r="AB62" s="6">
        <f t="shared" si="28"/>
        <v>52</v>
      </c>
    </row>
    <row r="63" spans="1:28" x14ac:dyDescent="0.2">
      <c r="A63" s="18">
        <v>53</v>
      </c>
      <c r="B63" s="13" t="s">
        <v>177</v>
      </c>
      <c r="C63" s="13" t="s">
        <v>128</v>
      </c>
      <c r="D63" s="13" t="s">
        <v>90</v>
      </c>
      <c r="E63" s="13"/>
      <c r="F63" s="22">
        <f t="shared" si="34"/>
        <v>0</v>
      </c>
      <c r="G63" s="13"/>
      <c r="H63" s="7">
        <f t="shared" si="22"/>
        <v>0</v>
      </c>
      <c r="I63" s="13"/>
      <c r="J63" s="22">
        <f t="shared" si="23"/>
        <v>0</v>
      </c>
      <c r="K63" s="13"/>
      <c r="L63" s="7">
        <f t="shared" si="24"/>
        <v>0</v>
      </c>
      <c r="M63" s="6"/>
      <c r="N63" s="7">
        <f t="shared" si="25"/>
        <v>0</v>
      </c>
      <c r="O63" s="6">
        <v>36</v>
      </c>
      <c r="P63" s="7">
        <f t="shared" si="35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6"/>
        <v>0</v>
      </c>
      <c r="Y63" s="6"/>
      <c r="Z63" s="7">
        <f>IF(Y63=0,,($Y$9-Y63)*$Y$7*100/$Y$9)</f>
        <v>0</v>
      </c>
      <c r="AA63" s="8">
        <f t="shared" si="27"/>
        <v>20</v>
      </c>
      <c r="AB63" s="6">
        <f t="shared" si="28"/>
        <v>53</v>
      </c>
    </row>
    <row r="64" spans="1:28" x14ac:dyDescent="0.2">
      <c r="A64" s="18">
        <v>54</v>
      </c>
      <c r="B64" s="13" t="s">
        <v>582</v>
      </c>
      <c r="C64" s="13" t="s">
        <v>583</v>
      </c>
      <c r="D64" s="13" t="s">
        <v>160</v>
      </c>
      <c r="E64" s="20"/>
      <c r="F64" s="22">
        <f t="shared" si="34"/>
        <v>0</v>
      </c>
      <c r="G64" s="20"/>
      <c r="H64" s="7">
        <f t="shared" si="22"/>
        <v>0</v>
      </c>
      <c r="I64" s="20"/>
      <c r="J64" s="22">
        <f t="shared" si="23"/>
        <v>0</v>
      </c>
      <c r="K64" s="13"/>
      <c r="L64" s="7">
        <f t="shared" si="24"/>
        <v>0</v>
      </c>
      <c r="M64" s="6">
        <v>26</v>
      </c>
      <c r="N64" s="7">
        <f t="shared" si="25"/>
        <v>14.285714285714286</v>
      </c>
      <c r="O64" s="6"/>
      <c r="P64" s="7">
        <f t="shared" si="35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6"/>
        <v>0</v>
      </c>
      <c r="Y64" s="6"/>
      <c r="Z64" s="7">
        <f>IF(Y64=0,,($Y$9-Y64)*$Y$7*100/$Y$9)</f>
        <v>0</v>
      </c>
      <c r="AA64" s="8">
        <f t="shared" si="27"/>
        <v>14.285714285714286</v>
      </c>
      <c r="AB64" s="6">
        <f t="shared" si="28"/>
        <v>54</v>
      </c>
    </row>
    <row r="65" spans="1:28" x14ac:dyDescent="0.2">
      <c r="A65" s="18">
        <v>55</v>
      </c>
      <c r="B65" s="13" t="s">
        <v>759</v>
      </c>
      <c r="C65" s="13" t="s">
        <v>760</v>
      </c>
      <c r="D65" s="13" t="s">
        <v>45</v>
      </c>
      <c r="E65" s="20"/>
      <c r="F65" s="22">
        <f t="shared" si="34"/>
        <v>0</v>
      </c>
      <c r="G65" s="20"/>
      <c r="H65" s="7">
        <f t="shared" si="22"/>
        <v>0</v>
      </c>
      <c r="I65" s="6"/>
      <c r="J65" s="22">
        <f t="shared" si="23"/>
        <v>0</v>
      </c>
      <c r="K65" s="13"/>
      <c r="L65" s="7">
        <f t="shared" si="24"/>
        <v>0</v>
      </c>
      <c r="M65" s="6"/>
      <c r="N65" s="7">
        <f t="shared" si="25"/>
        <v>0</v>
      </c>
      <c r="O65" s="6">
        <v>38</v>
      </c>
      <c r="P65" s="7">
        <f t="shared" si="35"/>
        <v>10</v>
      </c>
      <c r="Q65" s="13"/>
      <c r="R65" s="7"/>
      <c r="S65" s="6"/>
      <c r="T65" s="7"/>
      <c r="U65" s="6"/>
      <c r="V65" s="7"/>
      <c r="W65" s="6"/>
      <c r="X65" s="7">
        <f t="shared" si="26"/>
        <v>0</v>
      </c>
      <c r="Y65" s="6"/>
      <c r="Z65" s="7"/>
      <c r="AA65" s="8">
        <f t="shared" si="27"/>
        <v>10</v>
      </c>
      <c r="AB65" s="6">
        <f t="shared" si="28"/>
        <v>55</v>
      </c>
    </row>
    <row r="66" spans="1:28" x14ac:dyDescent="0.2">
      <c r="A66" s="18">
        <v>56</v>
      </c>
      <c r="B66" s="13" t="s">
        <v>585</v>
      </c>
      <c r="C66" s="13" t="s">
        <v>586</v>
      </c>
      <c r="D66" s="13" t="s">
        <v>133</v>
      </c>
      <c r="E66" s="20"/>
      <c r="F66" s="22">
        <f t="shared" si="34"/>
        <v>0</v>
      </c>
      <c r="G66" s="20"/>
      <c r="H66" s="7">
        <f t="shared" si="22"/>
        <v>0</v>
      </c>
      <c r="I66" s="20"/>
      <c r="J66" s="22">
        <f t="shared" si="23"/>
        <v>0</v>
      </c>
      <c r="K66" s="13"/>
      <c r="L66" s="7">
        <f t="shared" si="24"/>
        <v>0</v>
      </c>
      <c r="M66" s="6">
        <v>28</v>
      </c>
      <c r="N66" s="7">
        <v>4</v>
      </c>
      <c r="O66" s="6">
        <v>40</v>
      </c>
      <c r="P66" s="7">
        <f t="shared" si="35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6"/>
        <v>0</v>
      </c>
      <c r="Y66" s="6"/>
      <c r="Z66" s="7">
        <f>IF(Y66=0,,($Y$9-Y66)*$Y$7*100/$Y$9)</f>
        <v>0</v>
      </c>
      <c r="AA66" s="8">
        <f t="shared" si="27"/>
        <v>4</v>
      </c>
      <c r="AB66" s="6">
        <f t="shared" si="28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4"/>
        <v>0</v>
      </c>
      <c r="G67" s="20"/>
      <c r="H67" s="7">
        <f t="shared" si="22"/>
        <v>0</v>
      </c>
      <c r="I67" s="6"/>
      <c r="J67" s="22">
        <f t="shared" si="23"/>
        <v>0</v>
      </c>
      <c r="K67" s="13"/>
      <c r="L67" s="7">
        <f t="shared" si="24"/>
        <v>0</v>
      </c>
      <c r="M67" s="6"/>
      <c r="N67" s="7">
        <f t="shared" ref="N67:N92" si="36">IF(M67=0,,($M$9-M67)*$M$7*100/$M$9)</f>
        <v>0</v>
      </c>
      <c r="O67" s="6"/>
      <c r="P67" s="7">
        <f t="shared" si="35"/>
        <v>0</v>
      </c>
      <c r="Q67" s="13"/>
      <c r="R67" s="7"/>
      <c r="S67" s="6"/>
      <c r="T67" s="7"/>
      <c r="U67" s="6"/>
      <c r="V67" s="7"/>
      <c r="W67" s="6"/>
      <c r="X67" s="7">
        <f t="shared" si="26"/>
        <v>0</v>
      </c>
      <c r="Y67" s="6"/>
      <c r="Z67" s="7"/>
      <c r="AA67" s="8">
        <f t="shared" si="27"/>
        <v>0</v>
      </c>
      <c r="AB67" s="6">
        <f t="shared" si="28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 t="shared" si="34"/>
        <v>0</v>
      </c>
      <c r="G68" s="20"/>
      <c r="H68" s="7">
        <f t="shared" si="22"/>
        <v>0</v>
      </c>
      <c r="I68" s="6"/>
      <c r="J68" s="22">
        <f t="shared" si="23"/>
        <v>0</v>
      </c>
      <c r="K68" s="13"/>
      <c r="L68" s="7">
        <f t="shared" si="24"/>
        <v>0</v>
      </c>
      <c r="M68" s="6"/>
      <c r="N68" s="7">
        <f t="shared" si="36"/>
        <v>0</v>
      </c>
      <c r="O68" s="6"/>
      <c r="P68" s="7">
        <f t="shared" si="35"/>
        <v>0</v>
      </c>
      <c r="Q68" s="13"/>
      <c r="R68" s="7">
        <v>0</v>
      </c>
      <c r="S68" s="6"/>
      <c r="T68" s="7">
        <f t="shared" ref="T68:T81" si="37">IF(S68=0,,($S$9-S68)*$S$7*100/$S$9)</f>
        <v>0</v>
      </c>
      <c r="U68" s="6"/>
      <c r="V68" s="7">
        <f t="shared" ref="V68:V81" si="38">IF(U68=0,,($U$9-U68)*$U$7*100/$U$9)</f>
        <v>0</v>
      </c>
      <c r="W68" s="6"/>
      <c r="X68" s="7">
        <f t="shared" si="26"/>
        <v>0</v>
      </c>
      <c r="Y68" s="6"/>
      <c r="Z68" s="7"/>
      <c r="AA68" s="8">
        <f t="shared" si="27"/>
        <v>0</v>
      </c>
      <c r="AB68" s="6">
        <f t="shared" si="28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 t="shared" si="34"/>
        <v>0</v>
      </c>
      <c r="G69" s="13"/>
      <c r="H69" s="7">
        <f t="shared" si="22"/>
        <v>0</v>
      </c>
      <c r="I69" s="13"/>
      <c r="J69" s="22">
        <f t="shared" si="23"/>
        <v>0</v>
      </c>
      <c r="K69" s="13"/>
      <c r="L69" s="7">
        <f t="shared" si="24"/>
        <v>0</v>
      </c>
      <c r="M69" s="6"/>
      <c r="N69" s="7">
        <f t="shared" si="36"/>
        <v>0</v>
      </c>
      <c r="O69" s="6"/>
      <c r="P69" s="7">
        <f t="shared" si="35"/>
        <v>0</v>
      </c>
      <c r="Q69" s="13"/>
      <c r="R69" s="7">
        <f t="shared" ref="R69:R79" si="39">IF(Q69=0,,($Q$9-Q69)*$Q$7*100/$Q$9)</f>
        <v>0</v>
      </c>
      <c r="S69" s="6"/>
      <c r="T69" s="7">
        <f t="shared" si="37"/>
        <v>0</v>
      </c>
      <c r="U69" s="6"/>
      <c r="V69" s="7">
        <f t="shared" si="38"/>
        <v>0</v>
      </c>
      <c r="W69" s="6"/>
      <c r="X69" s="7">
        <f t="shared" si="26"/>
        <v>0</v>
      </c>
      <c r="Y69" s="6"/>
      <c r="Z69" s="7">
        <f t="shared" ref="Z69:Z79" si="40"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 t="shared" si="34"/>
        <v>0</v>
      </c>
      <c r="G70" s="22"/>
      <c r="H70" s="7">
        <f t="shared" si="22"/>
        <v>0</v>
      </c>
      <c r="I70" s="22"/>
      <c r="J70" s="22">
        <f t="shared" si="23"/>
        <v>0</v>
      </c>
      <c r="K70" s="22"/>
      <c r="L70" s="7">
        <f t="shared" si="24"/>
        <v>0</v>
      </c>
      <c r="M70" s="7"/>
      <c r="N70" s="7">
        <f t="shared" si="36"/>
        <v>0</v>
      </c>
      <c r="O70" s="7"/>
      <c r="P70" s="7">
        <f t="shared" si="35"/>
        <v>0</v>
      </c>
      <c r="Q70" s="22"/>
      <c r="R70" s="7">
        <f t="shared" si="39"/>
        <v>0</v>
      </c>
      <c r="S70" s="7"/>
      <c r="T70" s="7">
        <f t="shared" si="37"/>
        <v>0</v>
      </c>
      <c r="U70" s="7"/>
      <c r="V70" s="7">
        <f t="shared" si="38"/>
        <v>0</v>
      </c>
      <c r="W70" s="7"/>
      <c r="X70" s="7">
        <f t="shared" si="26"/>
        <v>0</v>
      </c>
      <c r="Y70" s="7"/>
      <c r="Z70" s="7">
        <f t="shared" si="40"/>
        <v>0</v>
      </c>
      <c r="AA70" s="8">
        <f t="shared" si="27"/>
        <v>0</v>
      </c>
      <c r="AB70" s="6">
        <f t="shared" si="28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 t="shared" si="34"/>
        <v>0</v>
      </c>
      <c r="G71" s="20"/>
      <c r="H71" s="7">
        <f t="shared" si="22"/>
        <v>0</v>
      </c>
      <c r="I71" s="20"/>
      <c r="J71" s="22">
        <f t="shared" si="23"/>
        <v>0</v>
      </c>
      <c r="K71" s="13"/>
      <c r="L71" s="7">
        <f t="shared" si="24"/>
        <v>0</v>
      </c>
      <c r="M71" s="6"/>
      <c r="N71" s="7">
        <f t="shared" si="36"/>
        <v>0</v>
      </c>
      <c r="O71" s="6"/>
      <c r="P71" s="7">
        <f t="shared" si="35"/>
        <v>0</v>
      </c>
      <c r="Q71" s="13"/>
      <c r="R71" s="7">
        <f t="shared" si="39"/>
        <v>0</v>
      </c>
      <c r="S71" s="6"/>
      <c r="T71" s="7">
        <f t="shared" si="37"/>
        <v>0</v>
      </c>
      <c r="U71" s="6"/>
      <c r="V71" s="7">
        <f t="shared" si="38"/>
        <v>0</v>
      </c>
      <c r="W71" s="6"/>
      <c r="X71" s="7">
        <f t="shared" si="26"/>
        <v>0</v>
      </c>
      <c r="Y71" s="6"/>
      <c r="Z71" s="7">
        <f t="shared" si="40"/>
        <v>0</v>
      </c>
      <c r="AA71" s="8">
        <f t="shared" si="27"/>
        <v>0</v>
      </c>
      <c r="AB71" s="6">
        <f t="shared" si="28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 t="shared" si="34"/>
        <v>0</v>
      </c>
      <c r="G72" s="20"/>
      <c r="H72" s="7">
        <f t="shared" si="22"/>
        <v>0</v>
      </c>
      <c r="I72" s="20"/>
      <c r="J72" s="22">
        <f t="shared" si="23"/>
        <v>0</v>
      </c>
      <c r="K72" s="13"/>
      <c r="L72" s="7">
        <f t="shared" si="24"/>
        <v>0</v>
      </c>
      <c r="M72" s="6"/>
      <c r="N72" s="7">
        <f t="shared" si="36"/>
        <v>0</v>
      </c>
      <c r="O72" s="6"/>
      <c r="P72" s="7">
        <f t="shared" si="35"/>
        <v>0</v>
      </c>
      <c r="Q72" s="13"/>
      <c r="R72" s="7">
        <f t="shared" si="39"/>
        <v>0</v>
      </c>
      <c r="S72" s="6"/>
      <c r="T72" s="7">
        <f t="shared" si="37"/>
        <v>0</v>
      </c>
      <c r="U72" s="6"/>
      <c r="V72" s="7">
        <f t="shared" si="38"/>
        <v>0</v>
      </c>
      <c r="W72" s="6"/>
      <c r="X72" s="7">
        <f t="shared" si="26"/>
        <v>0</v>
      </c>
      <c r="Y72" s="6"/>
      <c r="Z72" s="7">
        <f t="shared" si="40"/>
        <v>0</v>
      </c>
      <c r="AA72" s="8">
        <f t="shared" si="27"/>
        <v>0</v>
      </c>
      <c r="AB72" s="6">
        <f t="shared" si="28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 t="shared" si="34"/>
        <v>0</v>
      </c>
      <c r="G73" s="20"/>
      <c r="H73" s="7">
        <f t="shared" si="22"/>
        <v>0</v>
      </c>
      <c r="I73" s="20"/>
      <c r="J73" s="22">
        <f t="shared" si="23"/>
        <v>0</v>
      </c>
      <c r="K73" s="13"/>
      <c r="L73" s="7">
        <f t="shared" si="24"/>
        <v>0</v>
      </c>
      <c r="M73" s="6"/>
      <c r="N73" s="7">
        <f t="shared" si="36"/>
        <v>0</v>
      </c>
      <c r="O73" s="6"/>
      <c r="P73" s="7">
        <f t="shared" si="35"/>
        <v>0</v>
      </c>
      <c r="Q73" s="13"/>
      <c r="R73" s="7">
        <f t="shared" si="39"/>
        <v>0</v>
      </c>
      <c r="S73" s="6"/>
      <c r="T73" s="7">
        <f t="shared" si="37"/>
        <v>0</v>
      </c>
      <c r="U73" s="6"/>
      <c r="V73" s="7">
        <f t="shared" si="38"/>
        <v>0</v>
      </c>
      <c r="W73" s="6"/>
      <c r="X73" s="7">
        <f t="shared" si="26"/>
        <v>0</v>
      </c>
      <c r="Y73" s="6"/>
      <c r="Z73" s="7">
        <f t="shared" si="40"/>
        <v>0</v>
      </c>
      <c r="AA73" s="8">
        <f t="shared" si="27"/>
        <v>0</v>
      </c>
      <c r="AB73" s="6">
        <f t="shared" si="28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 t="shared" si="34"/>
        <v>0</v>
      </c>
      <c r="G74" s="20"/>
      <c r="H74" s="7">
        <f t="shared" si="22"/>
        <v>0</v>
      </c>
      <c r="I74" s="20"/>
      <c r="J74" s="22">
        <f t="shared" si="23"/>
        <v>0</v>
      </c>
      <c r="K74" s="13"/>
      <c r="L74" s="7">
        <f t="shared" si="24"/>
        <v>0</v>
      </c>
      <c r="M74" s="6"/>
      <c r="N74" s="7">
        <f t="shared" si="36"/>
        <v>0</v>
      </c>
      <c r="O74" s="6"/>
      <c r="P74" s="7">
        <f t="shared" si="35"/>
        <v>0</v>
      </c>
      <c r="Q74" s="13"/>
      <c r="R74" s="7">
        <f t="shared" si="39"/>
        <v>0</v>
      </c>
      <c r="S74" s="6"/>
      <c r="T74" s="7">
        <f t="shared" si="37"/>
        <v>0</v>
      </c>
      <c r="U74" s="6"/>
      <c r="V74" s="7">
        <f t="shared" si="38"/>
        <v>0</v>
      </c>
      <c r="W74" s="6"/>
      <c r="X74" s="7">
        <f t="shared" si="26"/>
        <v>0</v>
      </c>
      <c r="Y74" s="6"/>
      <c r="Z74" s="7">
        <f t="shared" si="40"/>
        <v>0</v>
      </c>
      <c r="AA74" s="8">
        <f t="shared" si="27"/>
        <v>0</v>
      </c>
      <c r="AB74" s="6">
        <f t="shared" si="28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 t="shared" si="34"/>
        <v>0</v>
      </c>
      <c r="G75" s="20"/>
      <c r="H75" s="7">
        <f t="shared" ref="H75:H92" si="41">IF(G75=0,,($G$9-G75)*$G$7*100/$G$9)</f>
        <v>0</v>
      </c>
      <c r="I75" s="20"/>
      <c r="J75" s="22">
        <f t="shared" ref="J75:J92" si="42">IF(I75=0,,($I$9-I75)*$I$7*100/$I$9)</f>
        <v>0</v>
      </c>
      <c r="K75" s="13"/>
      <c r="L75" s="7">
        <f t="shared" ref="L75:L92" si="43">IF(K75=0,,($K$9-K75)*$K$7*100/$K$9)</f>
        <v>0</v>
      </c>
      <c r="M75" s="6"/>
      <c r="N75" s="7">
        <f t="shared" si="36"/>
        <v>0</v>
      </c>
      <c r="O75" s="6"/>
      <c r="P75" s="7">
        <f t="shared" si="35"/>
        <v>0</v>
      </c>
      <c r="Q75" s="13"/>
      <c r="R75" s="7">
        <f t="shared" si="39"/>
        <v>0</v>
      </c>
      <c r="S75" s="6"/>
      <c r="T75" s="7">
        <f t="shared" si="37"/>
        <v>0</v>
      </c>
      <c r="U75" s="6"/>
      <c r="V75" s="7">
        <f t="shared" si="38"/>
        <v>0</v>
      </c>
      <c r="W75" s="6"/>
      <c r="X75" s="7">
        <f t="shared" ref="X75:X92" si="44">IF(W75=0,,($W$9-W75)*$W$7*100/$W$9)</f>
        <v>0</v>
      </c>
      <c r="Y75" s="6"/>
      <c r="Z75" s="7">
        <f t="shared" si="40"/>
        <v>0</v>
      </c>
      <c r="AA75" s="8">
        <f t="shared" ref="AA75:AA92" si="45">SUM(F75,H75,L75,J75,,N75,P75,R75,T75,V75,X75,Z75)</f>
        <v>0</v>
      </c>
      <c r="AB75" s="6">
        <f t="shared" ref="AB75:AB100" si="46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 t="shared" si="34"/>
        <v>0</v>
      </c>
      <c r="G76" s="20"/>
      <c r="H76" s="7">
        <f t="shared" si="41"/>
        <v>0</v>
      </c>
      <c r="I76" s="20"/>
      <c r="J76" s="22">
        <f t="shared" si="42"/>
        <v>0</v>
      </c>
      <c r="K76" s="13"/>
      <c r="L76" s="7">
        <f t="shared" si="43"/>
        <v>0</v>
      </c>
      <c r="M76" s="6"/>
      <c r="N76" s="7">
        <f t="shared" si="36"/>
        <v>0</v>
      </c>
      <c r="O76" s="6"/>
      <c r="P76" s="7">
        <f t="shared" si="35"/>
        <v>0</v>
      </c>
      <c r="Q76" s="13"/>
      <c r="R76" s="7">
        <f t="shared" si="39"/>
        <v>0</v>
      </c>
      <c r="S76" s="6"/>
      <c r="T76" s="7">
        <f t="shared" si="37"/>
        <v>0</v>
      </c>
      <c r="U76" s="6"/>
      <c r="V76" s="7">
        <f t="shared" si="38"/>
        <v>0</v>
      </c>
      <c r="W76" s="6"/>
      <c r="X76" s="7">
        <f t="shared" si="44"/>
        <v>0</v>
      </c>
      <c r="Y76" s="6"/>
      <c r="Z76" s="7">
        <f t="shared" si="40"/>
        <v>0</v>
      </c>
      <c r="AA76" s="8">
        <f t="shared" si="45"/>
        <v>0</v>
      </c>
      <c r="AB76" s="6">
        <f t="shared" si="46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 t="shared" si="34"/>
        <v>0</v>
      </c>
      <c r="G77" s="20"/>
      <c r="H77" s="7">
        <f t="shared" si="41"/>
        <v>0</v>
      </c>
      <c r="I77" s="20"/>
      <c r="J77" s="22">
        <f t="shared" si="42"/>
        <v>0</v>
      </c>
      <c r="K77" s="13"/>
      <c r="L77" s="7">
        <f t="shared" si="43"/>
        <v>0</v>
      </c>
      <c r="M77" s="6"/>
      <c r="N77" s="7">
        <f t="shared" si="36"/>
        <v>0</v>
      </c>
      <c r="O77" s="6"/>
      <c r="P77" s="7">
        <f t="shared" si="35"/>
        <v>0</v>
      </c>
      <c r="Q77" s="13"/>
      <c r="R77" s="7">
        <f t="shared" si="39"/>
        <v>0</v>
      </c>
      <c r="S77" s="6"/>
      <c r="T77" s="7">
        <f t="shared" si="37"/>
        <v>0</v>
      </c>
      <c r="U77" s="6"/>
      <c r="V77" s="7">
        <f t="shared" si="38"/>
        <v>0</v>
      </c>
      <c r="W77" s="6"/>
      <c r="X77" s="7">
        <f t="shared" si="44"/>
        <v>0</v>
      </c>
      <c r="Y77" s="6"/>
      <c r="Z77" s="7">
        <f t="shared" si="40"/>
        <v>0</v>
      </c>
      <c r="AA77" s="8">
        <f t="shared" si="45"/>
        <v>0</v>
      </c>
      <c r="AB77" s="6">
        <f t="shared" si="46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 t="shared" si="34"/>
        <v>0</v>
      </c>
      <c r="G78" s="20"/>
      <c r="H78" s="7">
        <f t="shared" si="41"/>
        <v>0</v>
      </c>
      <c r="I78" s="20"/>
      <c r="J78" s="22">
        <f t="shared" si="42"/>
        <v>0</v>
      </c>
      <c r="K78" s="13"/>
      <c r="L78" s="7">
        <f t="shared" si="43"/>
        <v>0</v>
      </c>
      <c r="M78" s="6"/>
      <c r="N78" s="7">
        <f t="shared" si="36"/>
        <v>0</v>
      </c>
      <c r="O78" s="6"/>
      <c r="P78" s="7">
        <f t="shared" si="35"/>
        <v>0</v>
      </c>
      <c r="Q78" s="13"/>
      <c r="R78" s="7">
        <f t="shared" si="39"/>
        <v>0</v>
      </c>
      <c r="S78" s="6"/>
      <c r="T78" s="7">
        <f t="shared" si="37"/>
        <v>0</v>
      </c>
      <c r="U78" s="6"/>
      <c r="V78" s="7">
        <f t="shared" si="38"/>
        <v>0</v>
      </c>
      <c r="W78" s="6"/>
      <c r="X78" s="7">
        <f t="shared" si="44"/>
        <v>0</v>
      </c>
      <c r="Y78" s="6"/>
      <c r="Z78" s="7">
        <f t="shared" si="40"/>
        <v>0</v>
      </c>
      <c r="AA78" s="8">
        <f t="shared" si="45"/>
        <v>0</v>
      </c>
      <c r="AB78" s="6">
        <f t="shared" si="46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 t="shared" si="34"/>
        <v>0</v>
      </c>
      <c r="G79" s="20"/>
      <c r="H79" s="7">
        <f t="shared" si="41"/>
        <v>0</v>
      </c>
      <c r="I79" s="20"/>
      <c r="J79" s="22">
        <f t="shared" si="42"/>
        <v>0</v>
      </c>
      <c r="K79" s="13"/>
      <c r="L79" s="7">
        <f t="shared" si="43"/>
        <v>0</v>
      </c>
      <c r="M79" s="6"/>
      <c r="N79" s="7">
        <f t="shared" si="36"/>
        <v>0</v>
      </c>
      <c r="O79" s="6"/>
      <c r="P79" s="7">
        <f t="shared" si="35"/>
        <v>0</v>
      </c>
      <c r="Q79" s="13"/>
      <c r="R79" s="7">
        <f t="shared" si="39"/>
        <v>0</v>
      </c>
      <c r="S79" s="6"/>
      <c r="T79" s="7">
        <f t="shared" si="37"/>
        <v>0</v>
      </c>
      <c r="U79" s="6"/>
      <c r="V79" s="7">
        <f t="shared" si="38"/>
        <v>0</v>
      </c>
      <c r="W79" s="6"/>
      <c r="X79" s="7">
        <f t="shared" si="44"/>
        <v>0</v>
      </c>
      <c r="Y79" s="6"/>
      <c r="Z79" s="7">
        <f t="shared" si="40"/>
        <v>0</v>
      </c>
      <c r="AA79" s="8">
        <f t="shared" si="45"/>
        <v>0</v>
      </c>
      <c r="AB79" s="6">
        <f t="shared" si="46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 t="shared" si="34"/>
        <v>0</v>
      </c>
      <c r="G80" s="20"/>
      <c r="H80" s="7">
        <f t="shared" si="41"/>
        <v>0</v>
      </c>
      <c r="I80" s="6"/>
      <c r="J80" s="22">
        <f t="shared" si="42"/>
        <v>0</v>
      </c>
      <c r="K80" s="13"/>
      <c r="L80" s="7">
        <f t="shared" si="43"/>
        <v>0</v>
      </c>
      <c r="M80" s="6"/>
      <c r="N80" s="7">
        <f t="shared" si="36"/>
        <v>0</v>
      </c>
      <c r="O80" s="6"/>
      <c r="P80" s="7">
        <f t="shared" si="35"/>
        <v>0</v>
      </c>
      <c r="Q80" s="13"/>
      <c r="R80" s="7"/>
      <c r="S80" s="6"/>
      <c r="T80" s="7">
        <f t="shared" si="37"/>
        <v>0</v>
      </c>
      <c r="U80" s="6"/>
      <c r="V80" s="7">
        <f t="shared" si="38"/>
        <v>0</v>
      </c>
      <c r="W80" s="6"/>
      <c r="X80" s="7">
        <f t="shared" si="44"/>
        <v>0</v>
      </c>
      <c r="Y80" s="6"/>
      <c r="Z80" s="7"/>
      <c r="AA80" s="8">
        <f t="shared" si="45"/>
        <v>0</v>
      </c>
      <c r="AB80" s="6">
        <f t="shared" si="46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 t="shared" si="34"/>
        <v>0</v>
      </c>
      <c r="G81" s="20"/>
      <c r="H81" s="7">
        <f t="shared" si="41"/>
        <v>0</v>
      </c>
      <c r="I81" s="20"/>
      <c r="J81" s="22">
        <f t="shared" si="42"/>
        <v>0</v>
      </c>
      <c r="K81" s="13"/>
      <c r="L81" s="7">
        <f t="shared" si="43"/>
        <v>0</v>
      </c>
      <c r="M81" s="6"/>
      <c r="N81" s="7">
        <f t="shared" si="36"/>
        <v>0</v>
      </c>
      <c r="O81" s="6"/>
      <c r="P81" s="7">
        <f t="shared" si="35"/>
        <v>0</v>
      </c>
      <c r="Q81" s="13"/>
      <c r="R81" s="7">
        <f>IF(Q81=0,,($Q$9-Q81)*$Q$7*100/$Q$9)</f>
        <v>0</v>
      </c>
      <c r="S81" s="6"/>
      <c r="T81" s="7">
        <f t="shared" si="37"/>
        <v>0</v>
      </c>
      <c r="U81" s="6"/>
      <c r="V81" s="7">
        <f t="shared" si="38"/>
        <v>0</v>
      </c>
      <c r="W81" s="6"/>
      <c r="X81" s="7">
        <f t="shared" si="44"/>
        <v>0</v>
      </c>
      <c r="Y81" s="6"/>
      <c r="Z81" s="7">
        <f>IF(Y81=0,,($Y$9-Y81)*$Y$7*100/$Y$9)</f>
        <v>0</v>
      </c>
      <c r="AA81" s="8">
        <f t="shared" si="45"/>
        <v>0</v>
      </c>
      <c r="AB81" s="6">
        <f t="shared" si="46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 t="shared" si="34"/>
        <v>0</v>
      </c>
      <c r="G82" s="20"/>
      <c r="H82" s="7">
        <f t="shared" si="41"/>
        <v>0</v>
      </c>
      <c r="I82" s="6"/>
      <c r="J82" s="22">
        <f t="shared" si="42"/>
        <v>0</v>
      </c>
      <c r="K82" s="13"/>
      <c r="L82" s="7">
        <f t="shared" si="43"/>
        <v>0</v>
      </c>
      <c r="M82" s="6"/>
      <c r="N82" s="7">
        <f t="shared" si="36"/>
        <v>0</v>
      </c>
      <c r="O82" s="6"/>
      <c r="P82" s="7">
        <f t="shared" si="35"/>
        <v>0</v>
      </c>
      <c r="Q82" s="13"/>
      <c r="R82" s="7"/>
      <c r="S82" s="6"/>
      <c r="T82" s="7"/>
      <c r="U82" s="6"/>
      <c r="V82" s="7"/>
      <c r="W82" s="6"/>
      <c r="X82" s="7">
        <f t="shared" si="44"/>
        <v>0</v>
      </c>
      <c r="Y82" s="6"/>
      <c r="Z82" s="7"/>
      <c r="AA82" s="8">
        <f t="shared" si="45"/>
        <v>0</v>
      </c>
      <c r="AB82" s="6">
        <f t="shared" si="46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 t="shared" si="34"/>
        <v>0</v>
      </c>
      <c r="G83" s="20"/>
      <c r="H83" s="7">
        <f t="shared" si="41"/>
        <v>0</v>
      </c>
      <c r="I83" s="20"/>
      <c r="J83" s="22">
        <f t="shared" si="42"/>
        <v>0</v>
      </c>
      <c r="K83" s="13"/>
      <c r="L83" s="7">
        <f t="shared" si="43"/>
        <v>0</v>
      </c>
      <c r="M83" s="6"/>
      <c r="N83" s="7">
        <f t="shared" si="36"/>
        <v>0</v>
      </c>
      <c r="O83" s="6"/>
      <c r="P83" s="7">
        <f t="shared" si="35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4"/>
        <v>0</v>
      </c>
      <c r="Y83" s="6"/>
      <c r="Z83" s="7">
        <f>IF(Y83=0,,($Y$9-Y83)*$Y$7*100/$Y$9)</f>
        <v>0</v>
      </c>
      <c r="AA83" s="8">
        <f t="shared" si="45"/>
        <v>0</v>
      </c>
      <c r="AB83" s="6">
        <f t="shared" si="46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 t="shared" si="34"/>
        <v>0</v>
      </c>
      <c r="G84" s="20"/>
      <c r="H84" s="7">
        <f t="shared" si="41"/>
        <v>0</v>
      </c>
      <c r="I84" s="20"/>
      <c r="J84" s="22">
        <f t="shared" si="42"/>
        <v>0</v>
      </c>
      <c r="K84" s="13"/>
      <c r="L84" s="7">
        <f t="shared" si="43"/>
        <v>0</v>
      </c>
      <c r="M84" s="6"/>
      <c r="N84" s="7">
        <f t="shared" si="36"/>
        <v>0</v>
      </c>
      <c r="O84" s="6"/>
      <c r="P84" s="7">
        <f t="shared" si="35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4"/>
        <v>0</v>
      </c>
      <c r="Y84" s="6"/>
      <c r="Z84" s="7">
        <f>IF(Y84=0,,($Y$9-Y84)*$Y$7*100/$Y$9)</f>
        <v>0</v>
      </c>
      <c r="AA84" s="8">
        <f t="shared" si="45"/>
        <v>0</v>
      </c>
      <c r="AB84" s="6">
        <f t="shared" si="46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4"/>
        <v>0</v>
      </c>
      <c r="G85" s="20"/>
      <c r="H85" s="7">
        <f t="shared" si="41"/>
        <v>0</v>
      </c>
      <c r="I85" s="20"/>
      <c r="J85" s="22">
        <f t="shared" si="42"/>
        <v>0</v>
      </c>
      <c r="K85" s="13"/>
      <c r="L85" s="7">
        <f t="shared" si="43"/>
        <v>0</v>
      </c>
      <c r="M85" s="6"/>
      <c r="N85" s="7">
        <f t="shared" si="36"/>
        <v>0</v>
      </c>
      <c r="O85" s="6"/>
      <c r="P85" s="7">
        <f t="shared" si="35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4"/>
        <v>0</v>
      </c>
      <c r="Y85" s="6"/>
      <c r="Z85" s="7">
        <f>IF(Y85=0,,($Y$9-Y85)*$Y$7*100/$Y$9)</f>
        <v>0</v>
      </c>
      <c r="AA85" s="8">
        <f t="shared" si="45"/>
        <v>0</v>
      </c>
      <c r="AB85" s="6">
        <f t="shared" si="46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4"/>
        <v>0</v>
      </c>
      <c r="G86" s="20"/>
      <c r="H86" s="7">
        <f t="shared" si="41"/>
        <v>0</v>
      </c>
      <c r="I86" s="6"/>
      <c r="J86" s="22">
        <f t="shared" si="42"/>
        <v>0</v>
      </c>
      <c r="K86" s="13"/>
      <c r="L86" s="7">
        <f t="shared" si="43"/>
        <v>0</v>
      </c>
      <c r="M86" s="6"/>
      <c r="N86" s="7">
        <f t="shared" si="36"/>
        <v>0</v>
      </c>
      <c r="O86" s="6"/>
      <c r="P86" s="7">
        <f t="shared" si="35"/>
        <v>0</v>
      </c>
      <c r="Q86" s="13"/>
      <c r="R86" s="7"/>
      <c r="S86" s="6"/>
      <c r="T86" s="7"/>
      <c r="U86" s="6"/>
      <c r="V86" s="7"/>
      <c r="W86" s="6"/>
      <c r="X86" s="7">
        <f t="shared" si="44"/>
        <v>0</v>
      </c>
      <c r="Y86" s="6"/>
      <c r="Z86" s="7"/>
      <c r="AA86" s="8">
        <f t="shared" si="45"/>
        <v>0</v>
      </c>
      <c r="AB86" s="6">
        <f t="shared" si="46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4"/>
        <v>0</v>
      </c>
      <c r="G87" s="20"/>
      <c r="H87" s="7">
        <f t="shared" si="41"/>
        <v>0</v>
      </c>
      <c r="I87" s="6"/>
      <c r="J87" s="22">
        <f t="shared" si="42"/>
        <v>0</v>
      </c>
      <c r="K87" s="13"/>
      <c r="L87" s="7">
        <f t="shared" si="43"/>
        <v>0</v>
      </c>
      <c r="M87" s="6"/>
      <c r="N87" s="7">
        <f t="shared" si="36"/>
        <v>0</v>
      </c>
      <c r="O87" s="6"/>
      <c r="P87" s="7">
        <f t="shared" si="35"/>
        <v>0</v>
      </c>
      <c r="Q87" s="13"/>
      <c r="R87" s="7"/>
      <c r="S87" s="6"/>
      <c r="T87" s="7"/>
      <c r="U87" s="6"/>
      <c r="V87" s="7"/>
      <c r="W87" s="6"/>
      <c r="X87" s="7">
        <f t="shared" si="44"/>
        <v>0</v>
      </c>
      <c r="Y87" s="6"/>
      <c r="Z87" s="7"/>
      <c r="AA87" s="8">
        <f t="shared" si="45"/>
        <v>0</v>
      </c>
      <c r="AB87" s="6">
        <f t="shared" si="46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4"/>
        <v>0</v>
      </c>
      <c r="G88" s="20"/>
      <c r="H88" s="7">
        <f t="shared" si="41"/>
        <v>0</v>
      </c>
      <c r="I88" s="20"/>
      <c r="J88" s="22">
        <f t="shared" si="42"/>
        <v>0</v>
      </c>
      <c r="K88" s="13"/>
      <c r="L88" s="7">
        <f t="shared" si="43"/>
        <v>0</v>
      </c>
      <c r="M88" s="6"/>
      <c r="N88" s="7">
        <f t="shared" si="36"/>
        <v>0</v>
      </c>
      <c r="O88" s="6"/>
      <c r="P88" s="7">
        <f t="shared" si="35"/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44"/>
        <v>0</v>
      </c>
      <c r="Y88" s="6"/>
      <c r="Z88" s="7">
        <f>IF(Y88=0,,($Y$9-Y88)*$Y$7*100/$Y$9)</f>
        <v>0</v>
      </c>
      <c r="AA88" s="8">
        <f t="shared" si="45"/>
        <v>0</v>
      </c>
      <c r="AB88" s="6">
        <f t="shared" si="46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4"/>
        <v>0</v>
      </c>
      <c r="G89" s="20"/>
      <c r="H89" s="7">
        <f t="shared" si="41"/>
        <v>0</v>
      </c>
      <c r="I89" s="20"/>
      <c r="J89" s="22">
        <f t="shared" si="42"/>
        <v>0</v>
      </c>
      <c r="K89" s="13"/>
      <c r="L89" s="7">
        <f t="shared" si="43"/>
        <v>0</v>
      </c>
      <c r="M89" s="6"/>
      <c r="N89" s="7">
        <f t="shared" si="36"/>
        <v>0</v>
      </c>
      <c r="O89" s="6"/>
      <c r="P89" s="7">
        <f t="shared" si="35"/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44"/>
        <v>0</v>
      </c>
      <c r="Y89" s="6"/>
      <c r="Z89" s="7">
        <f>IF(Y89=0,,($Y$9-Y89)*$Y$7*100/$Y$9)</f>
        <v>0</v>
      </c>
      <c r="AA89" s="8">
        <f t="shared" si="45"/>
        <v>0</v>
      </c>
      <c r="AB89" s="6">
        <f t="shared" si="46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4"/>
        <v>0</v>
      </c>
      <c r="G90" s="20"/>
      <c r="H90" s="7">
        <f t="shared" si="41"/>
        <v>0</v>
      </c>
      <c r="I90" s="20"/>
      <c r="J90" s="22">
        <f t="shared" si="42"/>
        <v>0</v>
      </c>
      <c r="K90" s="13"/>
      <c r="L90" s="7">
        <f t="shared" si="43"/>
        <v>0</v>
      </c>
      <c r="M90" s="6"/>
      <c r="N90" s="7">
        <f t="shared" si="36"/>
        <v>0</v>
      </c>
      <c r="O90" s="6"/>
      <c r="P90" s="7">
        <f t="shared" si="35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44"/>
        <v>0</v>
      </c>
      <c r="Y90" s="6"/>
      <c r="Z90" s="7">
        <f>IF(Y90=0,,($Y$9-Y90)*$Y$7*100/$Y$9)</f>
        <v>0</v>
      </c>
      <c r="AA90" s="8">
        <f t="shared" si="45"/>
        <v>0</v>
      </c>
      <c r="AB90" s="6">
        <f t="shared" si="46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4"/>
        <v>0</v>
      </c>
      <c r="G91" s="20"/>
      <c r="H91" s="7">
        <f t="shared" si="41"/>
        <v>0</v>
      </c>
      <c r="I91" s="20"/>
      <c r="J91" s="22">
        <f t="shared" si="42"/>
        <v>0</v>
      </c>
      <c r="K91" s="13"/>
      <c r="L91" s="7">
        <f t="shared" si="43"/>
        <v>0</v>
      </c>
      <c r="M91" s="6"/>
      <c r="N91" s="7">
        <f t="shared" si="36"/>
        <v>0</v>
      </c>
      <c r="O91" s="6"/>
      <c r="P91" s="7">
        <f t="shared" si="35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44"/>
        <v>0</v>
      </c>
      <c r="Y91" s="6"/>
      <c r="Z91" s="7">
        <f>IF(Y91=0,,($Y$9-Y91)*$Y$7*100/$Y$9)</f>
        <v>0</v>
      </c>
      <c r="AA91" s="8">
        <f t="shared" si="45"/>
        <v>0</v>
      </c>
      <c r="AB91" s="6">
        <f t="shared" si="46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4"/>
        <v>0</v>
      </c>
      <c r="G92" s="20"/>
      <c r="H92" s="7">
        <f t="shared" si="41"/>
        <v>0</v>
      </c>
      <c r="I92" s="20"/>
      <c r="J92" s="22">
        <f t="shared" si="42"/>
        <v>0</v>
      </c>
      <c r="K92" s="13"/>
      <c r="L92" s="7">
        <f t="shared" si="43"/>
        <v>0</v>
      </c>
      <c r="M92" s="6"/>
      <c r="N92" s="7">
        <f t="shared" si="36"/>
        <v>0</v>
      </c>
      <c r="O92" s="6"/>
      <c r="P92" s="7">
        <f t="shared" si="35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44"/>
        <v>0</v>
      </c>
      <c r="Y92" s="6"/>
      <c r="Z92" s="7">
        <f>IF(Y92=0,,($Y$9-Y92)*$Y$7*100/$Y$9)</f>
        <v>0</v>
      </c>
      <c r="AA92" s="8">
        <f t="shared" si="45"/>
        <v>0</v>
      </c>
      <c r="AB92" s="6">
        <f t="shared" si="46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47">IF(E93=0,,($E$9-E93)*$E$7*100/$E$9)</f>
        <v>0</v>
      </c>
      <c r="G93" s="20"/>
      <c r="H93" s="7">
        <f t="shared" ref="H93:H100" si="48">IF(G93=0,,($G$9-G93)*$G$7*100/$G$9)</f>
        <v>0</v>
      </c>
      <c r="I93" s="20"/>
      <c r="J93" s="22">
        <f t="shared" ref="J93:J100" si="49">IF(I93=0,,($I$9-I93)*$I$7*100/$I$9)</f>
        <v>0</v>
      </c>
      <c r="K93" s="13"/>
      <c r="L93" s="7">
        <f t="shared" ref="L93:L100" si="50">IF(K93=0,,($K$9-K93)*$K$7*100/$K$9)</f>
        <v>0</v>
      </c>
      <c r="M93" s="6"/>
      <c r="N93" s="7">
        <f t="shared" ref="N93:N100" si="51">IF(M93=0,,($M$9-M93)*$M$7*100/$M$9)</f>
        <v>0</v>
      </c>
      <c r="O93" s="6"/>
      <c r="P93" s="7">
        <f t="shared" ref="P93:P100" si="52">IF(O93=0,,($O$9-O93)*$O$7*100/$O$9)</f>
        <v>0</v>
      </c>
      <c r="Q93" s="13"/>
      <c r="R93" s="7">
        <f t="shared" ref="R93:R100" si="53">IF(Q93=0,,($Q$9-Q93)*$Q$7*100/$Q$9)</f>
        <v>0</v>
      </c>
      <c r="S93" s="6"/>
      <c r="T93" s="7">
        <f t="shared" ref="T93:T100" si="54">IF(S93=0,,($S$9-S93)*$S$7*100/$S$9)</f>
        <v>0</v>
      </c>
      <c r="U93" s="6"/>
      <c r="V93" s="7">
        <f t="shared" ref="V93:V100" si="55">IF(U93=0,,($U$9-U93)*$U$7*100/$U$9)</f>
        <v>0</v>
      </c>
      <c r="W93" s="6"/>
      <c r="X93" s="7">
        <f t="shared" ref="X93:X100" si="56">IF(W93=0,,($W$9-W93)*$W$7*100/$W$9)</f>
        <v>0</v>
      </c>
      <c r="Y93" s="6"/>
      <c r="Z93" s="7">
        <f t="shared" ref="Z93:Z99" si="57">IF(Y93=0,,($Y$9-Y93)*$Y$7*100/$Y$9)</f>
        <v>0</v>
      </c>
      <c r="AA93" s="8">
        <f t="shared" ref="AA93:AA100" si="58">SUM(F93,H93,L93,J93,,N93,P93,R93,T93,V93,X93,Z93)</f>
        <v>0</v>
      </c>
      <c r="AB93" s="6">
        <f t="shared" si="46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47"/>
        <v>0</v>
      </c>
      <c r="G94" s="20"/>
      <c r="H94" s="7">
        <f t="shared" si="48"/>
        <v>0</v>
      </c>
      <c r="I94" s="6"/>
      <c r="J94" s="22">
        <f t="shared" si="49"/>
        <v>0</v>
      </c>
      <c r="K94" s="13"/>
      <c r="L94" s="7">
        <f t="shared" si="50"/>
        <v>0</v>
      </c>
      <c r="M94" s="6"/>
      <c r="N94" s="7">
        <f t="shared" si="51"/>
        <v>0</v>
      </c>
      <c r="O94" s="6"/>
      <c r="P94" s="7">
        <f t="shared" si="52"/>
        <v>0</v>
      </c>
      <c r="Q94" s="13"/>
      <c r="R94" s="7">
        <f t="shared" si="53"/>
        <v>0</v>
      </c>
      <c r="S94" s="6"/>
      <c r="T94" s="7">
        <f t="shared" si="54"/>
        <v>0</v>
      </c>
      <c r="U94" s="6"/>
      <c r="V94" s="7">
        <f t="shared" si="55"/>
        <v>0</v>
      </c>
      <c r="W94" s="6"/>
      <c r="X94" s="7">
        <f t="shared" si="56"/>
        <v>0</v>
      </c>
      <c r="Y94" s="6"/>
      <c r="Z94" s="7">
        <f t="shared" si="57"/>
        <v>0</v>
      </c>
      <c r="AA94" s="8">
        <f t="shared" si="58"/>
        <v>0</v>
      </c>
      <c r="AB94" s="6">
        <f t="shared" si="46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47"/>
        <v>0</v>
      </c>
      <c r="G95" s="13"/>
      <c r="H95" s="7">
        <f t="shared" si="48"/>
        <v>0</v>
      </c>
      <c r="I95" s="13"/>
      <c r="J95" s="22">
        <f t="shared" si="49"/>
        <v>0</v>
      </c>
      <c r="K95" s="13"/>
      <c r="L95" s="7">
        <f t="shared" si="50"/>
        <v>0</v>
      </c>
      <c r="M95" s="6"/>
      <c r="N95" s="7">
        <f t="shared" si="51"/>
        <v>0</v>
      </c>
      <c r="O95" s="6"/>
      <c r="P95" s="7">
        <f t="shared" si="52"/>
        <v>0</v>
      </c>
      <c r="Q95" s="13"/>
      <c r="R95" s="7">
        <f t="shared" si="53"/>
        <v>0</v>
      </c>
      <c r="S95" s="6"/>
      <c r="T95" s="7">
        <f t="shared" si="54"/>
        <v>0</v>
      </c>
      <c r="U95" s="6"/>
      <c r="V95" s="7">
        <f t="shared" si="55"/>
        <v>0</v>
      </c>
      <c r="W95" s="6"/>
      <c r="X95" s="7">
        <f t="shared" si="56"/>
        <v>0</v>
      </c>
      <c r="Y95" s="6"/>
      <c r="Z95" s="7">
        <f t="shared" si="57"/>
        <v>0</v>
      </c>
      <c r="AA95" s="8">
        <f t="shared" si="58"/>
        <v>0</v>
      </c>
      <c r="AB95" s="6">
        <f t="shared" si="46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47"/>
        <v>0</v>
      </c>
      <c r="G96" s="20"/>
      <c r="H96" s="7">
        <f t="shared" si="48"/>
        <v>0</v>
      </c>
      <c r="I96" s="6"/>
      <c r="J96" s="22">
        <f t="shared" si="49"/>
        <v>0</v>
      </c>
      <c r="K96" s="13"/>
      <c r="L96" s="7">
        <f t="shared" si="50"/>
        <v>0</v>
      </c>
      <c r="M96" s="6"/>
      <c r="N96" s="7">
        <f t="shared" si="51"/>
        <v>0</v>
      </c>
      <c r="O96" s="6"/>
      <c r="P96" s="7">
        <f t="shared" si="52"/>
        <v>0</v>
      </c>
      <c r="Q96" s="13"/>
      <c r="R96" s="7">
        <f t="shared" si="53"/>
        <v>0</v>
      </c>
      <c r="S96" s="6"/>
      <c r="T96" s="7">
        <f t="shared" si="54"/>
        <v>0</v>
      </c>
      <c r="U96" s="6"/>
      <c r="V96" s="7">
        <f t="shared" si="55"/>
        <v>0</v>
      </c>
      <c r="W96" s="6"/>
      <c r="X96" s="7">
        <f t="shared" si="56"/>
        <v>0</v>
      </c>
      <c r="Y96" s="6"/>
      <c r="Z96" s="7">
        <f t="shared" si="57"/>
        <v>0</v>
      </c>
      <c r="AA96" s="8">
        <f t="shared" si="58"/>
        <v>0</v>
      </c>
      <c r="AB96" s="6">
        <f t="shared" si="46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47"/>
        <v>0</v>
      </c>
      <c r="G97" s="20"/>
      <c r="H97" s="7">
        <f t="shared" si="48"/>
        <v>0</v>
      </c>
      <c r="I97" s="6"/>
      <c r="J97" s="22">
        <f t="shared" si="49"/>
        <v>0</v>
      </c>
      <c r="K97" s="13"/>
      <c r="L97" s="7">
        <f t="shared" si="50"/>
        <v>0</v>
      </c>
      <c r="M97" s="6"/>
      <c r="N97" s="7">
        <f t="shared" si="51"/>
        <v>0</v>
      </c>
      <c r="O97" s="6"/>
      <c r="P97" s="7">
        <f t="shared" si="52"/>
        <v>0</v>
      </c>
      <c r="Q97" s="13"/>
      <c r="R97" s="7">
        <f t="shared" si="53"/>
        <v>0</v>
      </c>
      <c r="S97" s="6"/>
      <c r="T97" s="7">
        <f t="shared" si="54"/>
        <v>0</v>
      </c>
      <c r="U97" s="6"/>
      <c r="V97" s="7">
        <f t="shared" si="55"/>
        <v>0</v>
      </c>
      <c r="W97" s="6"/>
      <c r="X97" s="7">
        <f t="shared" si="56"/>
        <v>0</v>
      </c>
      <c r="Y97" s="6"/>
      <c r="Z97" s="7">
        <f t="shared" si="57"/>
        <v>0</v>
      </c>
      <c r="AA97" s="8">
        <f t="shared" si="58"/>
        <v>0</v>
      </c>
      <c r="AB97" s="6">
        <f t="shared" si="46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47"/>
        <v>0</v>
      </c>
      <c r="G98" s="20"/>
      <c r="H98" s="7">
        <f t="shared" si="48"/>
        <v>0</v>
      </c>
      <c r="I98" s="20"/>
      <c r="J98" s="22">
        <f t="shared" si="49"/>
        <v>0</v>
      </c>
      <c r="K98" s="13"/>
      <c r="L98" s="7">
        <f t="shared" si="50"/>
        <v>0</v>
      </c>
      <c r="M98" s="6"/>
      <c r="N98" s="7">
        <f t="shared" si="51"/>
        <v>0</v>
      </c>
      <c r="O98" s="6"/>
      <c r="P98" s="7">
        <f t="shared" si="52"/>
        <v>0</v>
      </c>
      <c r="Q98" s="13"/>
      <c r="R98" s="7">
        <f t="shared" si="53"/>
        <v>0</v>
      </c>
      <c r="S98" s="6"/>
      <c r="T98" s="7">
        <f t="shared" si="54"/>
        <v>0</v>
      </c>
      <c r="U98" s="6"/>
      <c r="V98" s="7">
        <f t="shared" si="55"/>
        <v>0</v>
      </c>
      <c r="W98" s="6"/>
      <c r="X98" s="7">
        <f t="shared" si="56"/>
        <v>0</v>
      </c>
      <c r="Y98" s="6"/>
      <c r="Z98" s="7">
        <f t="shared" si="57"/>
        <v>0</v>
      </c>
      <c r="AA98" s="8">
        <f t="shared" si="58"/>
        <v>0</v>
      </c>
      <c r="AB98" s="6">
        <f t="shared" si="46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47"/>
        <v>0</v>
      </c>
      <c r="G99" s="20"/>
      <c r="H99" s="7">
        <f t="shared" si="48"/>
        <v>0</v>
      </c>
      <c r="I99" s="20"/>
      <c r="J99" s="22">
        <f t="shared" si="49"/>
        <v>0</v>
      </c>
      <c r="K99" s="13"/>
      <c r="L99" s="7">
        <f t="shared" si="50"/>
        <v>0</v>
      </c>
      <c r="M99" s="6"/>
      <c r="N99" s="7">
        <f t="shared" si="51"/>
        <v>0</v>
      </c>
      <c r="O99" s="6"/>
      <c r="P99" s="7">
        <f t="shared" si="52"/>
        <v>0</v>
      </c>
      <c r="Q99" s="13"/>
      <c r="R99" s="7">
        <f t="shared" si="53"/>
        <v>0</v>
      </c>
      <c r="S99" s="6"/>
      <c r="T99" s="7">
        <f t="shared" si="54"/>
        <v>0</v>
      </c>
      <c r="U99" s="6"/>
      <c r="V99" s="7">
        <f t="shared" si="55"/>
        <v>0</v>
      </c>
      <c r="W99" s="6"/>
      <c r="X99" s="7">
        <f t="shared" si="56"/>
        <v>0</v>
      </c>
      <c r="Y99" s="6"/>
      <c r="Z99" s="7">
        <f t="shared" si="57"/>
        <v>0</v>
      </c>
      <c r="AA99" s="8">
        <f t="shared" si="58"/>
        <v>0</v>
      </c>
      <c r="AB99" s="6">
        <f t="shared" si="46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47"/>
        <v>0</v>
      </c>
      <c r="G100" s="20"/>
      <c r="H100" s="7">
        <f t="shared" si="48"/>
        <v>0</v>
      </c>
      <c r="I100" s="6"/>
      <c r="J100" s="22">
        <f t="shared" si="49"/>
        <v>0</v>
      </c>
      <c r="K100" s="13"/>
      <c r="L100" s="7">
        <f t="shared" si="50"/>
        <v>0</v>
      </c>
      <c r="M100" s="6"/>
      <c r="N100" s="7">
        <f t="shared" si="51"/>
        <v>0</v>
      </c>
      <c r="O100" s="6"/>
      <c r="P100" s="7">
        <f t="shared" si="52"/>
        <v>0</v>
      </c>
      <c r="Q100" s="13"/>
      <c r="R100" s="7">
        <f t="shared" si="53"/>
        <v>0</v>
      </c>
      <c r="S100" s="6"/>
      <c r="T100" s="7">
        <f t="shared" si="54"/>
        <v>0</v>
      </c>
      <c r="U100" s="6"/>
      <c r="V100" s="7">
        <f t="shared" si="55"/>
        <v>0</v>
      </c>
      <c r="W100" s="6"/>
      <c r="X100" s="7">
        <f t="shared" si="56"/>
        <v>0</v>
      </c>
      <c r="Y100" s="6"/>
      <c r="Z100" s="7"/>
      <c r="AA100" s="8">
        <f t="shared" si="58"/>
        <v>0</v>
      </c>
      <c r="AB100" s="6">
        <f t="shared" si="46"/>
        <v>90</v>
      </c>
    </row>
    <row r="101" spans="1:28" x14ac:dyDescent="0.2">
      <c r="A101" s="61" t="s">
        <v>11</v>
      </c>
      <c r="B101" s="61"/>
      <c r="C101" s="62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92">
    <sortCondition descending="1" ref="AA11:AA92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5" t="s">
        <v>308</v>
      </c>
      <c r="F6" s="65"/>
      <c r="G6" s="65" t="s">
        <v>187</v>
      </c>
      <c r="H6" s="65"/>
      <c r="I6" s="65" t="s">
        <v>366</v>
      </c>
      <c r="J6" s="65"/>
      <c r="K6" s="65" t="s">
        <v>407</v>
      </c>
      <c r="L6" s="65"/>
      <c r="M6" s="65" t="s">
        <v>421</v>
      </c>
      <c r="N6" s="65"/>
      <c r="O6" s="65" t="s">
        <v>647</v>
      </c>
      <c r="P6" s="65"/>
      <c r="Q6" s="66" t="s">
        <v>766</v>
      </c>
      <c r="R6" s="66"/>
      <c r="S6" s="65" t="s">
        <v>863</v>
      </c>
      <c r="T6" s="65"/>
      <c r="U6" s="66"/>
      <c r="V6" s="66"/>
      <c r="W6" s="57"/>
      <c r="X6" s="57"/>
      <c r="Y6" s="57"/>
      <c r="Z6" s="57"/>
    </row>
    <row r="7" spans="1:29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2</v>
      </c>
      <c r="P7" s="59"/>
      <c r="Q7" s="58">
        <v>5</v>
      </c>
      <c r="R7" s="59"/>
      <c r="S7" s="58">
        <v>5</v>
      </c>
      <c r="T7" s="59"/>
      <c r="U7" s="58"/>
      <c r="V7" s="59"/>
      <c r="W7" s="58"/>
      <c r="X7" s="59"/>
      <c r="Y7" s="58"/>
      <c r="Z7" s="59"/>
    </row>
    <row r="8" spans="1:29" x14ac:dyDescent="0.2">
      <c r="D8" s="1" t="s">
        <v>1</v>
      </c>
      <c r="E8" s="60" t="s">
        <v>309</v>
      </c>
      <c r="F8" s="60"/>
      <c r="G8" s="60">
        <v>45948</v>
      </c>
      <c r="H8" s="60"/>
      <c r="I8" s="60">
        <v>45962</v>
      </c>
      <c r="J8" s="60"/>
      <c r="K8" s="60">
        <v>45977</v>
      </c>
      <c r="L8" s="60"/>
      <c r="M8" s="60">
        <v>45983</v>
      </c>
      <c r="N8" s="60"/>
      <c r="O8" s="60">
        <v>46005</v>
      </c>
      <c r="P8" s="60"/>
      <c r="Q8" s="60" t="s">
        <v>767</v>
      </c>
      <c r="R8" s="60"/>
      <c r="S8" s="60">
        <v>46081</v>
      </c>
      <c r="T8" s="60"/>
      <c r="U8" s="60"/>
      <c r="V8" s="60"/>
      <c r="W8" s="60"/>
      <c r="X8" s="60"/>
      <c r="Y8" s="60"/>
      <c r="Z8" s="60"/>
    </row>
    <row r="9" spans="1:29" x14ac:dyDescent="0.2">
      <c r="D9" s="1" t="s">
        <v>2</v>
      </c>
      <c r="E9" s="57">
        <v>8</v>
      </c>
      <c r="F9" s="57"/>
      <c r="G9" s="57">
        <v>166</v>
      </c>
      <c r="H9" s="57"/>
      <c r="I9" s="57">
        <v>13</v>
      </c>
      <c r="J9" s="57"/>
      <c r="K9" s="57">
        <v>195</v>
      </c>
      <c r="L9" s="57"/>
      <c r="M9" s="57">
        <v>15</v>
      </c>
      <c r="N9" s="57"/>
      <c r="O9" s="57">
        <v>17</v>
      </c>
      <c r="P9" s="57"/>
      <c r="Q9" s="57">
        <v>113</v>
      </c>
      <c r="R9" s="57"/>
      <c r="S9" s="57">
        <v>172</v>
      </c>
      <c r="T9" s="57"/>
      <c r="U9" s="57"/>
      <c r="V9" s="57"/>
      <c r="W9" s="57"/>
      <c r="X9" s="57"/>
      <c r="Y9" s="57"/>
      <c r="Z9" s="57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4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/>
      <c r="V11" s="6"/>
      <c r="X11" s="6"/>
      <c r="Z11" s="6"/>
      <c r="AA11" s="24">
        <f t="shared" ref="AA11:AA34" si="4">SUM(F11,H11,L11,J11,N11,P11,R11,T11,V11)</f>
        <v>1407.3858682105356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>
        <v>69</v>
      </c>
      <c r="T12" s="22">
        <f>IF(S12=0,,($S$9-S12)*$S$7*100/$S$9)</f>
        <v>299.41860465116281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812.38994703426988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342</v>
      </c>
      <c r="C14" s="20" t="s">
        <v>343</v>
      </c>
      <c r="D14" s="22" t="s">
        <v>103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>IF(U14=0,,($U$9-U14)*$U$7*100/$U$9)</f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340</v>
      </c>
      <c r="C15" s="13" t="s">
        <v>341</v>
      </c>
      <c r="D15" s="13" t="s">
        <v>103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384</v>
      </c>
      <c r="C16" s="13" t="s">
        <v>385</v>
      </c>
      <c r="D16" s="13" t="s">
        <v>45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43</v>
      </c>
      <c r="C17" s="20" t="s">
        <v>44</v>
      </c>
      <c r="D17" s="20" t="s">
        <v>42</v>
      </c>
      <c r="E17" s="6"/>
      <c r="F17" s="6"/>
      <c r="G17" s="6"/>
      <c r="H17" s="6"/>
      <c r="I17" s="6"/>
      <c r="J17" s="6"/>
      <c r="K17" s="20">
        <v>162</v>
      </c>
      <c r="L17" s="22">
        <f t="shared" si="0"/>
        <v>84.615384615384613</v>
      </c>
      <c r="M17" s="20"/>
      <c r="N17" s="22">
        <f t="shared" si="1"/>
        <v>0</v>
      </c>
      <c r="O17" s="20"/>
      <c r="P17" s="22">
        <f t="shared" si="2"/>
        <v>0</v>
      </c>
      <c r="Q17" s="6"/>
      <c r="R17" s="6"/>
      <c r="S17" s="6">
        <v>126</v>
      </c>
      <c r="T17" s="22">
        <f t="shared" ref="T17:T34" si="6">IF(S17=0,,($S$9-S17)*$S$7*100/$S$9)</f>
        <v>133.72093023255815</v>
      </c>
      <c r="U17" s="6"/>
      <c r="V17" s="6"/>
      <c r="W17" s="6"/>
      <c r="X17" s="6"/>
      <c r="Y17" s="6"/>
      <c r="Z17" s="6"/>
      <c r="AA17" s="24">
        <f t="shared" si="4"/>
        <v>218.33631484794276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556</v>
      </c>
      <c r="C18" s="20" t="s">
        <v>532</v>
      </c>
      <c r="D18" s="20" t="s">
        <v>448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0"/>
        <v>0</v>
      </c>
      <c r="M18" s="20">
        <v>2</v>
      </c>
      <c r="N18" s="22">
        <f t="shared" si="1"/>
        <v>173.33333333333334</v>
      </c>
      <c r="O18" s="20"/>
      <c r="P18" s="22">
        <f t="shared" si="2"/>
        <v>0</v>
      </c>
      <c r="Q18" s="6"/>
      <c r="R18" s="22">
        <v>0</v>
      </c>
      <c r="S18" s="6"/>
      <c r="T18" s="22">
        <f t="shared" si="6"/>
        <v>0</v>
      </c>
      <c r="U18" s="20"/>
      <c r="V18" s="22">
        <f>IF(U18=0,,($U$9-U18)*$U$7*100/$U$9)</f>
        <v>0</v>
      </c>
      <c r="W18" s="20"/>
      <c r="X18" s="21"/>
      <c r="Y18" s="20"/>
      <c r="Z18" s="21"/>
      <c r="AA18" s="24">
        <f t="shared" si="4"/>
        <v>173.33333333333334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561</v>
      </c>
      <c r="C19" s="20" t="s">
        <v>562</v>
      </c>
      <c r="D19" s="20" t="s">
        <v>133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22">
        <f t="shared" si="6"/>
        <v>0</v>
      </c>
      <c r="U19" s="6"/>
      <c r="V19" s="6"/>
      <c r="W19" s="6"/>
      <c r="X19" s="6"/>
      <c r="Y19" s="6"/>
      <c r="Z19" s="6"/>
      <c r="AA19" s="24">
        <f t="shared" si="4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559</v>
      </c>
      <c r="C20" s="20" t="s">
        <v>560</v>
      </c>
      <c r="D20" s="20" t="s">
        <v>133</v>
      </c>
      <c r="E20" s="6"/>
      <c r="F20" s="20">
        <f>IF(E20=0,,$E$9+1-E20)</f>
        <v>0</v>
      </c>
      <c r="G20" s="6"/>
      <c r="H20" s="22">
        <f t="shared" ref="H20:H25" si="7">IF(G20=0,,($G$9-G20)*$G$7*100/$G$9)</f>
        <v>0</v>
      </c>
      <c r="I20" s="20"/>
      <c r="J20" s="22">
        <f t="shared" ref="J20:J25" si="8"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 t="shared" ref="R20:R25" si="9">IF(Q20=0,,($Q$9-Q20)*$Q$7*100/$Q$9)</f>
        <v>0</v>
      </c>
      <c r="S20" s="27"/>
      <c r="T20" s="22">
        <f t="shared" si="6"/>
        <v>0</v>
      </c>
      <c r="U20" s="20"/>
      <c r="V20" s="22">
        <f t="shared" ref="V20:V25" si="10">IF(U20=0,,($U$9-U20)*$U$7*100/$U$9)</f>
        <v>0</v>
      </c>
      <c r="W20" s="20"/>
      <c r="X20" s="21">
        <f t="shared" ref="X20:X25" si="11">IF(W20=0,,($M$9-W20)*$M$7*100/$M$9)</f>
        <v>0</v>
      </c>
      <c r="Y20" s="20"/>
      <c r="Z20" s="21">
        <f t="shared" ref="Z20:Z25" si="12">IF(Y20=0,,($M$9-Y20)*$M$7*100/$M$9)</f>
        <v>0</v>
      </c>
      <c r="AA20" s="24">
        <f t="shared" si="4"/>
        <v>120</v>
      </c>
      <c r="AB20" s="20">
        <f>ROW(B20)-10</f>
        <v>10</v>
      </c>
    </row>
    <row r="21" spans="1:29" x14ac:dyDescent="0.2">
      <c r="A21" s="18">
        <v>11</v>
      </c>
      <c r="B21" s="13" t="s">
        <v>761</v>
      </c>
      <c r="C21" s="13" t="s">
        <v>41</v>
      </c>
      <c r="D21" s="13" t="s">
        <v>42</v>
      </c>
      <c r="E21" s="22"/>
      <c r="F21" s="22">
        <f>IF(E21=0,,($E$9-E21)*$E$7*100/$E$9)</f>
        <v>0</v>
      </c>
      <c r="G21" s="22"/>
      <c r="H21" s="22">
        <f t="shared" si="7"/>
        <v>0</v>
      </c>
      <c r="I21" s="22"/>
      <c r="J21" s="22">
        <f t="shared" si="8"/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 t="shared" si="9"/>
        <v>0</v>
      </c>
      <c r="S21" s="22"/>
      <c r="T21" s="22">
        <f t="shared" si="6"/>
        <v>0</v>
      </c>
      <c r="U21" s="22"/>
      <c r="V21" s="22">
        <f t="shared" si="10"/>
        <v>0</v>
      </c>
      <c r="W21" s="22"/>
      <c r="X21" s="22">
        <f t="shared" si="11"/>
        <v>0</v>
      </c>
      <c r="Y21" s="22"/>
      <c r="Z21" s="22">
        <f t="shared" si="12"/>
        <v>0</v>
      </c>
      <c r="AA21" s="24">
        <f t="shared" si="4"/>
        <v>117.64705882352941</v>
      </c>
      <c r="AB21" s="20">
        <v>11</v>
      </c>
    </row>
    <row r="22" spans="1:29" x14ac:dyDescent="0.2">
      <c r="A22" s="18">
        <v>12</v>
      </c>
      <c r="B22" s="20" t="s">
        <v>638</v>
      </c>
      <c r="C22" s="20" t="s">
        <v>762</v>
      </c>
      <c r="D22" s="20" t="s">
        <v>99</v>
      </c>
      <c r="E22" s="6"/>
      <c r="F22" s="20">
        <f>IF(E22=0,,$E$9+1-E22)</f>
        <v>0</v>
      </c>
      <c r="G22" s="6"/>
      <c r="H22" s="22">
        <f t="shared" si="7"/>
        <v>0</v>
      </c>
      <c r="I22" s="20"/>
      <c r="J22" s="22">
        <f t="shared" si="8"/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 t="shared" si="9"/>
        <v>0</v>
      </c>
      <c r="S22" s="27"/>
      <c r="T22" s="22">
        <f t="shared" si="6"/>
        <v>0</v>
      </c>
      <c r="U22" s="20"/>
      <c r="V22" s="22">
        <f t="shared" si="10"/>
        <v>0</v>
      </c>
      <c r="W22" s="20"/>
      <c r="X22" s="21">
        <f t="shared" si="11"/>
        <v>0</v>
      </c>
      <c r="Y22" s="20"/>
      <c r="Z22" s="21">
        <f t="shared" si="12"/>
        <v>0</v>
      </c>
      <c r="AA22" s="24">
        <f t="shared" si="4"/>
        <v>105.88235294117646</v>
      </c>
      <c r="AB22" s="20">
        <v>12</v>
      </c>
    </row>
    <row r="23" spans="1:29" x14ac:dyDescent="0.2">
      <c r="A23" s="13">
        <v>13</v>
      </c>
      <c r="B23" s="20" t="s">
        <v>563</v>
      </c>
      <c r="C23" s="20" t="s">
        <v>92</v>
      </c>
      <c r="D23" s="20" t="s">
        <v>191</v>
      </c>
      <c r="E23" s="6"/>
      <c r="F23" s="20">
        <f>IF(E23=0,,$E$9+1-E23)</f>
        <v>0</v>
      </c>
      <c r="G23" s="6"/>
      <c r="H23" s="22">
        <f t="shared" si="7"/>
        <v>0</v>
      </c>
      <c r="I23" s="20"/>
      <c r="J23" s="22">
        <f t="shared" si="8"/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 t="shared" si="9"/>
        <v>0</v>
      </c>
      <c r="S23" s="27"/>
      <c r="T23" s="22">
        <f t="shared" si="6"/>
        <v>0</v>
      </c>
      <c r="U23" s="20"/>
      <c r="V23" s="22">
        <f t="shared" si="10"/>
        <v>0</v>
      </c>
      <c r="W23" s="20"/>
      <c r="X23" s="21">
        <f t="shared" si="11"/>
        <v>0</v>
      </c>
      <c r="Y23" s="20"/>
      <c r="Z23" s="21">
        <f t="shared" si="12"/>
        <v>0</v>
      </c>
      <c r="AA23" s="24">
        <f t="shared" si="4"/>
        <v>93.333333333333329</v>
      </c>
      <c r="AB23" s="20">
        <v>13</v>
      </c>
    </row>
    <row r="24" spans="1:29" x14ac:dyDescent="0.2">
      <c r="A24" s="18">
        <v>14</v>
      </c>
      <c r="B24" s="20" t="s">
        <v>564</v>
      </c>
      <c r="C24" s="20" t="s">
        <v>565</v>
      </c>
      <c r="D24" s="20" t="s">
        <v>448</v>
      </c>
      <c r="E24" s="6"/>
      <c r="F24" s="20">
        <f>IF(E24=0,,$E$9+1-E24)</f>
        <v>0</v>
      </c>
      <c r="G24" s="6"/>
      <c r="H24" s="22">
        <f t="shared" si="7"/>
        <v>0</v>
      </c>
      <c r="I24" s="20"/>
      <c r="J24" s="22">
        <f t="shared" si="8"/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 t="shared" si="9"/>
        <v>0</v>
      </c>
      <c r="S24" s="27"/>
      <c r="T24" s="22">
        <f t="shared" si="6"/>
        <v>0</v>
      </c>
      <c r="U24" s="20"/>
      <c r="V24" s="22">
        <f t="shared" si="10"/>
        <v>0</v>
      </c>
      <c r="W24" s="20"/>
      <c r="X24" s="21">
        <f t="shared" si="11"/>
        <v>0</v>
      </c>
      <c r="Y24" s="20"/>
      <c r="Z24" s="21">
        <f t="shared" si="12"/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116</v>
      </c>
      <c r="C25" s="20" t="s">
        <v>186</v>
      </c>
      <c r="D25" s="20" t="s">
        <v>90</v>
      </c>
      <c r="E25" s="6"/>
      <c r="F25" s="20">
        <f>IF(E25=0,,$E$9+1-E25)</f>
        <v>0</v>
      </c>
      <c r="G25" s="20">
        <v>159</v>
      </c>
      <c r="H25" s="22">
        <f t="shared" si="7"/>
        <v>21.08433734939759</v>
      </c>
      <c r="I25" s="20"/>
      <c r="J25" s="22">
        <f t="shared" si="8"/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 t="shared" si="9"/>
        <v>0</v>
      </c>
      <c r="S25" s="27"/>
      <c r="T25" s="22">
        <f t="shared" si="6"/>
        <v>0</v>
      </c>
      <c r="U25" s="20"/>
      <c r="V25" s="22">
        <f t="shared" si="10"/>
        <v>0</v>
      </c>
      <c r="W25" s="20"/>
      <c r="X25" s="21">
        <f t="shared" si="11"/>
        <v>0</v>
      </c>
      <c r="Y25" s="20"/>
      <c r="Z25" s="21">
        <f t="shared" si="12"/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763</v>
      </c>
      <c r="C26" s="20" t="s">
        <v>762</v>
      </c>
      <c r="D26" s="20" t="s">
        <v>90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22">
        <f t="shared" si="6"/>
        <v>0</v>
      </c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566</v>
      </c>
      <c r="C27" s="20" t="s">
        <v>567</v>
      </c>
      <c r="D27" s="20" t="s">
        <v>42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2">
        <f t="shared" si="6"/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519</v>
      </c>
      <c r="C28" s="20" t="s">
        <v>568</v>
      </c>
      <c r="D28" s="20" t="s">
        <v>448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2">
        <f t="shared" si="6"/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764</v>
      </c>
      <c r="C29" s="20" t="s">
        <v>765</v>
      </c>
      <c r="D29" s="20" t="s">
        <v>45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2">
        <f t="shared" si="6"/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569</v>
      </c>
      <c r="C30" s="20" t="s">
        <v>570</v>
      </c>
      <c r="D30" s="20" t="s">
        <v>133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22">
        <f t="shared" si="6"/>
        <v>0</v>
      </c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557</v>
      </c>
      <c r="C31" s="20" t="s">
        <v>558</v>
      </c>
      <c r="D31" s="20" t="s">
        <v>153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2">
        <f t="shared" si="6"/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379</v>
      </c>
      <c r="C32" s="20" t="s">
        <v>380</v>
      </c>
      <c r="D32" s="20" t="s">
        <v>45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 t="shared" si="6"/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2">
        <f t="shared" si="6"/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 t="shared" si="6"/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ref="L35:L39" si="13">IF(K35=0,,($K$9-K35)*$K$7*100/$K$9)</f>
        <v>0</v>
      </c>
      <c r="M35" s="20"/>
      <c r="N35" s="22">
        <f t="shared" ref="N35:N39" si="14">IF(M35=0,,($M$9-M35)*$M$7*100/$M$9)</f>
        <v>0</v>
      </c>
      <c r="O35" s="20"/>
      <c r="P35" s="22">
        <f t="shared" ref="P35:P39" si="15">IF(O35=0,,($O$9-O35)*$O$7*100/$O$9)</f>
        <v>0</v>
      </c>
      <c r="Q35" s="6"/>
      <c r="R35" s="6"/>
      <c r="S35" s="6"/>
      <c r="T35" s="22">
        <f t="shared" ref="T35:T39" si="16">IF(S35=0,,($S$9-S35)*$S$7*100/$S$9)</f>
        <v>0</v>
      </c>
      <c r="U35" s="6"/>
      <c r="V35" s="6"/>
      <c r="W35" s="6"/>
      <c r="X35" s="6"/>
      <c r="Y35" s="6"/>
      <c r="Z35" s="6"/>
      <c r="AA35" s="24">
        <f t="shared" ref="AA35:AA39" si="17"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13"/>
        <v>0</v>
      </c>
      <c r="M36" s="20"/>
      <c r="N36" s="22">
        <f t="shared" si="14"/>
        <v>0</v>
      </c>
      <c r="O36" s="20"/>
      <c r="P36" s="22">
        <f t="shared" si="15"/>
        <v>0</v>
      </c>
      <c r="Q36" s="6"/>
      <c r="R36" s="22">
        <f>IF(Q36=0,,($Q$9-Q36)*$Q$7*100/$Q$9)</f>
        <v>0</v>
      </c>
      <c r="S36" s="6"/>
      <c r="T36" s="22">
        <f t="shared" si="16"/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17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13"/>
        <v>0</v>
      </c>
      <c r="M37" s="13"/>
      <c r="N37" s="22">
        <f t="shared" si="14"/>
        <v>0</v>
      </c>
      <c r="O37" s="13"/>
      <c r="P37" s="22">
        <f t="shared" si="15"/>
        <v>0</v>
      </c>
      <c r="Q37" s="13"/>
      <c r="R37" s="22">
        <f>IF(Q37=0,,($Q$9-Q37)*$Q$7*100/$Q$9)</f>
        <v>0</v>
      </c>
      <c r="S37" s="13"/>
      <c r="T37" s="22">
        <f t="shared" si="16"/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17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13"/>
        <v>0</v>
      </c>
      <c r="M38" s="20"/>
      <c r="N38" s="22">
        <f t="shared" si="14"/>
        <v>0</v>
      </c>
      <c r="O38" s="6"/>
      <c r="P38" s="22">
        <f t="shared" si="15"/>
        <v>0</v>
      </c>
      <c r="Q38" s="6"/>
      <c r="R38" s="22">
        <f>IF(Q38=0,,($Q$9-Q38)*$Q$7*100/$Q$9)</f>
        <v>0</v>
      </c>
      <c r="S38" s="6"/>
      <c r="T38" s="22">
        <f t="shared" si="16"/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17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13"/>
        <v>0</v>
      </c>
      <c r="M39" s="20"/>
      <c r="N39" s="22">
        <f t="shared" si="14"/>
        <v>0</v>
      </c>
      <c r="O39" s="6"/>
      <c r="P39" s="22">
        <f t="shared" si="15"/>
        <v>0</v>
      </c>
      <c r="Q39" s="6"/>
      <c r="R39" s="6"/>
      <c r="S39" s="6"/>
      <c r="T39" s="22">
        <f t="shared" si="16"/>
        <v>0</v>
      </c>
      <c r="U39" s="6"/>
      <c r="V39" s="6"/>
      <c r="W39" s="6"/>
      <c r="X39" s="6"/>
      <c r="Y39" s="6"/>
      <c r="Z39" s="6"/>
      <c r="AA39" s="24">
        <f t="shared" si="17"/>
        <v>0</v>
      </c>
      <c r="AB39" s="6">
        <v>29</v>
      </c>
    </row>
    <row r="40" spans="1:28" x14ac:dyDescent="0.2">
      <c r="A40" s="61" t="s">
        <v>11</v>
      </c>
      <c r="B40" s="61"/>
      <c r="C40" s="62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4">
    <sortCondition descending="1" ref="AA11:AA34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T24" sqref="T2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8" x14ac:dyDescent="0.2">
      <c r="E2" s="63" t="s">
        <v>14</v>
      </c>
      <c r="F2" s="63"/>
      <c r="G2" s="14">
        <f>COUNTA(B11:B48)</f>
        <v>31</v>
      </c>
    </row>
    <row r="3" spans="1:28" x14ac:dyDescent="0.2">
      <c r="B3" s="2"/>
      <c r="E3" s="63" t="s">
        <v>16</v>
      </c>
      <c r="F3" s="63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632</v>
      </c>
      <c r="N6" s="57"/>
      <c r="O6" s="58" t="s">
        <v>774</v>
      </c>
      <c r="P6" s="59"/>
      <c r="Q6" s="57" t="s">
        <v>867</v>
      </c>
      <c r="R6" s="57"/>
      <c r="S6" s="57"/>
      <c r="T6" s="57"/>
      <c r="U6" s="57"/>
      <c r="V6" s="57"/>
      <c r="W6" s="57"/>
      <c r="X6" s="57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5</v>
      </c>
      <c r="P7" s="59"/>
      <c r="Q7" s="58">
        <v>4</v>
      </c>
      <c r="R7" s="59"/>
      <c r="S7" s="58"/>
      <c r="T7" s="59"/>
      <c r="U7" s="58"/>
      <c r="V7" s="59"/>
      <c r="W7" s="58"/>
      <c r="X7" s="59"/>
    </row>
    <row r="8" spans="1:28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45962</v>
      </c>
      <c r="L8" s="60"/>
      <c r="M8" s="60">
        <v>45991</v>
      </c>
      <c r="N8" s="60"/>
      <c r="O8" s="60" t="s">
        <v>773</v>
      </c>
      <c r="P8" s="60"/>
      <c r="Q8" s="60">
        <v>46096</v>
      </c>
      <c r="R8" s="60"/>
      <c r="S8" s="60"/>
      <c r="T8" s="60"/>
      <c r="U8" s="60"/>
      <c r="V8" s="60"/>
      <c r="W8" s="60"/>
      <c r="X8" s="60"/>
      <c r="AA8" s="14"/>
    </row>
    <row r="9" spans="1:28" x14ac:dyDescent="0.2">
      <c r="D9" s="1" t="s">
        <v>2</v>
      </c>
      <c r="E9" s="57">
        <v>14</v>
      </c>
      <c r="F9" s="57"/>
      <c r="G9" s="57">
        <v>15</v>
      </c>
      <c r="H9" s="57"/>
      <c r="I9" s="57">
        <v>273</v>
      </c>
      <c r="J9" s="57"/>
      <c r="K9" s="57">
        <v>17</v>
      </c>
      <c r="L9" s="57"/>
      <c r="M9" s="57">
        <v>174</v>
      </c>
      <c r="N9" s="57"/>
      <c r="O9" s="57">
        <v>162</v>
      </c>
      <c r="P9" s="57"/>
      <c r="Q9" s="57">
        <v>19</v>
      </c>
      <c r="R9" s="57"/>
      <c r="S9" s="57"/>
      <c r="T9" s="57"/>
      <c r="U9" s="57"/>
      <c r="V9" s="57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20" t="s">
        <v>64</v>
      </c>
      <c r="C11" s="20" t="s">
        <v>65</v>
      </c>
      <c r="D11" s="33" t="s">
        <v>126</v>
      </c>
      <c r="E11" s="31"/>
      <c r="F11" s="47">
        <f t="shared" ref="F11:F22" si="1">IF(E11=0,,($E$9-E11)*$E$7*100/$E$9)</f>
        <v>0</v>
      </c>
      <c r="G11" s="31"/>
      <c r="H11" s="47">
        <f>IF(G11=0,,($G$9-G11)*$G$7*100/$G$9)</f>
        <v>0</v>
      </c>
      <c r="I11" s="31">
        <v>73</v>
      </c>
      <c r="J11" s="47">
        <f t="shared" ref="J11:J31" si="2">IF(I11=0,,($I$9-I11)*$I$7*100/$I$9)</f>
        <v>366.30036630036631</v>
      </c>
      <c r="K11" s="31"/>
      <c r="L11" s="47">
        <f>IF(K11=0,,($K$9-K11)*$K$7*100/$K$9)</f>
        <v>0</v>
      </c>
      <c r="M11" s="31">
        <v>32</v>
      </c>
      <c r="N11" s="47">
        <f t="shared" ref="N11:N22" si="3">IF(M11=0,,($M$9-M11)*$M$7*100/$M$9)</f>
        <v>408.04597701149424</v>
      </c>
      <c r="O11" s="30">
        <v>32</v>
      </c>
      <c r="P11" s="29">
        <f t="shared" ref="P11:P22" si="4">IF(O11=0,,($O$9-O11)*$O$7*100/$O$9)</f>
        <v>401.23456790123458</v>
      </c>
      <c r="Q11" s="29">
        <v>2</v>
      </c>
      <c r="R11" s="29">
        <f t="shared" ref="R11:R40" si="5">IF(Q11=0,,($Q$9-Q11)*$Q$7*100/$Q$9)</f>
        <v>357.89473684210526</v>
      </c>
      <c r="S11" s="29"/>
      <c r="T11" s="29">
        <f t="shared" ref="T11:T31" si="6">IF(S11=0,,($S$9-S11)*$S$7*100/$S$9)</f>
        <v>0</v>
      </c>
      <c r="U11" s="30"/>
      <c r="V11" s="29">
        <f t="shared" ref="V11:V31" si="7">IF(U11=0,,($U$9-U11)*$U$7*100/$U$9)</f>
        <v>0</v>
      </c>
      <c r="W11" s="6"/>
      <c r="X11" s="7">
        <f t="shared" ref="X11:X22" si="8">IF(W11=0,,($W$9-W11)*$W$7*100/$W$9)</f>
        <v>0</v>
      </c>
      <c r="Y11" s="8">
        <f t="shared" ref="Y11:Y42" si="9">SUM(F11,H11,J11,N11,P11,R11,V11,X11,L11,T11)</f>
        <v>1533.4756480552003</v>
      </c>
      <c r="Z11" s="6">
        <f t="shared" ref="Z11:Z42" si="10">ROW(B11)-10</f>
        <v>1</v>
      </c>
      <c r="AA11" s="6">
        <f>COUNTA(E11,O11,G11,I11,M11,#REF!)</f>
        <v>4</v>
      </c>
      <c r="AB11" s="16">
        <f t="shared" ref="AB11:AB19" si="11">AA11/$G$3</f>
        <v>0.5</v>
      </c>
    </row>
    <row r="12" spans="1:28" x14ac:dyDescent="0.2">
      <c r="A12" s="19">
        <f t="shared" si="0"/>
        <v>2</v>
      </c>
      <c r="B12" s="13" t="s">
        <v>111</v>
      </c>
      <c r="C12" s="13" t="s">
        <v>83</v>
      </c>
      <c r="D12" s="33" t="s">
        <v>45</v>
      </c>
      <c r="E12" s="31">
        <v>7</v>
      </c>
      <c r="F12" s="47">
        <f t="shared" si="1"/>
        <v>100</v>
      </c>
      <c r="G12" s="31">
        <v>3</v>
      </c>
      <c r="H12" s="47">
        <f>IF(G12=0,,($G$9-G12)*$G$7*100/$G$9)</f>
        <v>160</v>
      </c>
      <c r="I12" s="31">
        <v>114</v>
      </c>
      <c r="J12" s="47">
        <f t="shared" si="2"/>
        <v>291.20879120879118</v>
      </c>
      <c r="K12" s="31"/>
      <c r="L12" s="47">
        <f>IF(K12=0,,($K$9-K12)*$K$7*100/$K$9)</f>
        <v>0</v>
      </c>
      <c r="M12" s="31">
        <v>80</v>
      </c>
      <c r="N12" s="47">
        <f t="shared" si="3"/>
        <v>270.11494252873564</v>
      </c>
      <c r="O12" s="30">
        <v>61</v>
      </c>
      <c r="P12" s="29">
        <f t="shared" si="4"/>
        <v>311.72839506172841</v>
      </c>
      <c r="Q12" s="29">
        <v>5</v>
      </c>
      <c r="R12" s="29">
        <f t="shared" si="5"/>
        <v>294.73684210526318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1427.7889709045182</v>
      </c>
      <c r="Z12" s="6">
        <f t="shared" si="10"/>
        <v>2</v>
      </c>
      <c r="AA12" s="6">
        <f>COUNTA(E12,O12,G12,I12,M12,#REF!)</f>
        <v>6</v>
      </c>
      <c r="AB12" s="16">
        <f t="shared" si="11"/>
        <v>0.75</v>
      </c>
    </row>
    <row r="13" spans="1:28" x14ac:dyDescent="0.2">
      <c r="A13" s="19">
        <f t="shared" si="0"/>
        <v>3</v>
      </c>
      <c r="B13" s="31" t="s">
        <v>292</v>
      </c>
      <c r="C13" s="31" t="s">
        <v>293</v>
      </c>
      <c r="D13" s="31" t="s">
        <v>45</v>
      </c>
      <c r="E13" s="31">
        <v>1</v>
      </c>
      <c r="F13" s="47">
        <f t="shared" si="1"/>
        <v>185.71428571428572</v>
      </c>
      <c r="G13" s="31"/>
      <c r="H13" s="47">
        <f>IF(G13=0,,($G$9-G13)*$G$7*100/$G$9)</f>
        <v>0</v>
      </c>
      <c r="I13" s="31">
        <v>11</v>
      </c>
      <c r="J13" s="47">
        <f t="shared" si="2"/>
        <v>479.85347985347983</v>
      </c>
      <c r="K13" s="31">
        <v>7</v>
      </c>
      <c r="L13" s="47">
        <f>IF(K13=0,,($K$9-K13)*$K$7*100/$K$9)</f>
        <v>117.64705882352941</v>
      </c>
      <c r="M13" s="31">
        <v>121</v>
      </c>
      <c r="N13" s="47">
        <f t="shared" si="3"/>
        <v>152.29885057471265</v>
      </c>
      <c r="O13" s="30">
        <v>22</v>
      </c>
      <c r="P13" s="29">
        <f t="shared" si="4"/>
        <v>432.09876543209879</v>
      </c>
      <c r="Q13" s="30"/>
      <c r="R13" s="29">
        <f t="shared" si="5"/>
        <v>0</v>
      </c>
      <c r="S13" s="30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1367.6124403981064</v>
      </c>
      <c r="Z13" s="6">
        <f t="shared" si="10"/>
        <v>3</v>
      </c>
      <c r="AA13" s="6">
        <f>COUNTA(E13,O13,G13,I13,M13,#REF!)</f>
        <v>5</v>
      </c>
      <c r="AB13" s="16">
        <f t="shared" si="11"/>
        <v>0.625</v>
      </c>
    </row>
    <row r="14" spans="1:28" x14ac:dyDescent="0.2">
      <c r="A14" s="19">
        <f t="shared" si="0"/>
        <v>4</v>
      </c>
      <c r="B14" s="13" t="s">
        <v>57</v>
      </c>
      <c r="C14" s="13" t="s">
        <v>58</v>
      </c>
      <c r="D14" s="33" t="s">
        <v>126</v>
      </c>
      <c r="E14" s="31">
        <v>5</v>
      </c>
      <c r="F14" s="47">
        <f t="shared" si="1"/>
        <v>128.57142857142858</v>
      </c>
      <c r="G14" s="31"/>
      <c r="H14" s="47"/>
      <c r="I14" s="31">
        <v>55</v>
      </c>
      <c r="J14" s="47">
        <f t="shared" si="2"/>
        <v>399.26739926739924</v>
      </c>
      <c r="K14" s="31"/>
      <c r="L14" s="47"/>
      <c r="M14" s="31">
        <v>44</v>
      </c>
      <c r="N14" s="47">
        <f t="shared" si="3"/>
        <v>373.56321839080459</v>
      </c>
      <c r="O14" s="30"/>
      <c r="P14" s="29">
        <f t="shared" si="4"/>
        <v>0</v>
      </c>
      <c r="Q14" s="29">
        <v>1</v>
      </c>
      <c r="R14" s="29">
        <f t="shared" si="5"/>
        <v>378.94736842105266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1280.349414650685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 t="shared" ref="H15:H22" si="12"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 t="shared" ref="L15:L22" si="13"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>
        <v>3</v>
      </c>
      <c r="R15" s="29">
        <f t="shared" si="5"/>
        <v>336.84210526315792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1269.8631710428442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20" t="s">
        <v>71</v>
      </c>
      <c r="C16" s="20" t="s">
        <v>72</v>
      </c>
      <c r="D16" s="33" t="s">
        <v>126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31" t="s">
        <v>77</v>
      </c>
      <c r="C17" s="31" t="s">
        <v>294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 t="shared" si="12"/>
        <v>0</v>
      </c>
      <c r="I17" s="31">
        <v>152</v>
      </c>
      <c r="J17" s="47">
        <f t="shared" si="2"/>
        <v>221.61172161172161</v>
      </c>
      <c r="K17" s="31"/>
      <c r="L17" s="47">
        <f t="shared" si="13"/>
        <v>0</v>
      </c>
      <c r="M17" s="31"/>
      <c r="N17" s="47">
        <f t="shared" si="3"/>
        <v>0</v>
      </c>
      <c r="O17" s="30"/>
      <c r="P17" s="29">
        <f t="shared" si="4"/>
        <v>0</v>
      </c>
      <c r="Q17" s="29">
        <v>8</v>
      </c>
      <c r="R17" s="29">
        <f t="shared" si="5"/>
        <v>231.57894736842104</v>
      </c>
      <c r="S17" s="29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610.33352612299973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63</v>
      </c>
      <c r="C18" s="13" t="s">
        <v>185</v>
      </c>
      <c r="D18" s="33" t="s">
        <v>159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27</v>
      </c>
      <c r="J18" s="47">
        <f t="shared" si="2"/>
        <v>450.54945054945057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607.69230769230774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20" t="s">
        <v>75</v>
      </c>
      <c r="C19" s="20" t="s">
        <v>76</v>
      </c>
      <c r="D19" s="33" t="s">
        <v>126</v>
      </c>
      <c r="E19" s="31"/>
      <c r="F19" s="47">
        <f t="shared" si="1"/>
        <v>0</v>
      </c>
      <c r="G19" s="31"/>
      <c r="H19" s="47">
        <f t="shared" si="12"/>
        <v>0</v>
      </c>
      <c r="I19" s="31"/>
      <c r="J19" s="47">
        <f t="shared" si="2"/>
        <v>0</v>
      </c>
      <c r="K19" s="31"/>
      <c r="L19" s="47">
        <f t="shared" si="13"/>
        <v>0</v>
      </c>
      <c r="M19" s="31">
        <v>101</v>
      </c>
      <c r="N19" s="47">
        <f t="shared" si="3"/>
        <v>209.77011494252875</v>
      </c>
      <c r="O19" s="30"/>
      <c r="P19" s="29">
        <f t="shared" si="4"/>
        <v>0</v>
      </c>
      <c r="Q19" s="29">
        <v>3</v>
      </c>
      <c r="R19" s="29">
        <f t="shared" si="5"/>
        <v>336.84210526315792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546.61222020568664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19">
        <v>10</v>
      </c>
      <c r="B20" s="13" t="s">
        <v>190</v>
      </c>
      <c r="C20" s="13" t="s">
        <v>295</v>
      </c>
      <c r="D20" s="33" t="s">
        <v>45</v>
      </c>
      <c r="E20" s="31">
        <v>6</v>
      </c>
      <c r="F20" s="47">
        <f t="shared" si="1"/>
        <v>114.28571428571429</v>
      </c>
      <c r="G20" s="31"/>
      <c r="H20" s="47">
        <f t="shared" si="12"/>
        <v>0</v>
      </c>
      <c r="I20" s="31">
        <v>159</v>
      </c>
      <c r="J20" s="47">
        <f t="shared" si="2"/>
        <v>208.79120879120879</v>
      </c>
      <c r="K20" s="31"/>
      <c r="L20" s="47">
        <f t="shared" si="13"/>
        <v>0</v>
      </c>
      <c r="M20" s="31"/>
      <c r="N20" s="47">
        <f t="shared" si="3"/>
        <v>0</v>
      </c>
      <c r="O20" s="30">
        <v>142</v>
      </c>
      <c r="P20" s="29">
        <f t="shared" si="4"/>
        <v>61.728395061728392</v>
      </c>
      <c r="Q20" s="30">
        <v>13</v>
      </c>
      <c r="R20" s="29">
        <f t="shared" si="5"/>
        <v>126.31578947368421</v>
      </c>
      <c r="S20" s="30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511.12110761233572</v>
      </c>
      <c r="Z20" s="6">
        <f t="shared" si="10"/>
        <v>10</v>
      </c>
      <c r="AA20" s="6">
        <f>COUNTA(E20,O20,G20,I20,M20,#REF!)</f>
        <v>4</v>
      </c>
      <c r="AB20" s="16">
        <f t="shared" ref="AB20:AB42" si="14">AA20/$G$3</f>
        <v>0.5</v>
      </c>
    </row>
    <row r="21" spans="1:28" x14ac:dyDescent="0.2">
      <c r="A21" s="19">
        <v>11</v>
      </c>
      <c r="B21" s="20" t="s">
        <v>633</v>
      </c>
      <c r="C21" s="20" t="s">
        <v>634</v>
      </c>
      <c r="D21" s="33" t="s">
        <v>45</v>
      </c>
      <c r="E21" s="31"/>
      <c r="F21" s="47">
        <f t="shared" si="1"/>
        <v>0</v>
      </c>
      <c r="G21" s="31"/>
      <c r="H21" s="47">
        <f t="shared" si="12"/>
        <v>0</v>
      </c>
      <c r="I21" s="31"/>
      <c r="J21" s="47">
        <f t="shared" si="2"/>
        <v>0</v>
      </c>
      <c r="K21" s="31"/>
      <c r="L21" s="47">
        <f t="shared" si="13"/>
        <v>0</v>
      </c>
      <c r="M21" s="31">
        <v>140</v>
      </c>
      <c r="N21" s="47">
        <f t="shared" si="3"/>
        <v>97.701149425287355</v>
      </c>
      <c r="O21" s="30">
        <v>94</v>
      </c>
      <c r="P21" s="29">
        <f t="shared" si="4"/>
        <v>209.87654320987653</v>
      </c>
      <c r="Q21" s="29">
        <v>16</v>
      </c>
      <c r="R21" s="29">
        <f t="shared" si="5"/>
        <v>63.157894736842103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>
        <f t="shared" si="8"/>
        <v>0</v>
      </c>
      <c r="Y21" s="8">
        <f t="shared" si="9"/>
        <v>370.73558737200597</v>
      </c>
      <c r="Z21" s="6">
        <f t="shared" si="10"/>
        <v>11</v>
      </c>
      <c r="AA21" s="6">
        <f>COUNTA(E21,O21,G21,I21,M21,#REF!)</f>
        <v>3</v>
      </c>
      <c r="AB21" s="16">
        <f t="shared" si="14"/>
        <v>0.375</v>
      </c>
    </row>
    <row r="22" spans="1:28" x14ac:dyDescent="0.2">
      <c r="A22" s="19">
        <v>12</v>
      </c>
      <c r="B22" s="20" t="s">
        <v>68</v>
      </c>
      <c r="C22" s="20" t="s">
        <v>69</v>
      </c>
      <c r="D22" s="33" t="s">
        <v>45</v>
      </c>
      <c r="E22" s="31"/>
      <c r="F22" s="47">
        <f t="shared" si="1"/>
        <v>0</v>
      </c>
      <c r="G22" s="31"/>
      <c r="H22" s="47">
        <f t="shared" si="12"/>
        <v>0</v>
      </c>
      <c r="I22" s="31">
        <v>93</v>
      </c>
      <c r="J22" s="47">
        <f t="shared" si="2"/>
        <v>329.67032967032969</v>
      </c>
      <c r="K22" s="31"/>
      <c r="L22" s="47">
        <f t="shared" si="13"/>
        <v>0</v>
      </c>
      <c r="M22" s="31"/>
      <c r="N22" s="47">
        <f t="shared" si="3"/>
        <v>0</v>
      </c>
      <c r="O22" s="30"/>
      <c r="P22" s="29">
        <f t="shared" si="4"/>
        <v>0</v>
      </c>
      <c r="Q22" s="29"/>
      <c r="R22" s="29">
        <f t="shared" si="5"/>
        <v>0</v>
      </c>
      <c r="S22" s="29"/>
      <c r="T22" s="29">
        <f t="shared" si="6"/>
        <v>0</v>
      </c>
      <c r="U22" s="30"/>
      <c r="V22" s="29">
        <f t="shared" si="7"/>
        <v>0</v>
      </c>
      <c r="W22" s="6"/>
      <c r="X22" s="7">
        <f t="shared" si="8"/>
        <v>0</v>
      </c>
      <c r="Y22" s="8">
        <f t="shared" si="9"/>
        <v>329.67032967032969</v>
      </c>
      <c r="Z22" s="6">
        <f t="shared" si="10"/>
        <v>12</v>
      </c>
      <c r="AA22" s="6">
        <f>COUNTA(E22,O22,G22,I22,M22,#REF!)</f>
        <v>2</v>
      </c>
      <c r="AB22" s="16">
        <f t="shared" si="14"/>
        <v>0.25</v>
      </c>
    </row>
    <row r="23" spans="1:28" x14ac:dyDescent="0.2">
      <c r="A23" s="19">
        <v>13</v>
      </c>
      <c r="B23" s="20" t="s">
        <v>73</v>
      </c>
      <c r="C23" s="20" t="s">
        <v>74</v>
      </c>
      <c r="D23" s="33" t="s">
        <v>45</v>
      </c>
      <c r="E23" s="31"/>
      <c r="F23" s="47"/>
      <c r="G23" s="31"/>
      <c r="H23" s="47"/>
      <c r="I23" s="31">
        <v>94</v>
      </c>
      <c r="J23" s="47">
        <f t="shared" si="2"/>
        <v>327.83882783882785</v>
      </c>
      <c r="K23" s="31"/>
      <c r="L23" s="47"/>
      <c r="M23" s="31"/>
      <c r="N23" s="47"/>
      <c r="O23" s="30"/>
      <c r="P23" s="29"/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/>
      <c r="Y23" s="8">
        <f t="shared" si="9"/>
        <v>327.83882783882785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13" t="s">
        <v>298</v>
      </c>
      <c r="C24" s="13" t="s">
        <v>115</v>
      </c>
      <c r="D24" s="33" t="s">
        <v>126</v>
      </c>
      <c r="E24" s="31">
        <v>13</v>
      </c>
      <c r="F24" s="47">
        <f>IF(E24=0,,($E$9-E24)*$E$7*100/$E$9)</f>
        <v>14.285714285714286</v>
      </c>
      <c r="G24" s="31"/>
      <c r="H24" s="47">
        <f>IF(G24=0,,($G$9-G24)*$G$7*100/$G$9)</f>
        <v>0</v>
      </c>
      <c r="I24" s="31">
        <v>143</v>
      </c>
      <c r="J24" s="47">
        <f t="shared" si="2"/>
        <v>238.0952380952381</v>
      </c>
      <c r="K24" s="31"/>
      <c r="L24" s="47">
        <f>IF(K24=0,,($K$9-K24)*$K$7*100/$K$9)</f>
        <v>0</v>
      </c>
      <c r="M24" s="31">
        <v>154</v>
      </c>
      <c r="N24" s="47">
        <f>IF(M24=0,,($M$9-M24)*$M$7*100/$M$9)</f>
        <v>57.47126436781609</v>
      </c>
      <c r="O24" s="30"/>
      <c r="P24" s="29">
        <f>IF(O24=0,,($O$9-O24)*$O$7*100/$O$9)</f>
        <v>0</v>
      </c>
      <c r="Q24" s="30"/>
      <c r="R24" s="29">
        <f t="shared" si="5"/>
        <v>0</v>
      </c>
      <c r="S24" s="30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309.85221674876846</v>
      </c>
      <c r="Z24" s="6">
        <f t="shared" si="10"/>
        <v>14</v>
      </c>
      <c r="AA24" s="6">
        <f>COUNTA(E24,O24,G24,I24,M24,#REF!)</f>
        <v>4</v>
      </c>
      <c r="AB24" s="16">
        <f t="shared" si="14"/>
        <v>0.5</v>
      </c>
    </row>
    <row r="25" spans="1:28" x14ac:dyDescent="0.2">
      <c r="A25" s="19">
        <v>15</v>
      </c>
      <c r="B25" s="20" t="s">
        <v>868</v>
      </c>
      <c r="C25" s="20" t="s">
        <v>869</v>
      </c>
      <c r="D25" s="33" t="s">
        <v>103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/>
      <c r="J25" s="47">
        <f t="shared" si="2"/>
        <v>0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>
        <v>6</v>
      </c>
      <c r="R25" s="29">
        <f t="shared" si="5"/>
        <v>273.68421052631578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273.68421052631578</v>
      </c>
      <c r="Z25" s="6">
        <f t="shared" si="10"/>
        <v>15</v>
      </c>
      <c r="AA25" s="6">
        <f>COUNTA(E25,O25,G25,I25,M25,#REF!)</f>
        <v>1</v>
      </c>
      <c r="AB25" s="16">
        <f t="shared" si="14"/>
        <v>0.125</v>
      </c>
    </row>
    <row r="26" spans="1:28" x14ac:dyDescent="0.2">
      <c r="A26" s="19">
        <v>16</v>
      </c>
      <c r="B26" s="20" t="s">
        <v>60</v>
      </c>
      <c r="C26" s="20" t="s">
        <v>193</v>
      </c>
      <c r="D26" s="33" t="s">
        <v>90</v>
      </c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1">
        <v>233</v>
      </c>
      <c r="J26" s="47">
        <f t="shared" si="2"/>
        <v>73.260073260073256</v>
      </c>
      <c r="K26" s="31"/>
      <c r="L26" s="47"/>
      <c r="M26" s="31"/>
      <c r="N26" s="47">
        <f>IF(M26=0,,($M$9-M26)*$M$7*100/$M$9)</f>
        <v>0</v>
      </c>
      <c r="O26" s="30"/>
      <c r="P26" s="29">
        <f>IF(O26=0,,($O$9-O26)*$O$7*100/$O$9)</f>
        <v>0</v>
      </c>
      <c r="Q26" s="29">
        <v>10</v>
      </c>
      <c r="R26" s="29">
        <f t="shared" si="5"/>
        <v>189.47368421052633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>
        <f>IF(W26=0,,($W$9-W26)*$W$7*100/$W$9)</f>
        <v>0</v>
      </c>
      <c r="Y26" s="8">
        <f t="shared" si="9"/>
        <v>262.73375747059958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20" t="s">
        <v>55</v>
      </c>
      <c r="C27" s="20" t="s">
        <v>56</v>
      </c>
      <c r="D27" s="33" t="s">
        <v>45</v>
      </c>
      <c r="E27" s="31"/>
      <c r="F27" s="47">
        <f>IF(E27=0,,($E$9-E27)*$E$7*100/$E$9)</f>
        <v>0</v>
      </c>
      <c r="G27" s="31"/>
      <c r="H27" s="47">
        <f>IF(G27=0,,($G$9-G27)*$G$7*100/$G$9)</f>
        <v>0</v>
      </c>
      <c r="I27" s="31"/>
      <c r="J27" s="47">
        <f t="shared" si="2"/>
        <v>0</v>
      </c>
      <c r="K27" s="31"/>
      <c r="L27" s="47">
        <f>IF(K27=0,,($K$9-K27)*$K$7*100/$K$9)</f>
        <v>0</v>
      </c>
      <c r="M27" s="31"/>
      <c r="N27" s="47">
        <f>IF(M27=0,,($M$9-M27)*$M$7*100/$M$9)</f>
        <v>0</v>
      </c>
      <c r="O27" s="30"/>
      <c r="P27" s="29">
        <f>IF(O27=0,,($O$9-O27)*$O$7*100/$O$9)</f>
        <v>0</v>
      </c>
      <c r="Q27" s="29">
        <v>7</v>
      </c>
      <c r="R27" s="29">
        <f t="shared" si="5"/>
        <v>252.63157894736841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252.63157894736841</v>
      </c>
      <c r="Z27" s="6">
        <f t="shared" si="10"/>
        <v>17</v>
      </c>
      <c r="AA27" s="6">
        <f>COUNTA(E27,O27,G27,I27,M27,#REF!)</f>
        <v>1</v>
      </c>
      <c r="AB27" s="16">
        <f t="shared" si="14"/>
        <v>0.125</v>
      </c>
    </row>
    <row r="28" spans="1:28" x14ac:dyDescent="0.2">
      <c r="A28" s="19">
        <v>18</v>
      </c>
      <c r="B28" s="20" t="s">
        <v>223</v>
      </c>
      <c r="C28" s="20" t="s">
        <v>87</v>
      </c>
      <c r="D28" s="33" t="s">
        <v>90</v>
      </c>
      <c r="E28" s="31"/>
      <c r="F28" s="47"/>
      <c r="G28" s="31"/>
      <c r="H28" s="47"/>
      <c r="I28" s="31">
        <v>194</v>
      </c>
      <c r="J28" s="47">
        <f t="shared" si="2"/>
        <v>144.6886446886447</v>
      </c>
      <c r="K28" s="31"/>
      <c r="L28" s="47"/>
      <c r="M28" s="31"/>
      <c r="N28" s="47"/>
      <c r="O28" s="30"/>
      <c r="P28" s="29"/>
      <c r="Q28" s="29">
        <v>14</v>
      </c>
      <c r="R28" s="29">
        <f t="shared" si="5"/>
        <v>105.26315789473684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/>
      <c r="Y28" s="8">
        <f t="shared" si="9"/>
        <v>249.95180258338155</v>
      </c>
      <c r="Z28" s="6">
        <f t="shared" si="10"/>
        <v>18</v>
      </c>
      <c r="AA28" s="6">
        <f>COUNTA(E28,O28,G28,I28,M28,#REF!)</f>
        <v>2</v>
      </c>
      <c r="AB28" s="16">
        <f t="shared" si="14"/>
        <v>0.25</v>
      </c>
    </row>
    <row r="29" spans="1:28" x14ac:dyDescent="0.2">
      <c r="A29" s="19">
        <v>19</v>
      </c>
      <c r="B29" s="20" t="s">
        <v>870</v>
      </c>
      <c r="C29" s="20" t="s">
        <v>871</v>
      </c>
      <c r="D29" s="33" t="s">
        <v>126</v>
      </c>
      <c r="E29" s="31"/>
      <c r="F29" s="47"/>
      <c r="G29" s="31"/>
      <c r="H29" s="47"/>
      <c r="I29" s="31"/>
      <c r="J29" s="47">
        <f t="shared" si="2"/>
        <v>0</v>
      </c>
      <c r="K29" s="31"/>
      <c r="L29" s="47"/>
      <c r="M29" s="31"/>
      <c r="N29" s="47"/>
      <c r="O29" s="30"/>
      <c r="P29" s="29"/>
      <c r="Q29" s="29">
        <v>9</v>
      </c>
      <c r="R29" s="29">
        <f t="shared" si="5"/>
        <v>210.52631578947367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/>
      <c r="Y29" s="8">
        <f t="shared" si="9"/>
        <v>210.52631578947367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2">
      <c r="A30" s="19">
        <v>20</v>
      </c>
      <c r="B30" s="20" t="s">
        <v>302</v>
      </c>
      <c r="C30" s="20" t="s">
        <v>303</v>
      </c>
      <c r="D30" s="33" t="s">
        <v>90</v>
      </c>
      <c r="E30" s="31"/>
      <c r="F30" s="47"/>
      <c r="G30" s="31"/>
      <c r="H30" s="47"/>
      <c r="I30" s="31">
        <v>160</v>
      </c>
      <c r="J30" s="47">
        <f t="shared" si="2"/>
        <v>206.95970695970695</v>
      </c>
      <c r="K30" s="31"/>
      <c r="L30" s="47"/>
      <c r="M30" s="31"/>
      <c r="N30" s="47"/>
      <c r="O30" s="30"/>
      <c r="P30" s="29"/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206.95970695970695</v>
      </c>
      <c r="Z30" s="6">
        <f t="shared" si="10"/>
        <v>20</v>
      </c>
      <c r="AA30" s="6">
        <f>COUNTA(E30,O30,G30,I30,M30,#REF!)</f>
        <v>2</v>
      </c>
      <c r="AB30" s="16">
        <f t="shared" si="14"/>
        <v>0.25</v>
      </c>
    </row>
    <row r="31" spans="1:28" x14ac:dyDescent="0.2">
      <c r="A31" s="19">
        <v>21</v>
      </c>
      <c r="B31" s="20" t="s">
        <v>101</v>
      </c>
      <c r="C31" s="20" t="s">
        <v>102</v>
      </c>
      <c r="D31" s="33" t="s">
        <v>103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2">
      <c r="A32" s="19">
        <v>22</v>
      </c>
      <c r="B32" s="20" t="s">
        <v>50</v>
      </c>
      <c r="C32" s="20" t="s">
        <v>51</v>
      </c>
      <c r="D32" s="33" t="s">
        <v>103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2">
      <c r="A33" s="19">
        <v>23</v>
      </c>
      <c r="B33" s="13" t="s">
        <v>247</v>
      </c>
      <c r="C33" s="13" t="s">
        <v>248</v>
      </c>
      <c r="D33" s="33" t="s">
        <v>296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20" t="s">
        <v>104</v>
      </c>
      <c r="C34" s="20" t="s">
        <v>56</v>
      </c>
      <c r="D34" s="33" t="s">
        <v>45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2">
      <c r="A35" s="19">
        <v>25</v>
      </c>
      <c r="B35" s="13" t="s">
        <v>154</v>
      </c>
      <c r="C35" s="13" t="s">
        <v>51</v>
      </c>
      <c r="D35" s="33" t="s">
        <v>153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2">
      <c r="A36" s="19">
        <v>26</v>
      </c>
      <c r="B36" s="13" t="s">
        <v>82</v>
      </c>
      <c r="C36" s="13" t="s">
        <v>83</v>
      </c>
      <c r="D36" s="33" t="s">
        <v>153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2">
      <c r="A37" s="19">
        <v>27</v>
      </c>
      <c r="B37" s="20" t="s">
        <v>337</v>
      </c>
      <c r="C37" s="20" t="s">
        <v>128</v>
      </c>
      <c r="D37" s="33" t="s">
        <v>126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2">
      <c r="A38" s="19">
        <v>28</v>
      </c>
      <c r="B38" s="20" t="s">
        <v>226</v>
      </c>
      <c r="C38" s="20" t="s">
        <v>83</v>
      </c>
      <c r="D38" s="33" t="s">
        <v>90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 t="s">
        <v>335</v>
      </c>
      <c r="C39" s="20" t="s">
        <v>336</v>
      </c>
      <c r="D39" s="33" t="s">
        <v>103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2">
      <c r="A40" s="19">
        <v>30</v>
      </c>
      <c r="B40" s="13" t="s">
        <v>175</v>
      </c>
      <c r="C40" s="13" t="s">
        <v>297</v>
      </c>
      <c r="D40" s="33" t="s">
        <v>153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2">
      <c r="A41" s="19"/>
      <c r="B41" s="13" t="s">
        <v>299</v>
      </c>
      <c r="C41" s="13" t="s">
        <v>135</v>
      </c>
      <c r="D41" s="33" t="s">
        <v>136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2">
      <c r="A43" s="68" t="s">
        <v>11</v>
      </c>
      <c r="B43" s="68"/>
      <c r="C43" s="69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67" t="s">
        <v>18</v>
      </c>
      <c r="B44" s="68"/>
      <c r="C44" s="69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Y24" sqref="Y2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8" x14ac:dyDescent="0.2">
      <c r="E2" s="63" t="s">
        <v>14</v>
      </c>
      <c r="F2" s="63"/>
      <c r="G2" s="14">
        <f>COUNTA(B11:B32)</f>
        <v>9</v>
      </c>
    </row>
    <row r="3" spans="1:28" x14ac:dyDescent="0.2">
      <c r="B3" s="2"/>
      <c r="E3" s="63" t="s">
        <v>16</v>
      </c>
      <c r="F3" s="63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7" t="s">
        <v>291</v>
      </c>
      <c r="F6" s="57"/>
      <c r="G6" s="57" t="s">
        <v>308</v>
      </c>
      <c r="H6" s="57"/>
      <c r="I6" s="57" t="s">
        <v>187</v>
      </c>
      <c r="J6" s="57"/>
      <c r="K6" s="57" t="s">
        <v>631</v>
      </c>
      <c r="L6" s="57"/>
      <c r="M6" s="57" t="s">
        <v>772</v>
      </c>
      <c r="N6" s="57"/>
      <c r="O6" s="57" t="s">
        <v>864</v>
      </c>
      <c r="P6" s="57"/>
      <c r="Q6" s="57"/>
      <c r="R6" s="57"/>
      <c r="S6" s="57"/>
      <c r="T6" s="57"/>
      <c r="U6" s="58"/>
      <c r="V6" s="59"/>
      <c r="W6" s="57"/>
      <c r="X6" s="57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5</v>
      </c>
      <c r="L7" s="59"/>
      <c r="M7" s="58">
        <v>5</v>
      </c>
      <c r="N7" s="59"/>
      <c r="O7" s="58">
        <v>4</v>
      </c>
      <c r="P7" s="59"/>
      <c r="Q7" s="58"/>
      <c r="R7" s="59"/>
      <c r="S7" s="58"/>
      <c r="T7" s="59"/>
      <c r="U7" s="58"/>
      <c r="V7" s="59"/>
      <c r="W7" s="58"/>
      <c r="X7" s="59"/>
    </row>
    <row r="8" spans="1:28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45991</v>
      </c>
      <c r="L8" s="60"/>
      <c r="M8" s="60" t="s">
        <v>773</v>
      </c>
      <c r="N8" s="60"/>
      <c r="O8" s="60">
        <v>46096</v>
      </c>
      <c r="P8" s="60"/>
      <c r="Q8" s="60"/>
      <c r="R8" s="60"/>
      <c r="S8" s="60"/>
      <c r="T8" s="60"/>
      <c r="U8" s="70"/>
      <c r="V8" s="71"/>
      <c r="W8" s="60"/>
      <c r="X8" s="60"/>
      <c r="AA8" s="14"/>
    </row>
    <row r="9" spans="1:28" x14ac:dyDescent="0.2">
      <c r="D9" s="1" t="s">
        <v>2</v>
      </c>
      <c r="E9" s="57">
        <v>4</v>
      </c>
      <c r="F9" s="57"/>
      <c r="G9" s="57">
        <v>12</v>
      </c>
      <c r="H9" s="57"/>
      <c r="I9" s="57">
        <v>165</v>
      </c>
      <c r="J9" s="57"/>
      <c r="K9" s="57">
        <v>104</v>
      </c>
      <c r="L9" s="57"/>
      <c r="M9" s="57">
        <v>120</v>
      </c>
      <c r="N9" s="57"/>
      <c r="O9" s="57">
        <v>8</v>
      </c>
      <c r="P9" s="57"/>
      <c r="Q9" s="57"/>
      <c r="R9" s="57"/>
      <c r="S9" s="57"/>
      <c r="T9" s="57"/>
      <c r="U9" s="58"/>
      <c r="V9" s="59"/>
      <c r="W9" s="57"/>
      <c r="X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0" si="0">IF(G11=0,,($G$9-G11)*$G$7*100/$G$9)</f>
        <v>0</v>
      </c>
      <c r="I11" s="31">
        <v>16</v>
      </c>
      <c r="J11" s="34">
        <f t="shared" ref="J11:J20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/>
      <c r="R11" s="34">
        <f t="shared" ref="R11:R19" si="5">IF(Q11=0,,($Q$9-Q11)*$Q$7*100/$Q$9)</f>
        <v>0</v>
      </c>
      <c r="S11" s="33"/>
      <c r="T11" s="34">
        <f t="shared" ref="T11:T20" si="6">IF(S11=0,,($S$9-S11)*$S$7*100/$S$9)</f>
        <v>0</v>
      </c>
      <c r="U11" s="30"/>
      <c r="V11" s="7">
        <f t="shared" ref="V11:V20" si="7">IF(U11=0,,($U$9-U11)*$U$7*100/$U$9)</f>
        <v>0</v>
      </c>
      <c r="W11" s="6"/>
      <c r="X11" s="7">
        <f>IF(W11=0,,($W$9-W11)*$W$7*100/$W$9)</f>
        <v>0</v>
      </c>
      <c r="Y11" s="25">
        <f t="shared" ref="Y11:Y20" si="8">SUM(F11,H11,J11,L11,N11,P11,R11,T11,V11,X11)</f>
        <v>1713.3741258741259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/>
      <c r="R12" s="34">
        <f t="shared" si="5"/>
        <v>0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1265.530303030303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/>
      <c r="R13" s="34">
        <f t="shared" si="5"/>
        <v>0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940.413752913753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93</v>
      </c>
      <c r="C14" s="31" t="s">
        <v>94</v>
      </c>
      <c r="D14" s="13" t="s">
        <v>153</v>
      </c>
      <c r="E14" s="31"/>
      <c r="F14" s="47"/>
      <c r="G14" s="31"/>
      <c r="H14" s="47">
        <f t="shared" si="0"/>
        <v>0</v>
      </c>
      <c r="I14" s="31">
        <v>118</v>
      </c>
      <c r="J14" s="34">
        <f t="shared" si="1"/>
        <v>142.42424242424244</v>
      </c>
      <c r="K14" s="33">
        <v>59</v>
      </c>
      <c r="L14" s="34">
        <f t="shared" si="2"/>
        <v>216.34615384615384</v>
      </c>
      <c r="M14" s="31">
        <v>90</v>
      </c>
      <c r="N14" s="34">
        <f t="shared" si="3"/>
        <v>125</v>
      </c>
      <c r="O14" s="31">
        <v>2</v>
      </c>
      <c r="P14" s="47">
        <f t="shared" si="4"/>
        <v>300</v>
      </c>
      <c r="Q14" s="33"/>
      <c r="R14" s="34">
        <f t="shared" si="5"/>
        <v>0</v>
      </c>
      <c r="S14" s="33"/>
      <c r="T14" s="34">
        <f t="shared" si="6"/>
        <v>0</v>
      </c>
      <c r="U14" s="30"/>
      <c r="V14" s="7">
        <f t="shared" si="7"/>
        <v>0</v>
      </c>
      <c r="W14" s="6"/>
      <c r="X14" s="7"/>
      <c r="Y14" s="25">
        <f t="shared" si="8"/>
        <v>783.7703962703963</v>
      </c>
      <c r="Z14" s="20">
        <f t="shared" si="9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116</v>
      </c>
      <c r="C15" s="31" t="s">
        <v>186</v>
      </c>
      <c r="D15" s="20" t="s">
        <v>159</v>
      </c>
      <c r="E15" s="31">
        <v>2</v>
      </c>
      <c r="F15" s="47">
        <f>IF(E15=0,,($E$9-E15)*$E$7*100/$E$9)</f>
        <v>100</v>
      </c>
      <c r="G15" s="31"/>
      <c r="H15" s="47">
        <f t="shared" si="0"/>
        <v>0</v>
      </c>
      <c r="I15" s="31">
        <v>62</v>
      </c>
      <c r="J15" s="34">
        <f t="shared" si="1"/>
        <v>312.12121212121212</v>
      </c>
      <c r="K15" s="33">
        <v>63</v>
      </c>
      <c r="L15" s="34">
        <f t="shared" si="2"/>
        <v>197.11538461538461</v>
      </c>
      <c r="M15" s="31">
        <v>104</v>
      </c>
      <c r="N15" s="34">
        <f t="shared" si="3"/>
        <v>66.666666666666671</v>
      </c>
      <c r="O15" s="31">
        <v>6</v>
      </c>
      <c r="P15" s="47">
        <f t="shared" si="4"/>
        <v>100</v>
      </c>
      <c r="Q15" s="33"/>
      <c r="R15" s="34">
        <f t="shared" si="5"/>
        <v>0</v>
      </c>
      <c r="S15" s="33"/>
      <c r="T15" s="34">
        <f t="shared" si="6"/>
        <v>0</v>
      </c>
      <c r="U15" s="30"/>
      <c r="V15" s="7">
        <f t="shared" si="7"/>
        <v>0</v>
      </c>
      <c r="W15" s="30"/>
      <c r="X15" s="7">
        <f>IF(W15=0,,($W$9-W15)*$W$7*100/$W$9)</f>
        <v>0</v>
      </c>
      <c r="Y15" s="25">
        <f t="shared" si="8"/>
        <v>775.9032634032634</v>
      </c>
      <c r="Z15" s="20">
        <f t="shared" si="9"/>
        <v>5</v>
      </c>
      <c r="AA15" s="20">
        <f>COUNTA(E15,O15,G15,#REF!,I15,K15)</f>
        <v>5</v>
      </c>
      <c r="AB15" s="16">
        <f>AA15/$G$3</f>
        <v>0.625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/>
      <c r="R16" s="34">
        <f t="shared" si="5"/>
        <v>0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334.84848484848487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865</v>
      </c>
      <c r="C17" s="33" t="s">
        <v>141</v>
      </c>
      <c r="D17" s="6" t="s">
        <v>103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358</v>
      </c>
      <c r="C18" s="33" t="s">
        <v>866</v>
      </c>
      <c r="D18" s="20" t="s">
        <v>290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333</v>
      </c>
      <c r="C19" s="33" t="s">
        <v>334</v>
      </c>
      <c r="D19" s="20" t="s">
        <v>290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ref="H21:H26" si="11">IF(G21=0,,($G$9-G21)*$G$7*100/$G$9)</f>
        <v>0</v>
      </c>
      <c r="I21" s="31"/>
      <c r="J21" s="34">
        <f t="shared" ref="J21:J26" si="12">IF(I21=0,,($I$9-I21)*$I$7*100/$I$9)</f>
        <v>0</v>
      </c>
      <c r="K21" s="33"/>
      <c r="L21" s="34"/>
      <c r="M21" s="31"/>
      <c r="N21" s="34"/>
      <c r="O21" s="31"/>
      <c r="P21" s="47"/>
      <c r="Q21" s="33"/>
      <c r="R21" s="34">
        <f t="shared" ref="R21:R26" si="13">IF(Q21=0,,($Q$9-Q21)*$Q$7*100/$Q$9)</f>
        <v>0</v>
      </c>
      <c r="S21" s="33"/>
      <c r="T21" s="34">
        <f t="shared" ref="T21:T26" si="14">IF(S21=0,,($S$9-S21)*$S$7*100/$S$9)</f>
        <v>0</v>
      </c>
      <c r="U21" s="30"/>
      <c r="V21" s="7">
        <f t="shared" ref="V21:V26" si="15">IF(U21=0,,($U$9-U21)*$U$7*100/$U$9)</f>
        <v>0</v>
      </c>
      <c r="W21" s="6"/>
      <c r="X21" s="7"/>
      <c r="Y21" s="25">
        <f t="shared" ref="Y21:Y26" si="16">SUM(F21,H21,J21,L21,N21,P21,R21,T21,V21,X21)</f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11"/>
        <v>0</v>
      </c>
      <c r="I22" s="31"/>
      <c r="J22" s="34">
        <f t="shared" si="12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3"/>
        <v>0</v>
      </c>
      <c r="S22" s="33"/>
      <c r="T22" s="34">
        <f t="shared" si="14"/>
        <v>0</v>
      </c>
      <c r="U22" s="30"/>
      <c r="V22" s="7">
        <f t="shared" si="15"/>
        <v>0</v>
      </c>
      <c r="W22" s="6"/>
      <c r="X22" s="7">
        <f>IF(W22=0,,($W$9-W22)*$W$7*100/$W$9)</f>
        <v>0</v>
      </c>
      <c r="Y22" s="25">
        <f t="shared" si="16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11"/>
        <v>0</v>
      </c>
      <c r="I23" s="31"/>
      <c r="J23" s="34">
        <f t="shared" si="12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3"/>
        <v>0</v>
      </c>
      <c r="S23" s="33"/>
      <c r="T23" s="34">
        <f t="shared" si="14"/>
        <v>0</v>
      </c>
      <c r="U23" s="30"/>
      <c r="V23" s="7">
        <f t="shared" si="15"/>
        <v>0</v>
      </c>
      <c r="W23" s="6"/>
      <c r="X23" s="7">
        <f>IF(W23=0,,($W$9-W23)*$W$7*100/$W$9)</f>
        <v>0</v>
      </c>
      <c r="Y23" s="25">
        <f t="shared" si="16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11"/>
        <v>0</v>
      </c>
      <c r="I24" s="31"/>
      <c r="J24" s="34">
        <f t="shared" si="12"/>
        <v>0</v>
      </c>
      <c r="K24" s="33"/>
      <c r="L24" s="34"/>
      <c r="M24" s="31"/>
      <c r="N24" s="34"/>
      <c r="O24" s="31"/>
      <c r="P24" s="47"/>
      <c r="Q24" s="33"/>
      <c r="R24" s="34">
        <f t="shared" si="13"/>
        <v>0</v>
      </c>
      <c r="S24" s="33"/>
      <c r="T24" s="34">
        <f t="shared" si="14"/>
        <v>0</v>
      </c>
      <c r="U24" s="30"/>
      <c r="V24" s="7">
        <f t="shared" si="15"/>
        <v>0</v>
      </c>
      <c r="W24" s="6"/>
      <c r="X24" s="7"/>
      <c r="Y24" s="25">
        <f t="shared" si="16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11"/>
        <v>0</v>
      </c>
      <c r="I25" s="31"/>
      <c r="J25" s="34">
        <f t="shared" si="12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3"/>
        <v>0</v>
      </c>
      <c r="S25" s="33"/>
      <c r="T25" s="34">
        <f t="shared" si="14"/>
        <v>0</v>
      </c>
      <c r="U25" s="30"/>
      <c r="V25" s="7">
        <f t="shared" si="15"/>
        <v>0</v>
      </c>
      <c r="W25" s="6"/>
      <c r="X25" s="7"/>
      <c r="Y25" s="25">
        <f t="shared" si="16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11"/>
        <v>0</v>
      </c>
      <c r="I26" s="31"/>
      <c r="J26" s="34">
        <f t="shared" si="12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3"/>
        <v>0</v>
      </c>
      <c r="S26" s="33"/>
      <c r="T26" s="34">
        <f t="shared" si="14"/>
        <v>0</v>
      </c>
      <c r="U26" s="30"/>
      <c r="V26" s="7">
        <f t="shared" si="15"/>
        <v>0</v>
      </c>
      <c r="W26" s="6"/>
      <c r="X26" s="7">
        <f>IF(W26=0,,($W$9-W26)*$W$7*100/$W$9)</f>
        <v>0</v>
      </c>
      <c r="Y26" s="25">
        <f t="shared" si="16"/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61" t="s">
        <v>11</v>
      </c>
      <c r="B27" s="61"/>
      <c r="C27" s="62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64" t="s">
        <v>18</v>
      </c>
      <c r="B28" s="64"/>
      <c r="C28" s="64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0">
    <sortCondition descending="1" ref="Y11:Y20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6" t="s">
        <v>30</v>
      </c>
      <c r="B1" s="56"/>
      <c r="C1" s="56"/>
      <c r="D1" s="56"/>
      <c r="E1" s="56"/>
      <c r="F1" s="56"/>
      <c r="G1" s="56"/>
      <c r="H1" s="56"/>
    </row>
    <row r="2" spans="1:36" x14ac:dyDescent="0.2">
      <c r="E2" s="63" t="s">
        <v>14</v>
      </c>
      <c r="F2" s="63"/>
      <c r="G2" s="14">
        <f>COUNTA(B11:B35)</f>
        <v>25</v>
      </c>
    </row>
    <row r="3" spans="1:36" x14ac:dyDescent="0.2">
      <c r="B3" s="45" t="s">
        <v>257</v>
      </c>
      <c r="E3" s="63" t="s">
        <v>16</v>
      </c>
      <c r="F3" s="63"/>
      <c r="G3" s="14">
        <f>COUNTA(E8:T8)</f>
        <v>8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187</v>
      </c>
      <c r="J6" s="57"/>
      <c r="K6" s="57" t="s">
        <v>366</v>
      </c>
      <c r="L6" s="57"/>
      <c r="M6" s="57" t="s">
        <v>406</v>
      </c>
      <c r="N6" s="57"/>
      <c r="O6" s="57" t="s">
        <v>421</v>
      </c>
      <c r="P6" s="57"/>
      <c r="Q6" s="57" t="s">
        <v>649</v>
      </c>
      <c r="R6" s="57"/>
      <c r="S6" s="57" t="s">
        <v>791</v>
      </c>
      <c r="T6" s="57"/>
      <c r="U6" s="57" t="s">
        <v>851</v>
      </c>
      <c r="V6" s="57"/>
      <c r="W6" s="57"/>
      <c r="X6" s="57"/>
      <c r="Y6" s="58"/>
      <c r="Z6" s="59"/>
      <c r="AA6" s="58"/>
      <c r="AB6" s="59"/>
      <c r="AC6" s="58"/>
      <c r="AD6" s="59"/>
      <c r="AE6" s="57"/>
      <c r="AF6" s="57"/>
    </row>
    <row r="7" spans="1:3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4</v>
      </c>
      <c r="T7" s="59"/>
      <c r="U7" s="58">
        <v>5</v>
      </c>
      <c r="V7" s="59"/>
      <c r="W7" s="58"/>
      <c r="X7" s="59"/>
      <c r="Y7" s="58"/>
      <c r="Z7" s="59"/>
      <c r="AA7" s="58"/>
      <c r="AB7" s="59"/>
      <c r="AC7" s="58"/>
      <c r="AD7" s="59"/>
      <c r="AE7" s="58"/>
      <c r="AF7" s="59"/>
    </row>
    <row r="8" spans="1:36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45962</v>
      </c>
      <c r="L8" s="60"/>
      <c r="M8" s="60">
        <v>45970</v>
      </c>
      <c r="N8" s="60"/>
      <c r="O8" s="60">
        <v>45983</v>
      </c>
      <c r="P8" s="60"/>
      <c r="Q8" s="60">
        <v>46004</v>
      </c>
      <c r="R8" s="60"/>
      <c r="S8" s="60">
        <v>46061</v>
      </c>
      <c r="T8" s="60"/>
      <c r="U8" s="60" t="s">
        <v>852</v>
      </c>
      <c r="V8" s="60"/>
      <c r="W8" s="60"/>
      <c r="X8" s="60"/>
      <c r="Y8" s="70"/>
      <c r="Z8" s="71"/>
      <c r="AA8" s="70"/>
      <c r="AB8" s="71"/>
      <c r="AC8" s="70"/>
      <c r="AD8" s="71"/>
      <c r="AE8" s="60"/>
      <c r="AF8" s="60"/>
      <c r="AI8" s="14"/>
    </row>
    <row r="9" spans="1:36" x14ac:dyDescent="0.2">
      <c r="D9" s="1" t="s">
        <v>2</v>
      </c>
      <c r="E9" s="57">
        <v>37</v>
      </c>
      <c r="F9" s="57"/>
      <c r="G9" s="57">
        <v>18</v>
      </c>
      <c r="H9" s="57"/>
      <c r="I9" s="57">
        <v>260</v>
      </c>
      <c r="J9" s="57"/>
      <c r="K9" s="57">
        <v>28</v>
      </c>
      <c r="L9" s="57"/>
      <c r="M9" s="57">
        <v>238</v>
      </c>
      <c r="N9" s="57"/>
      <c r="O9" s="57">
        <v>20</v>
      </c>
      <c r="P9" s="57"/>
      <c r="Q9" s="57">
        <v>34</v>
      </c>
      <c r="R9" s="57"/>
      <c r="S9" s="57">
        <v>39</v>
      </c>
      <c r="T9" s="57"/>
      <c r="U9" s="57">
        <v>222</v>
      </c>
      <c r="V9" s="57"/>
      <c r="W9" s="57"/>
      <c r="X9" s="57"/>
      <c r="Y9" s="58"/>
      <c r="Z9" s="59"/>
      <c r="AA9" s="58"/>
      <c r="AB9" s="59"/>
      <c r="AC9" s="58"/>
      <c r="AD9" s="59"/>
      <c r="AE9" s="57"/>
      <c r="AF9" s="57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66</v>
      </c>
      <c r="C11" s="31" t="s">
        <v>67</v>
      </c>
      <c r="D11" s="13" t="s">
        <v>113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/>
      <c r="X11" s="47">
        <f t="shared" ref="X11:X27" si="10">IF(W11=0,,($W$9-W11)*$W$7*100/$W$9)</f>
        <v>0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 t="shared" ref="AG11:AG42" si="15">F11+H11+J11+L11+N11+P11+R11+X11+Z11+AD11+AF11+T11+V11+Z11+AD11+AB11</f>
        <v>2088.9165021517961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2">
      <c r="A12" s="19">
        <f t="shared" si="0"/>
        <v>2</v>
      </c>
      <c r="B12" s="13" t="s">
        <v>302</v>
      </c>
      <c r="C12" s="13" t="s">
        <v>303</v>
      </c>
      <c r="D12" s="13" t="s">
        <v>90</v>
      </c>
      <c r="E12" s="31">
        <v>16</v>
      </c>
      <c r="F12" s="47">
        <f t="shared" si="1"/>
        <v>113.51351351351352</v>
      </c>
      <c r="G12" s="31"/>
      <c r="H12" s="47">
        <f t="shared" si="2"/>
        <v>0</v>
      </c>
      <c r="I12" s="31">
        <v>83</v>
      </c>
      <c r="J12" s="47">
        <f t="shared" si="3"/>
        <v>340.38461538461536</v>
      </c>
      <c r="K12" s="31"/>
      <c r="L12" s="47">
        <f t="shared" si="4"/>
        <v>0</v>
      </c>
      <c r="M12" s="31">
        <v>83</v>
      </c>
      <c r="N12" s="47">
        <f t="shared" si="5"/>
        <v>325.63025210084032</v>
      </c>
      <c r="O12" s="31">
        <v>1</v>
      </c>
      <c r="P12" s="47">
        <f t="shared" si="6"/>
        <v>190</v>
      </c>
      <c r="Q12" s="31">
        <v>11</v>
      </c>
      <c r="R12" s="47">
        <f t="shared" si="7"/>
        <v>135.29411764705881</v>
      </c>
      <c r="S12" s="31">
        <v>3</v>
      </c>
      <c r="T12" s="47">
        <f t="shared" si="8"/>
        <v>369.23076923076923</v>
      </c>
      <c r="U12" s="31">
        <v>13</v>
      </c>
      <c r="V12" s="47">
        <f t="shared" si="9"/>
        <v>470.72072072072075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1944.7739885975179</v>
      </c>
      <c r="AH12" s="6">
        <f t="shared" si="16"/>
        <v>2</v>
      </c>
      <c r="AI12" s="6">
        <f>COUNTA(E12,G12,I12,K12,M12,O12,AE12,S12,Q12,#REF!)</f>
        <v>7</v>
      </c>
      <c r="AJ12" s="16">
        <f t="shared" si="17"/>
        <v>0.875</v>
      </c>
    </row>
    <row r="13" spans="1:36" x14ac:dyDescent="0.2">
      <c r="A13" s="19">
        <f t="shared" si="0"/>
        <v>3</v>
      </c>
      <c r="B13" s="13" t="s">
        <v>64</v>
      </c>
      <c r="C13" s="13" t="s">
        <v>65</v>
      </c>
      <c r="D13" s="13" t="s">
        <v>113</v>
      </c>
      <c r="E13" s="31">
        <v>18</v>
      </c>
      <c r="F13" s="47">
        <f t="shared" si="1"/>
        <v>102.70270270270271</v>
      </c>
      <c r="G13" s="31"/>
      <c r="H13" s="47">
        <f t="shared" si="2"/>
        <v>0</v>
      </c>
      <c r="I13" s="31">
        <v>52</v>
      </c>
      <c r="J13" s="47">
        <f t="shared" si="3"/>
        <v>400</v>
      </c>
      <c r="K13" s="31"/>
      <c r="L13" s="47">
        <f t="shared" si="4"/>
        <v>0</v>
      </c>
      <c r="M13" s="31">
        <v>61</v>
      </c>
      <c r="N13" s="47">
        <f t="shared" si="5"/>
        <v>371.84873949579833</v>
      </c>
      <c r="O13" s="31"/>
      <c r="P13" s="47">
        <f t="shared" si="6"/>
        <v>0</v>
      </c>
      <c r="Q13" s="31">
        <v>1</v>
      </c>
      <c r="R13" s="47">
        <f t="shared" si="7"/>
        <v>194.11764705882354</v>
      </c>
      <c r="S13" s="31">
        <v>1</v>
      </c>
      <c r="T13" s="47">
        <f t="shared" si="8"/>
        <v>389.74358974358972</v>
      </c>
      <c r="U13" s="31">
        <v>36</v>
      </c>
      <c r="V13" s="47">
        <f t="shared" si="9"/>
        <v>418.91891891891891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1877.3315979198335</v>
      </c>
      <c r="AH13" s="6">
        <f t="shared" si="16"/>
        <v>3</v>
      </c>
      <c r="AI13" s="6">
        <f>COUNTA(E13,G13,I13,K13,M13,O13,AE13,S13,Q13,#REF!)</f>
        <v>6</v>
      </c>
      <c r="AJ13" s="16">
        <f t="shared" si="17"/>
        <v>0.75</v>
      </c>
    </row>
    <row r="14" spans="1:36" x14ac:dyDescent="0.2">
      <c r="A14" s="19">
        <f t="shared" si="0"/>
        <v>4</v>
      </c>
      <c r="B14" s="31" t="s">
        <v>71</v>
      </c>
      <c r="C14" s="31" t="s">
        <v>72</v>
      </c>
      <c r="D14" s="13" t="s">
        <v>113</v>
      </c>
      <c r="E14" s="31">
        <v>1</v>
      </c>
      <c r="F14" s="47">
        <f t="shared" si="1"/>
        <v>194.59459459459458</v>
      </c>
      <c r="G14" s="31"/>
      <c r="H14" s="47">
        <f t="shared" si="2"/>
        <v>0</v>
      </c>
      <c r="I14" s="31">
        <v>108</v>
      </c>
      <c r="J14" s="47">
        <f t="shared" si="3"/>
        <v>292.30769230769232</v>
      </c>
      <c r="K14" s="31"/>
      <c r="L14" s="47">
        <f t="shared" si="4"/>
        <v>0</v>
      </c>
      <c r="M14" s="31">
        <v>48</v>
      </c>
      <c r="N14" s="47">
        <f t="shared" si="5"/>
        <v>399.15966386554624</v>
      </c>
      <c r="O14" s="31"/>
      <c r="P14" s="47">
        <f t="shared" si="6"/>
        <v>0</v>
      </c>
      <c r="Q14" s="31">
        <v>3</v>
      </c>
      <c r="R14" s="47">
        <f t="shared" si="7"/>
        <v>182.35294117647058</v>
      </c>
      <c r="S14" s="31">
        <v>2</v>
      </c>
      <c r="T14" s="47">
        <f t="shared" si="8"/>
        <v>379.4871794871795</v>
      </c>
      <c r="U14" s="31">
        <v>73</v>
      </c>
      <c r="V14" s="47">
        <f t="shared" si="9"/>
        <v>335.58558558558559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1783.4876570170686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31" t="s">
        <v>78</v>
      </c>
      <c r="C15" s="31" t="s">
        <v>72</v>
      </c>
      <c r="D15" s="13" t="s">
        <v>113</v>
      </c>
      <c r="E15" s="31">
        <v>10</v>
      </c>
      <c r="F15" s="47">
        <f t="shared" si="1"/>
        <v>145.94594594594594</v>
      </c>
      <c r="G15" s="31"/>
      <c r="H15" s="47">
        <f t="shared" si="2"/>
        <v>0</v>
      </c>
      <c r="I15" s="31">
        <v>118</v>
      </c>
      <c r="J15" s="47">
        <f t="shared" si="3"/>
        <v>273.07692307692309</v>
      </c>
      <c r="K15" s="31"/>
      <c r="L15" s="47">
        <f t="shared" si="4"/>
        <v>0</v>
      </c>
      <c r="M15" s="31">
        <v>77</v>
      </c>
      <c r="N15" s="47">
        <f t="shared" si="5"/>
        <v>338.23529411764707</v>
      </c>
      <c r="O15" s="31"/>
      <c r="P15" s="47">
        <f t="shared" si="6"/>
        <v>0</v>
      </c>
      <c r="Q15" s="31">
        <v>14</v>
      </c>
      <c r="R15" s="47">
        <f t="shared" si="7"/>
        <v>117.64705882352941</v>
      </c>
      <c r="S15" s="31">
        <v>3</v>
      </c>
      <c r="T15" s="47">
        <f t="shared" si="8"/>
        <v>369.23076923076923</v>
      </c>
      <c r="U15" s="31">
        <v>12</v>
      </c>
      <c r="V15" s="47">
        <f t="shared" si="9"/>
        <v>472.97297297297297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1717.1089641677877</v>
      </c>
      <c r="AH15" s="6">
        <f t="shared" si="16"/>
        <v>5</v>
      </c>
      <c r="AI15" s="6">
        <f>COUNTA(E15,G15,I15,K15,M15,O15,AE15,S15,Q15,#REF!)</f>
        <v>6</v>
      </c>
      <c r="AJ15" s="16">
        <f t="shared" si="17"/>
        <v>0.75</v>
      </c>
    </row>
    <row r="16" spans="1:36" x14ac:dyDescent="0.2">
      <c r="A16" s="19">
        <f t="shared" si="0"/>
        <v>6</v>
      </c>
      <c r="B16" s="31" t="s">
        <v>105</v>
      </c>
      <c r="C16" s="31" t="s">
        <v>106</v>
      </c>
      <c r="D16" s="13" t="s">
        <v>103</v>
      </c>
      <c r="E16" s="31">
        <v>9</v>
      </c>
      <c r="F16" s="47">
        <f t="shared" si="1"/>
        <v>151.35135135135135</v>
      </c>
      <c r="G16" s="31">
        <v>3</v>
      </c>
      <c r="H16" s="47">
        <f t="shared" si="2"/>
        <v>166.66666666666666</v>
      </c>
      <c r="I16" s="31">
        <v>21</v>
      </c>
      <c r="J16" s="47">
        <f t="shared" si="3"/>
        <v>459.61538461538464</v>
      </c>
      <c r="K16" s="31"/>
      <c r="L16" s="47">
        <f t="shared" si="4"/>
        <v>0</v>
      </c>
      <c r="M16" s="31">
        <v>58</v>
      </c>
      <c r="N16" s="47">
        <f t="shared" si="5"/>
        <v>378.15126050420167</v>
      </c>
      <c r="O16" s="31"/>
      <c r="P16" s="47">
        <f t="shared" si="6"/>
        <v>0</v>
      </c>
      <c r="Q16" s="31">
        <v>15</v>
      </c>
      <c r="R16" s="47">
        <f t="shared" si="7"/>
        <v>111.76470588235294</v>
      </c>
      <c r="S16" s="31">
        <v>6</v>
      </c>
      <c r="T16" s="47">
        <f t="shared" si="8"/>
        <v>338.46153846153845</v>
      </c>
      <c r="U16" s="31">
        <v>212</v>
      </c>
      <c r="V16" s="47">
        <f t="shared" si="9"/>
        <v>22.522522522522522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1628.5334300040179</v>
      </c>
      <c r="AH16" s="6">
        <f t="shared" si="16"/>
        <v>6</v>
      </c>
      <c r="AI16" s="6">
        <f>COUNTA(E16,G16,I16,K16,M16,O16,AE16,S16,Q16,#REF!)</f>
        <v>7</v>
      </c>
      <c r="AJ16" s="16">
        <f t="shared" si="17"/>
        <v>0.875</v>
      </c>
    </row>
    <row r="17" spans="1:36" x14ac:dyDescent="0.2">
      <c r="A17" s="19">
        <f t="shared" si="0"/>
        <v>7</v>
      </c>
      <c r="B17" s="31" t="s">
        <v>63</v>
      </c>
      <c r="C17" s="31" t="s">
        <v>185</v>
      </c>
      <c r="D17" s="13" t="s">
        <v>90</v>
      </c>
      <c r="E17" s="31">
        <v>3</v>
      </c>
      <c r="F17" s="47">
        <f t="shared" si="1"/>
        <v>183.78378378378378</v>
      </c>
      <c r="G17" s="31"/>
      <c r="H17" s="47">
        <f t="shared" si="2"/>
        <v>0</v>
      </c>
      <c r="I17" s="31">
        <v>15</v>
      </c>
      <c r="J17" s="47">
        <f t="shared" si="3"/>
        <v>471.15384615384613</v>
      </c>
      <c r="K17" s="31"/>
      <c r="L17" s="47">
        <f t="shared" si="4"/>
        <v>0</v>
      </c>
      <c r="M17" s="31">
        <v>60</v>
      </c>
      <c r="N17" s="47">
        <f t="shared" si="5"/>
        <v>373.94957983193279</v>
      </c>
      <c r="O17" s="31"/>
      <c r="P17" s="47">
        <f t="shared" si="6"/>
        <v>0</v>
      </c>
      <c r="Q17" s="31">
        <v>9</v>
      </c>
      <c r="R17" s="47">
        <f t="shared" si="7"/>
        <v>147.05882352941177</v>
      </c>
      <c r="S17" s="31"/>
      <c r="T17" s="47">
        <f t="shared" si="8"/>
        <v>0</v>
      </c>
      <c r="U17" s="31">
        <v>23</v>
      </c>
      <c r="V17" s="47">
        <f t="shared" si="9"/>
        <v>448.19819819819821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1624.1442314971728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2">
      <c r="A18" s="19">
        <f t="shared" si="0"/>
        <v>8</v>
      </c>
      <c r="B18" s="31" t="s">
        <v>300</v>
      </c>
      <c r="C18" s="31" t="s">
        <v>294</v>
      </c>
      <c r="D18" s="13" t="s">
        <v>90</v>
      </c>
      <c r="E18" s="31">
        <v>6</v>
      </c>
      <c r="F18" s="47">
        <f t="shared" si="1"/>
        <v>167.56756756756758</v>
      </c>
      <c r="G18" s="31"/>
      <c r="H18" s="47">
        <f t="shared" si="2"/>
        <v>0</v>
      </c>
      <c r="I18" s="31">
        <v>100</v>
      </c>
      <c r="J18" s="47">
        <f t="shared" si="3"/>
        <v>307.69230769230768</v>
      </c>
      <c r="K18" s="31">
        <v>2</v>
      </c>
      <c r="L18" s="47">
        <f t="shared" si="4"/>
        <v>185.71428571428572</v>
      </c>
      <c r="M18" s="31">
        <v>81</v>
      </c>
      <c r="N18" s="47">
        <f t="shared" si="5"/>
        <v>329.83193277310926</v>
      </c>
      <c r="O18" s="31">
        <v>2</v>
      </c>
      <c r="P18" s="47">
        <f t="shared" si="6"/>
        <v>180</v>
      </c>
      <c r="Q18" s="31">
        <v>13</v>
      </c>
      <c r="R18" s="47">
        <f t="shared" si="7"/>
        <v>123.52941176470588</v>
      </c>
      <c r="S18" s="31"/>
      <c r="T18" s="47">
        <f t="shared" si="8"/>
        <v>0</v>
      </c>
      <c r="U18" s="31">
        <v>81</v>
      </c>
      <c r="V18" s="47">
        <f t="shared" si="9"/>
        <v>317.56756756756755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1611.9030730795434</v>
      </c>
      <c r="AH18" s="6">
        <f t="shared" si="16"/>
        <v>8</v>
      </c>
      <c r="AI18" s="6">
        <f>COUNTA(E18,G18,I18,K18,M18,O18,AE18,S18,Q18,#REF!)</f>
        <v>7</v>
      </c>
      <c r="AJ18" s="16">
        <f t="shared" si="17"/>
        <v>0.875</v>
      </c>
    </row>
    <row r="19" spans="1:36" x14ac:dyDescent="0.2">
      <c r="A19" s="19">
        <f t="shared" si="0"/>
        <v>9</v>
      </c>
      <c r="B19" s="13" t="s">
        <v>152</v>
      </c>
      <c r="C19" s="13" t="s">
        <v>70</v>
      </c>
      <c r="D19" s="13" t="s">
        <v>113</v>
      </c>
      <c r="E19" s="31">
        <v>21</v>
      </c>
      <c r="F19" s="47">
        <f t="shared" si="1"/>
        <v>86.486486486486484</v>
      </c>
      <c r="G19" s="31">
        <v>10</v>
      </c>
      <c r="H19" s="47">
        <f t="shared" si="2"/>
        <v>88.888888888888886</v>
      </c>
      <c r="I19" s="31">
        <v>61</v>
      </c>
      <c r="J19" s="47">
        <f t="shared" si="3"/>
        <v>382.69230769230768</v>
      </c>
      <c r="K19" s="31"/>
      <c r="L19" s="47">
        <f t="shared" si="4"/>
        <v>0</v>
      </c>
      <c r="M19" s="31">
        <v>96</v>
      </c>
      <c r="N19" s="47">
        <f t="shared" si="5"/>
        <v>298.31932773109241</v>
      </c>
      <c r="O19" s="31"/>
      <c r="P19" s="47">
        <f t="shared" si="6"/>
        <v>0</v>
      </c>
      <c r="Q19" s="31">
        <v>6</v>
      </c>
      <c r="R19" s="47">
        <f t="shared" si="7"/>
        <v>164.70588235294119</v>
      </c>
      <c r="S19" s="31">
        <v>11</v>
      </c>
      <c r="T19" s="47">
        <f t="shared" si="8"/>
        <v>287.17948717948718</v>
      </c>
      <c r="U19" s="31">
        <v>98</v>
      </c>
      <c r="V19" s="47">
        <f t="shared" si="9"/>
        <v>279.27927927927925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1587.5516596104831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0.875</v>
      </c>
    </row>
    <row r="20" spans="1:36" x14ac:dyDescent="0.2">
      <c r="A20" s="19">
        <f t="shared" si="0"/>
        <v>10</v>
      </c>
      <c r="B20" s="13" t="s">
        <v>104</v>
      </c>
      <c r="C20" s="13" t="s">
        <v>56</v>
      </c>
      <c r="D20" s="13" t="s">
        <v>45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5"/>
        <v>1574.9336990513461</v>
      </c>
      <c r="AH20" s="6">
        <f t="shared" si="16"/>
        <v>10</v>
      </c>
      <c r="AI20" s="6">
        <f>COUNTA(E20,G20,I20,K20,M20,O20,AE20,S20,Q20,#REF!)</f>
        <v>8</v>
      </c>
      <c r="AJ20" s="16">
        <f t="shared" si="17"/>
        <v>1</v>
      </c>
    </row>
    <row r="21" spans="1:36" x14ac:dyDescent="0.2">
      <c r="A21" s="19">
        <f t="shared" si="0"/>
        <v>11</v>
      </c>
      <c r="B21" s="31" t="s">
        <v>80</v>
      </c>
      <c r="C21" s="31" t="s">
        <v>81</v>
      </c>
      <c r="D21" s="13" t="s">
        <v>113</v>
      </c>
      <c r="E21" s="31">
        <v>3</v>
      </c>
      <c r="F21" s="47">
        <f t="shared" si="1"/>
        <v>183.78378378378378</v>
      </c>
      <c r="G21" s="31"/>
      <c r="H21" s="47">
        <f t="shared" si="2"/>
        <v>0</v>
      </c>
      <c r="I21" s="31">
        <v>11</v>
      </c>
      <c r="J21" s="47">
        <f t="shared" si="3"/>
        <v>478.84615384615387</v>
      </c>
      <c r="K21" s="31"/>
      <c r="L21" s="47">
        <f t="shared" si="4"/>
        <v>0</v>
      </c>
      <c r="M21" s="31">
        <v>44</v>
      </c>
      <c r="N21" s="47">
        <f t="shared" si="5"/>
        <v>407.56302521008405</v>
      </c>
      <c r="O21" s="31"/>
      <c r="P21" s="47">
        <f t="shared" si="6"/>
        <v>0</v>
      </c>
      <c r="Q21" s="31">
        <v>17</v>
      </c>
      <c r="R21" s="47">
        <f t="shared" si="7"/>
        <v>100</v>
      </c>
      <c r="S21" s="31"/>
      <c r="T21" s="47">
        <f t="shared" si="8"/>
        <v>0</v>
      </c>
      <c r="U21" s="31">
        <v>51</v>
      </c>
      <c r="V21" s="47">
        <f t="shared" si="9"/>
        <v>385.13513513513516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5"/>
        <v>1555.3280979751569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0.625</v>
      </c>
    </row>
    <row r="22" spans="1:36" x14ac:dyDescent="0.2">
      <c r="A22" s="19">
        <f t="shared" si="0"/>
        <v>12</v>
      </c>
      <c r="B22" s="31" t="s">
        <v>75</v>
      </c>
      <c r="C22" s="31" t="s">
        <v>76</v>
      </c>
      <c r="D22" s="13" t="s">
        <v>113</v>
      </c>
      <c r="E22" s="31">
        <v>2</v>
      </c>
      <c r="F22" s="47">
        <f t="shared" si="1"/>
        <v>189.18918918918919</v>
      </c>
      <c r="G22" s="31"/>
      <c r="H22" s="47">
        <f t="shared" si="2"/>
        <v>0</v>
      </c>
      <c r="I22" s="31"/>
      <c r="J22" s="47">
        <f t="shared" si="3"/>
        <v>0</v>
      </c>
      <c r="K22" s="31"/>
      <c r="L22" s="47">
        <f t="shared" si="4"/>
        <v>0</v>
      </c>
      <c r="M22" s="31">
        <v>47</v>
      </c>
      <c r="N22" s="47">
        <f t="shared" si="5"/>
        <v>401.26050420168065</v>
      </c>
      <c r="O22" s="31"/>
      <c r="P22" s="47">
        <f t="shared" si="6"/>
        <v>0</v>
      </c>
      <c r="Q22" s="31">
        <v>3</v>
      </c>
      <c r="R22" s="47">
        <f t="shared" si="7"/>
        <v>182.35294117647058</v>
      </c>
      <c r="S22" s="31">
        <v>14</v>
      </c>
      <c r="T22" s="47">
        <f t="shared" si="8"/>
        <v>256.41025641025641</v>
      </c>
      <c r="U22" s="31">
        <v>10</v>
      </c>
      <c r="V22" s="47">
        <f t="shared" si="9"/>
        <v>477.47747747747746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5"/>
        <v>1506.6903684550743</v>
      </c>
      <c r="AH22" s="6">
        <f t="shared" si="16"/>
        <v>12</v>
      </c>
      <c r="AI22" s="6">
        <f>COUNTA(E22,G22,I22,K22,M22,O22,AE22,S22,Q22,#REF!)</f>
        <v>5</v>
      </c>
      <c r="AJ22" s="16">
        <f t="shared" si="17"/>
        <v>0.625</v>
      </c>
    </row>
    <row r="23" spans="1:36" x14ac:dyDescent="0.2">
      <c r="A23" s="19">
        <f>AH23</f>
        <v>13</v>
      </c>
      <c r="B23" s="13" t="s">
        <v>223</v>
      </c>
      <c r="C23" s="13" t="s">
        <v>87</v>
      </c>
      <c r="D23" s="13" t="s">
        <v>90</v>
      </c>
      <c r="E23" s="31">
        <v>13</v>
      </c>
      <c r="F23" s="47">
        <f t="shared" si="1"/>
        <v>129.72972972972974</v>
      </c>
      <c r="G23" s="31"/>
      <c r="H23" s="47">
        <f t="shared" si="2"/>
        <v>0</v>
      </c>
      <c r="I23" s="31">
        <v>76</v>
      </c>
      <c r="J23" s="47">
        <f t="shared" si="3"/>
        <v>353.84615384615387</v>
      </c>
      <c r="K23" s="31"/>
      <c r="L23" s="47">
        <f t="shared" si="4"/>
        <v>0</v>
      </c>
      <c r="M23" s="31">
        <v>87</v>
      </c>
      <c r="N23" s="47">
        <f t="shared" si="5"/>
        <v>317.22689075630251</v>
      </c>
      <c r="O23" s="31">
        <v>3</v>
      </c>
      <c r="P23" s="47">
        <f t="shared" si="6"/>
        <v>170</v>
      </c>
      <c r="Q23" s="31">
        <v>10</v>
      </c>
      <c r="R23" s="47">
        <f t="shared" si="7"/>
        <v>141.1764705882353</v>
      </c>
      <c r="S23" s="31">
        <v>16</v>
      </c>
      <c r="T23" s="47">
        <f t="shared" si="8"/>
        <v>235.89743589743588</v>
      </c>
      <c r="U23" s="31">
        <v>181</v>
      </c>
      <c r="V23" s="47">
        <f t="shared" si="9"/>
        <v>92.342342342342349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5"/>
        <v>1440.2190231601996</v>
      </c>
      <c r="AH23" s="6">
        <f t="shared" si="16"/>
        <v>13</v>
      </c>
      <c r="AI23" s="6">
        <f>COUNTA(E23,G23,I23,K23,M23,O23,AE23,S23,Q23,#REF!)</f>
        <v>7</v>
      </c>
      <c r="AJ23" s="16">
        <f t="shared" si="17"/>
        <v>0.875</v>
      </c>
    </row>
    <row r="24" spans="1:36" x14ac:dyDescent="0.2">
      <c r="A24" s="19">
        <f>AH24</f>
        <v>14</v>
      </c>
      <c r="B24" s="13" t="s">
        <v>60</v>
      </c>
      <c r="C24" s="13" t="s">
        <v>193</v>
      </c>
      <c r="D24" s="13" t="s">
        <v>90</v>
      </c>
      <c r="E24" s="31">
        <v>15</v>
      </c>
      <c r="F24" s="47">
        <f t="shared" si="1"/>
        <v>118.91891891891892</v>
      </c>
      <c r="G24" s="31"/>
      <c r="H24" s="47">
        <f t="shared" si="2"/>
        <v>0</v>
      </c>
      <c r="I24" s="31">
        <v>112</v>
      </c>
      <c r="J24" s="47">
        <f t="shared" si="3"/>
        <v>284.61538461538464</v>
      </c>
      <c r="K24" s="31">
        <v>19</v>
      </c>
      <c r="L24" s="47">
        <f t="shared" si="4"/>
        <v>64.285714285714292</v>
      </c>
      <c r="M24" s="31">
        <v>101</v>
      </c>
      <c r="N24" s="47">
        <f t="shared" si="5"/>
        <v>287.81512605042019</v>
      </c>
      <c r="O24" s="31">
        <v>11</v>
      </c>
      <c r="P24" s="47">
        <f t="shared" si="6"/>
        <v>90</v>
      </c>
      <c r="Q24" s="31">
        <v>21</v>
      </c>
      <c r="R24" s="47">
        <f t="shared" si="7"/>
        <v>76.470588235294116</v>
      </c>
      <c r="S24" s="31">
        <v>17</v>
      </c>
      <c r="T24" s="47">
        <f t="shared" si="8"/>
        <v>225.64102564102564</v>
      </c>
      <c r="U24" s="31">
        <v>139</v>
      </c>
      <c r="V24" s="47">
        <f t="shared" si="9"/>
        <v>186.93693693693695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5"/>
        <v>1334.6836946836947</v>
      </c>
      <c r="AH24" s="6">
        <f t="shared" si="16"/>
        <v>14</v>
      </c>
      <c r="AI24" s="6">
        <f>COUNTA(E24,G24,I24,K24,M24,O24,AE24,S24,Q24,#REF!)</f>
        <v>8</v>
      </c>
      <c r="AJ24" s="16">
        <f t="shared" si="17"/>
        <v>1</v>
      </c>
    </row>
    <row r="25" spans="1:36" x14ac:dyDescent="0.2">
      <c r="A25" s="19">
        <f t="shared" si="0"/>
        <v>15</v>
      </c>
      <c r="B25" s="13" t="s">
        <v>73</v>
      </c>
      <c r="C25" s="13" t="s">
        <v>74</v>
      </c>
      <c r="D25" s="13" t="s">
        <v>45</v>
      </c>
      <c r="E25" s="31">
        <v>19</v>
      </c>
      <c r="F25" s="47">
        <f t="shared" si="1"/>
        <v>97.297297297297291</v>
      </c>
      <c r="G25" s="31"/>
      <c r="H25" s="47">
        <f t="shared" si="2"/>
        <v>0</v>
      </c>
      <c r="I25" s="31"/>
      <c r="J25" s="47">
        <f t="shared" si="3"/>
        <v>0</v>
      </c>
      <c r="K25" s="31"/>
      <c r="L25" s="47">
        <f t="shared" si="4"/>
        <v>0</v>
      </c>
      <c r="M25" s="31">
        <v>11</v>
      </c>
      <c r="N25" s="47">
        <f t="shared" si="5"/>
        <v>476.89075630252103</v>
      </c>
      <c r="O25" s="31"/>
      <c r="P25" s="47">
        <f t="shared" si="6"/>
        <v>0</v>
      </c>
      <c r="Q25" s="31">
        <v>12</v>
      </c>
      <c r="R25" s="47">
        <f t="shared" si="7"/>
        <v>129.41176470588235</v>
      </c>
      <c r="S25" s="31"/>
      <c r="T25" s="47">
        <f t="shared" si="8"/>
        <v>0</v>
      </c>
      <c r="U25" s="31">
        <v>2</v>
      </c>
      <c r="V25" s="47">
        <f t="shared" si="9"/>
        <v>495.4954954954955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1199.0953138011962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0.5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1168.7503275738568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2">
      <c r="A27" s="19">
        <f t="shared" si="0"/>
        <v>17</v>
      </c>
      <c r="B27" s="13" t="s">
        <v>304</v>
      </c>
      <c r="C27" s="13" t="s">
        <v>109</v>
      </c>
      <c r="D27" s="13" t="s">
        <v>45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1060.2409778880367</v>
      </c>
      <c r="AH27" s="6">
        <f t="shared" si="16"/>
        <v>17</v>
      </c>
      <c r="AI27" s="6">
        <f>COUNTA(E27,G27,I27,K27,M27,O27,AE27,S27,Q27,#REF!)</f>
        <v>6</v>
      </c>
      <c r="AJ27" s="16">
        <f t="shared" si="17"/>
        <v>0.75</v>
      </c>
    </row>
    <row r="28" spans="1:36" x14ac:dyDescent="0.2">
      <c r="A28" s="19">
        <f t="shared" si="0"/>
        <v>18</v>
      </c>
      <c r="B28" s="31" t="s">
        <v>101</v>
      </c>
      <c r="C28" s="31" t="s">
        <v>102</v>
      </c>
      <c r="D28" s="13" t="s">
        <v>103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1048.1996929055751</v>
      </c>
      <c r="AH28" s="6">
        <f t="shared" si="16"/>
        <v>18</v>
      </c>
      <c r="AI28" s="6">
        <f>COUNTA(E28,G28,I28,K28,M28,O28,AE28,S28,Q28,#REF!)</f>
        <v>7</v>
      </c>
      <c r="AJ28" s="16">
        <f t="shared" si="17"/>
        <v>0.875</v>
      </c>
    </row>
    <row r="29" spans="1:36" x14ac:dyDescent="0.2">
      <c r="A29" s="19">
        <f t="shared" si="0"/>
        <v>19</v>
      </c>
      <c r="B29" s="13" t="s">
        <v>82</v>
      </c>
      <c r="C29" s="13" t="s">
        <v>83</v>
      </c>
      <c r="D29" s="13" t="s">
        <v>112</v>
      </c>
      <c r="E29" s="31">
        <v>17</v>
      </c>
      <c r="F29" s="47">
        <f t="shared" si="1"/>
        <v>108.10810810810811</v>
      </c>
      <c r="G29" s="31"/>
      <c r="H29" s="47">
        <f t="shared" si="2"/>
        <v>0</v>
      </c>
      <c r="I29" s="31">
        <v>99</v>
      </c>
      <c r="J29" s="47">
        <f t="shared" si="3"/>
        <v>309.61538461538464</v>
      </c>
      <c r="K29" s="31"/>
      <c r="L29" s="47">
        <f t="shared" si="4"/>
        <v>0</v>
      </c>
      <c r="M29" s="31"/>
      <c r="N29" s="47">
        <f t="shared" si="5"/>
        <v>0</v>
      </c>
      <c r="O29" s="31"/>
      <c r="P29" s="47">
        <f t="shared" si="6"/>
        <v>0</v>
      </c>
      <c r="Q29" s="31">
        <v>22</v>
      </c>
      <c r="R29" s="47">
        <f t="shared" si="7"/>
        <v>70.588235294117652</v>
      </c>
      <c r="S29" s="31">
        <v>7</v>
      </c>
      <c r="T29" s="47">
        <f t="shared" si="8"/>
        <v>328.20512820512823</v>
      </c>
      <c r="U29" s="31"/>
      <c r="V29" s="47">
        <f t="shared" si="9"/>
        <v>0</v>
      </c>
      <c r="W29" s="31"/>
      <c r="X29" s="47">
        <f t="shared" ref="X29:X64" si="19">IF(W29=0,,($W$9-W29)*$W$7*100/$W$9)</f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816.51685622273862</v>
      </c>
      <c r="AH29" s="6">
        <f t="shared" si="16"/>
        <v>19</v>
      </c>
      <c r="AI29" s="6">
        <f>COUNTA(E29,G29,I29,K29,M29,O29,AE29,S29,Q29,#REF!)</f>
        <v>5</v>
      </c>
      <c r="AJ29" s="16">
        <f t="shared" si="17"/>
        <v>0.625</v>
      </c>
    </row>
    <row r="30" spans="1:36" x14ac:dyDescent="0.2">
      <c r="A30" s="19">
        <f t="shared" si="0"/>
        <v>20</v>
      </c>
      <c r="B30" s="13" t="s">
        <v>68</v>
      </c>
      <c r="C30" s="13" t="s">
        <v>69</v>
      </c>
      <c r="D30" s="13" t="s">
        <v>45</v>
      </c>
      <c r="E30" s="31">
        <v>25</v>
      </c>
      <c r="F30" s="47">
        <f t="shared" si="1"/>
        <v>64.86486486486487</v>
      </c>
      <c r="G30" s="31"/>
      <c r="H30" s="47">
        <f t="shared" si="2"/>
        <v>0</v>
      </c>
      <c r="I30" s="31">
        <v>103</v>
      </c>
      <c r="J30" s="47">
        <f t="shared" si="3"/>
        <v>301.92307692307691</v>
      </c>
      <c r="K30" s="31"/>
      <c r="L30" s="47">
        <f t="shared" si="4"/>
        <v>0</v>
      </c>
      <c r="M30" s="31">
        <v>114</v>
      </c>
      <c r="N30" s="47">
        <f t="shared" si="5"/>
        <v>260.50420168067228</v>
      </c>
      <c r="O30" s="31"/>
      <c r="P30" s="47">
        <f t="shared" si="6"/>
        <v>0</v>
      </c>
      <c r="Q30" s="31">
        <v>8</v>
      </c>
      <c r="R30" s="47">
        <f t="shared" si="7"/>
        <v>152.94117647058823</v>
      </c>
      <c r="S30" s="31"/>
      <c r="T30" s="47">
        <f t="shared" si="8"/>
        <v>0</v>
      </c>
      <c r="U30" s="31">
        <v>208</v>
      </c>
      <c r="V30" s="47">
        <f t="shared" si="9"/>
        <v>31.531531531531531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811.7648514707339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31" t="s">
        <v>125</v>
      </c>
      <c r="C31" s="31" t="s">
        <v>70</v>
      </c>
      <c r="D31" s="13" t="s">
        <v>113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2">
      <c r="A32" s="19">
        <f t="shared" si="0"/>
        <v>22</v>
      </c>
      <c r="B32" s="13" t="s">
        <v>84</v>
      </c>
      <c r="C32" s="13" t="s">
        <v>162</v>
      </c>
      <c r="D32" s="13" t="s">
        <v>113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2">
      <c r="A33" s="19">
        <f t="shared" si="0"/>
        <v>23</v>
      </c>
      <c r="B33" s="13" t="s">
        <v>88</v>
      </c>
      <c r="C33" s="13" t="s">
        <v>123</v>
      </c>
      <c r="D33" s="13" t="s">
        <v>113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2">
      <c r="A34" s="19">
        <f t="shared" si="0"/>
        <v>24</v>
      </c>
      <c r="B34" s="13" t="s">
        <v>301</v>
      </c>
      <c r="C34" s="13" t="s">
        <v>124</v>
      </c>
      <c r="D34" s="13" t="s">
        <v>113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2">
      <c r="A35" s="19">
        <f t="shared" si="0"/>
        <v>25</v>
      </c>
      <c r="B35" s="13" t="s">
        <v>250</v>
      </c>
      <c r="C35" s="13" t="s">
        <v>135</v>
      </c>
      <c r="D35" s="13" t="s">
        <v>136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2">
      <c r="A36" s="19">
        <f t="shared" ref="A36:A64" si="21">AH36</f>
        <v>26</v>
      </c>
      <c r="B36" s="13" t="s">
        <v>331</v>
      </c>
      <c r="C36" s="13" t="s">
        <v>332</v>
      </c>
      <c r="D36" s="13" t="s">
        <v>103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537</v>
      </c>
      <c r="C37" s="13" t="s">
        <v>83</v>
      </c>
      <c r="D37" s="13" t="s">
        <v>90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226</v>
      </c>
      <c r="C38" s="13" t="s">
        <v>83</v>
      </c>
      <c r="D38" s="13" t="s">
        <v>90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85</v>
      </c>
      <c r="C39" s="13" t="s">
        <v>392</v>
      </c>
      <c r="D39" s="13" t="s">
        <v>113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834</v>
      </c>
      <c r="C40" s="13" t="s">
        <v>391</v>
      </c>
      <c r="D40" s="13" t="s">
        <v>113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163</v>
      </c>
      <c r="C41" s="13" t="s">
        <v>158</v>
      </c>
      <c r="D41" s="13" t="s">
        <v>112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228</v>
      </c>
      <c r="C42" s="13" t="s">
        <v>229</v>
      </c>
      <c r="D42" s="13" t="s">
        <v>103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137</v>
      </c>
      <c r="C43" s="13" t="s">
        <v>47</v>
      </c>
      <c r="D43" s="13" t="s">
        <v>103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835</v>
      </c>
      <c r="C44" s="13" t="s">
        <v>836</v>
      </c>
      <c r="D44" s="13" t="s">
        <v>45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704</v>
      </c>
      <c r="C45" s="13" t="s">
        <v>320</v>
      </c>
      <c r="D45" s="13" t="s">
        <v>651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164</v>
      </c>
      <c r="C46" s="13" t="s">
        <v>165</v>
      </c>
      <c r="D46" s="13" t="s">
        <v>112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227</v>
      </c>
      <c r="C47" s="13" t="s">
        <v>166</v>
      </c>
      <c r="D47" s="13" t="s">
        <v>112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2">
      <c r="A48" s="19">
        <v>38</v>
      </c>
      <c r="B48" s="13" t="s">
        <v>167</v>
      </c>
      <c r="C48" s="13" t="s">
        <v>168</v>
      </c>
      <c r="D48" s="13" t="s">
        <v>112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2">
      <c r="A49" s="19">
        <v>39</v>
      </c>
      <c r="B49" s="13" t="s">
        <v>522</v>
      </c>
      <c r="C49" s="13" t="s">
        <v>523</v>
      </c>
      <c r="D49" s="13" t="s">
        <v>413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2">
      <c r="A50" s="19">
        <v>40</v>
      </c>
      <c r="B50" s="13" t="s">
        <v>539</v>
      </c>
      <c r="C50" s="13" t="s">
        <v>543</v>
      </c>
      <c r="D50" s="13" t="s">
        <v>413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2">
      <c r="A51" s="19">
        <v>41</v>
      </c>
      <c r="B51" s="13" t="s">
        <v>540</v>
      </c>
      <c r="C51" s="13" t="s">
        <v>195</v>
      </c>
      <c r="D51" s="13" t="s">
        <v>413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2">
      <c r="A52" s="19">
        <v>42</v>
      </c>
      <c r="B52" s="13" t="s">
        <v>305</v>
      </c>
      <c r="C52" s="13" t="s">
        <v>69</v>
      </c>
      <c r="D52" s="13" t="s">
        <v>112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2">
      <c r="A53" s="19">
        <v>43</v>
      </c>
      <c r="B53" s="13" t="s">
        <v>837</v>
      </c>
      <c r="C53" s="13" t="s">
        <v>838</v>
      </c>
      <c r="D53" s="13" t="s">
        <v>112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2">
      <c r="A54" s="19">
        <v>44</v>
      </c>
      <c r="B54" s="13" t="s">
        <v>538</v>
      </c>
      <c r="C54" s="13" t="s">
        <v>56</v>
      </c>
      <c r="D54" s="13" t="s">
        <v>413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2">
      <c r="A55" s="19">
        <v>45</v>
      </c>
      <c r="B55" s="13" t="s">
        <v>658</v>
      </c>
      <c r="C55" s="13" t="s">
        <v>634</v>
      </c>
      <c r="D55" s="13" t="s">
        <v>103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2">
      <c r="A56" s="19">
        <v>46</v>
      </c>
      <c r="B56" s="13" t="s">
        <v>138</v>
      </c>
      <c r="C56" s="13" t="s">
        <v>114</v>
      </c>
      <c r="D56" s="13" t="s">
        <v>112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2">
      <c r="A57" s="19">
        <v>47</v>
      </c>
      <c r="B57" s="13" t="s">
        <v>839</v>
      </c>
      <c r="C57" s="13" t="s">
        <v>325</v>
      </c>
      <c r="D57" s="13" t="s">
        <v>413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2">
      <c r="A58" s="19">
        <v>48</v>
      </c>
      <c r="B58" s="13" t="s">
        <v>541</v>
      </c>
      <c r="C58" s="13" t="s">
        <v>79</v>
      </c>
      <c r="D58" s="13" t="s">
        <v>219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2">
      <c r="A59" s="19">
        <v>49</v>
      </c>
      <c r="B59" s="13" t="s">
        <v>840</v>
      </c>
      <c r="C59" s="13" t="s">
        <v>194</v>
      </c>
      <c r="D59" s="13" t="s">
        <v>413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2">
      <c r="A60" s="19">
        <v>50</v>
      </c>
      <c r="B60" s="13" t="s">
        <v>544</v>
      </c>
      <c r="C60" s="13" t="s">
        <v>76</v>
      </c>
      <c r="D60" s="13" t="s">
        <v>90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2">
      <c r="A61" s="19">
        <v>51</v>
      </c>
      <c r="B61" s="13" t="s">
        <v>542</v>
      </c>
      <c r="C61" s="13" t="s">
        <v>114</v>
      </c>
      <c r="D61" s="13" t="s">
        <v>446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2">
      <c r="A62" s="19">
        <v>52</v>
      </c>
      <c r="B62" s="13" t="s">
        <v>812</v>
      </c>
      <c r="C62" s="13" t="s">
        <v>98</v>
      </c>
      <c r="D62" s="13" t="s">
        <v>413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61" t="s">
        <v>11</v>
      </c>
      <c r="B65" s="61"/>
      <c r="C65" s="62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4" t="s">
        <v>18</v>
      </c>
      <c r="B66" s="64"/>
      <c r="C66" s="64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6" t="s">
        <v>31</v>
      </c>
      <c r="B1" s="56"/>
      <c r="C1" s="56"/>
      <c r="D1" s="56"/>
      <c r="E1" s="56"/>
      <c r="F1" s="56"/>
      <c r="G1" s="56"/>
      <c r="H1" s="56"/>
    </row>
    <row r="2" spans="1:34" x14ac:dyDescent="0.2">
      <c r="E2" s="63" t="s">
        <v>14</v>
      </c>
      <c r="F2" s="63"/>
      <c r="G2" s="14">
        <f>COUNTA(B11:B28)</f>
        <v>17</v>
      </c>
    </row>
    <row r="3" spans="1:34" x14ac:dyDescent="0.2">
      <c r="E3" s="63" t="s">
        <v>16</v>
      </c>
      <c r="F3" s="63"/>
      <c r="G3" s="14">
        <f>COUNTA(E8:AD8)</f>
        <v>9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57" t="s">
        <v>161</v>
      </c>
      <c r="F6" s="57"/>
      <c r="G6" s="57" t="s">
        <v>308</v>
      </c>
      <c r="H6" s="57"/>
      <c r="I6" s="57" t="s">
        <v>383</v>
      </c>
      <c r="J6" s="57"/>
      <c r="K6" s="57" t="s">
        <v>366</v>
      </c>
      <c r="L6" s="57"/>
      <c r="M6" s="57" t="s">
        <v>405</v>
      </c>
      <c r="N6" s="57"/>
      <c r="O6" s="57" t="s">
        <v>421</v>
      </c>
      <c r="P6" s="57"/>
      <c r="Q6" s="57" t="s">
        <v>649</v>
      </c>
      <c r="R6" s="57"/>
      <c r="S6" s="57" t="s">
        <v>791</v>
      </c>
      <c r="T6" s="57"/>
      <c r="U6" s="58" t="s">
        <v>853</v>
      </c>
      <c r="V6" s="59"/>
      <c r="W6" s="57"/>
      <c r="X6" s="57"/>
      <c r="Y6" s="58"/>
      <c r="Z6" s="59"/>
      <c r="AA6" s="57"/>
      <c r="AB6" s="57"/>
      <c r="AC6" s="57"/>
      <c r="AD6" s="57"/>
    </row>
    <row r="7" spans="1:34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4</v>
      </c>
      <c r="T7" s="59"/>
      <c r="U7" s="58">
        <v>5</v>
      </c>
      <c r="V7" s="59"/>
      <c r="W7" s="58"/>
      <c r="X7" s="59"/>
      <c r="Y7" s="58"/>
      <c r="Z7" s="59"/>
      <c r="AA7" s="58"/>
      <c r="AB7" s="59"/>
      <c r="AC7" s="58"/>
      <c r="AD7" s="59"/>
    </row>
    <row r="8" spans="1:34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45949</v>
      </c>
      <c r="J8" s="60"/>
      <c r="K8" s="60">
        <v>45962</v>
      </c>
      <c r="L8" s="60"/>
      <c r="M8" s="60">
        <v>45970</v>
      </c>
      <c r="N8" s="60"/>
      <c r="O8" s="60">
        <v>45983</v>
      </c>
      <c r="P8" s="60"/>
      <c r="Q8" s="60">
        <v>46004</v>
      </c>
      <c r="R8" s="60"/>
      <c r="S8" s="60">
        <v>46061</v>
      </c>
      <c r="T8" s="60"/>
      <c r="U8" s="70" t="s">
        <v>852</v>
      </c>
      <c r="V8" s="71"/>
      <c r="W8" s="60"/>
      <c r="X8" s="60"/>
      <c r="Y8" s="70"/>
      <c r="Z8" s="71"/>
      <c r="AA8" s="60"/>
      <c r="AB8" s="60"/>
      <c r="AC8" s="60"/>
      <c r="AD8" s="60"/>
      <c r="AG8" s="14"/>
    </row>
    <row r="9" spans="1:34" x14ac:dyDescent="0.2">
      <c r="D9" s="1" t="s">
        <v>2</v>
      </c>
      <c r="E9" s="57">
        <v>8</v>
      </c>
      <c r="F9" s="57"/>
      <c r="G9" s="57">
        <v>10</v>
      </c>
      <c r="H9" s="57"/>
      <c r="I9" s="57">
        <v>175</v>
      </c>
      <c r="J9" s="57"/>
      <c r="K9" s="57">
        <v>17</v>
      </c>
      <c r="L9" s="57"/>
      <c r="M9" s="57">
        <v>175</v>
      </c>
      <c r="N9" s="57"/>
      <c r="O9" s="57">
        <v>9</v>
      </c>
      <c r="P9" s="57"/>
      <c r="Q9" s="57">
        <v>10</v>
      </c>
      <c r="R9" s="57"/>
      <c r="S9" s="57">
        <v>9</v>
      </c>
      <c r="T9" s="57"/>
      <c r="U9" s="58">
        <v>134</v>
      </c>
      <c r="V9" s="59"/>
      <c r="W9" s="57"/>
      <c r="X9" s="57"/>
      <c r="Y9" s="58"/>
      <c r="Z9" s="59"/>
      <c r="AA9" s="57"/>
      <c r="AB9" s="57"/>
      <c r="AC9" s="57"/>
      <c r="AD9" s="57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854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31" t="s">
        <v>88</v>
      </c>
      <c r="C11" s="31" t="s">
        <v>89</v>
      </c>
      <c r="D11" s="13" t="s">
        <v>42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2000.2357261312484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0.55555555555555558</v>
      </c>
    </row>
    <row r="12" spans="1:34" x14ac:dyDescent="0.2">
      <c r="A12" s="18">
        <f t="shared" si="0"/>
        <v>2</v>
      </c>
      <c r="B12" s="13" t="s">
        <v>93</v>
      </c>
      <c r="C12" s="13" t="s">
        <v>94</v>
      </c>
      <c r="D12" s="13" t="s">
        <v>153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1672.6218348035732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0.66666666666666663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0.55555555555555558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0.44444444444444442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0.55555555555555558</v>
      </c>
    </row>
    <row r="16" spans="1:34" x14ac:dyDescent="0.2">
      <c r="A16" s="18">
        <f t="shared" si="0"/>
        <v>6</v>
      </c>
      <c r="B16" s="13" t="s">
        <v>503</v>
      </c>
      <c r="C16" s="13" t="s">
        <v>442</v>
      </c>
      <c r="D16" s="13" t="s">
        <v>42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0.22222222222222221</v>
      </c>
    </row>
    <row r="17" spans="1:34" x14ac:dyDescent="0.2">
      <c r="A17" s="18">
        <f t="shared" si="0"/>
        <v>7</v>
      </c>
      <c r="B17" s="13" t="s">
        <v>307</v>
      </c>
      <c r="C17" s="13" t="s">
        <v>141</v>
      </c>
      <c r="D17" s="13" t="s">
        <v>103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0.55555555555555558</v>
      </c>
    </row>
    <row r="18" spans="1:34" x14ac:dyDescent="0.2">
      <c r="A18" s="18">
        <v>8</v>
      </c>
      <c r="B18" s="13" t="s">
        <v>418</v>
      </c>
      <c r="C18" s="13" t="s">
        <v>419</v>
      </c>
      <c r="D18" s="13" t="s">
        <v>159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0.22222222222222221</v>
      </c>
    </row>
    <row r="19" spans="1:34" x14ac:dyDescent="0.2">
      <c r="A19" s="18">
        <v>9</v>
      </c>
      <c r="B19" s="13" t="s">
        <v>326</v>
      </c>
      <c r="C19" s="13" t="s">
        <v>833</v>
      </c>
      <c r="D19" s="13" t="s">
        <v>103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0.22222222222222221</v>
      </c>
    </row>
    <row r="20" spans="1:34" x14ac:dyDescent="0.2">
      <c r="A20" s="18">
        <f t="shared" si="0"/>
        <v>10</v>
      </c>
      <c r="B20" s="13" t="s">
        <v>528</v>
      </c>
      <c r="C20" s="13" t="s">
        <v>529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0.22222222222222221</v>
      </c>
    </row>
    <row r="21" spans="1:34" x14ac:dyDescent="0.2">
      <c r="A21" s="18">
        <v>11</v>
      </c>
      <c r="B21" s="13" t="s">
        <v>530</v>
      </c>
      <c r="C21" s="13" t="s">
        <v>499</v>
      </c>
      <c r="D21" s="13" t="s">
        <v>435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0.33333333333333331</v>
      </c>
    </row>
    <row r="22" spans="1:34" x14ac:dyDescent="0.2">
      <c r="A22" s="18">
        <v>12</v>
      </c>
      <c r="B22" s="13" t="s">
        <v>531</v>
      </c>
      <c r="C22" s="13" t="s">
        <v>532</v>
      </c>
      <c r="D22" s="13" t="s">
        <v>435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0.22222222222222221</v>
      </c>
    </row>
    <row r="23" spans="1:34" x14ac:dyDescent="0.2">
      <c r="A23" s="18">
        <v>13</v>
      </c>
      <c r="B23" s="13" t="s">
        <v>498</v>
      </c>
      <c r="C23" s="13" t="s">
        <v>499</v>
      </c>
      <c r="D23" s="13" t="s">
        <v>103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155</v>
      </c>
      <c r="C24" s="13" t="s">
        <v>173</v>
      </c>
      <c r="D24" s="13" t="s">
        <v>153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533</v>
      </c>
      <c r="C25" s="13" t="s">
        <v>534</v>
      </c>
      <c r="D25" s="13" t="s">
        <v>159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174</v>
      </c>
      <c r="C26" s="13" t="s">
        <v>95</v>
      </c>
      <c r="D26" s="13" t="s">
        <v>153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535</v>
      </c>
      <c r="C27" s="13" t="s">
        <v>536</v>
      </c>
      <c r="D27" s="13" t="s">
        <v>159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0.1111111111111111</v>
      </c>
    </row>
    <row r="29" spans="1:34" x14ac:dyDescent="0.2">
      <c r="A29" s="72" t="s">
        <v>11</v>
      </c>
      <c r="B29" s="72"/>
      <c r="C29" s="73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64" t="s">
        <v>18</v>
      </c>
      <c r="B30" s="64"/>
      <c r="C30" s="64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tabSelected="1"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3" t="s">
        <v>14</v>
      </c>
      <c r="F2" s="63"/>
      <c r="G2" s="14">
        <f>COUNTA(B11:B54)</f>
        <v>34</v>
      </c>
    </row>
    <row r="3" spans="1:27" x14ac:dyDescent="0.2">
      <c r="E3" s="63" t="s">
        <v>16</v>
      </c>
      <c r="F3" s="63"/>
      <c r="G3" s="14">
        <f>COUNTA(E8:W8)</f>
        <v>7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552</v>
      </c>
      <c r="M6" s="57"/>
      <c r="N6" s="57" t="s">
        <v>768</v>
      </c>
      <c r="O6" s="57"/>
      <c r="P6" s="57" t="s">
        <v>867</v>
      </c>
      <c r="Q6" s="57"/>
      <c r="R6" s="57"/>
      <c r="S6" s="57"/>
      <c r="T6" s="57"/>
      <c r="U6" s="57"/>
      <c r="V6" s="57"/>
      <c r="W6" s="57"/>
    </row>
    <row r="7" spans="1:27" x14ac:dyDescent="0.2">
      <c r="E7" s="1" t="s">
        <v>10</v>
      </c>
      <c r="F7" s="58">
        <v>2</v>
      </c>
      <c r="G7" s="59"/>
      <c r="H7" s="58">
        <v>2</v>
      </c>
      <c r="I7" s="59"/>
      <c r="J7" s="58">
        <v>2</v>
      </c>
      <c r="K7" s="59"/>
      <c r="L7" s="58">
        <v>3</v>
      </c>
      <c r="M7" s="59"/>
      <c r="N7" s="58">
        <v>4</v>
      </c>
      <c r="O7" s="59"/>
      <c r="P7" s="58">
        <v>4</v>
      </c>
      <c r="Q7" s="59"/>
      <c r="R7" s="58"/>
      <c r="S7" s="59"/>
      <c r="T7" s="58"/>
      <c r="U7" s="59"/>
      <c r="V7" s="58"/>
      <c r="W7" s="59"/>
    </row>
    <row r="8" spans="1:27" x14ac:dyDescent="0.2">
      <c r="E8" s="1" t="s">
        <v>1</v>
      </c>
      <c r="F8" s="60">
        <v>45942</v>
      </c>
      <c r="G8" s="60"/>
      <c r="H8" s="60">
        <v>45962</v>
      </c>
      <c r="I8" s="60"/>
      <c r="J8" s="60">
        <v>45983</v>
      </c>
      <c r="K8" s="60"/>
      <c r="L8" s="60">
        <v>45991</v>
      </c>
      <c r="M8" s="60"/>
      <c r="N8" s="60">
        <v>46039</v>
      </c>
      <c r="O8" s="60"/>
      <c r="P8" s="60">
        <v>46095</v>
      </c>
      <c r="Q8" s="60"/>
      <c r="R8" s="60"/>
      <c r="S8" s="60"/>
      <c r="T8" s="60"/>
      <c r="U8" s="60"/>
      <c r="V8" s="60"/>
      <c r="W8" s="60"/>
      <c r="Z8" s="14"/>
    </row>
    <row r="9" spans="1:27" x14ac:dyDescent="0.2">
      <c r="E9" s="1" t="s">
        <v>2</v>
      </c>
      <c r="F9" s="58">
        <v>29</v>
      </c>
      <c r="G9" s="59"/>
      <c r="H9" s="58">
        <v>30</v>
      </c>
      <c r="I9" s="59"/>
      <c r="J9" s="58">
        <v>18</v>
      </c>
      <c r="K9" s="59"/>
      <c r="L9" s="58">
        <v>22</v>
      </c>
      <c r="M9" s="59"/>
      <c r="N9" s="58">
        <v>45</v>
      </c>
      <c r="O9" s="59"/>
      <c r="P9" s="58">
        <v>27</v>
      </c>
      <c r="Q9" s="59"/>
      <c r="R9" s="58"/>
      <c r="S9" s="59"/>
      <c r="T9" s="58"/>
      <c r="U9" s="59"/>
      <c r="V9" s="58"/>
      <c r="W9" s="5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>IF(F11=0,,($F$9-F11)*$F$7*100/$F$9)</f>
        <v>186.20689655172413</v>
      </c>
      <c r="H11" s="13">
        <v>5</v>
      </c>
      <c r="I11" s="21">
        <f>IF(H11=0,,($H$9-H11)*$H$7*100/$H$9)</f>
        <v>166.66666666666666</v>
      </c>
      <c r="J11" s="20">
        <v>5</v>
      </c>
      <c r="K11" s="21">
        <f>IF(J11=0,,($J$9-J11)*$J$7*100/$J$9)</f>
        <v>144.44444444444446</v>
      </c>
      <c r="L11" s="20">
        <v>1</v>
      </c>
      <c r="M11" s="21">
        <f>IF(L11=0,,($L$9-L11)*$L$7*100/$L$9)</f>
        <v>286.36363636363637</v>
      </c>
      <c r="N11" s="33">
        <v>3</v>
      </c>
      <c r="O11" s="34">
        <f>IF(N11=0,,($N$9-N11)*$N$7*100/$N$9)</f>
        <v>373.33333333333331</v>
      </c>
      <c r="P11" s="33">
        <v>1</v>
      </c>
      <c r="Q11" s="34">
        <f>IF(P11=0,,($P$9-P11)*$P$7*100/$P$9)</f>
        <v>385.18518518518516</v>
      </c>
      <c r="R11" s="20"/>
      <c r="S11" s="21">
        <f>IF(R11=0,,($R$9-R11)*$R$7*100/$R$9)</f>
        <v>0</v>
      </c>
      <c r="T11" s="33"/>
      <c r="U11" s="34">
        <f>IF(T11=0,,($T$9-T11)*$T$7*100/$T$9)</f>
        <v>0</v>
      </c>
      <c r="V11" s="20"/>
      <c r="W11" s="21">
        <f>IF(V11=0,,($V$9-V11)*$V$7*100/$V$9)</f>
        <v>0</v>
      </c>
      <c r="X11" s="25">
        <f>SUM(G11+I11+K11+M11+O11+Q11+S11+U11+W11)</f>
        <v>1542.2001625449902</v>
      </c>
      <c r="Y11" s="6">
        <f t="shared" ref="Y11:Y54" si="1">ROW(B11)-10</f>
        <v>1</v>
      </c>
      <c r="Z11" s="6">
        <f t="shared" ref="Z11:Z54" si="2">COUNTA(F11,H11,L11,N11,P11,T11,R11)</f>
        <v>5</v>
      </c>
      <c r="AA11" s="16">
        <f t="shared" ref="AA11:AA54" si="3">Z11/$G$3</f>
        <v>0.7142857142857143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>IF(F12=0,,($F$9-F12)*$F$7*100/$F$9)</f>
        <v>179.31034482758622</v>
      </c>
      <c r="H12" s="13">
        <v>3</v>
      </c>
      <c r="I12" s="21">
        <f>IF(H12=0,,($H$9-H12)*$H$7*100/$H$9)</f>
        <v>180</v>
      </c>
      <c r="J12" s="20">
        <v>2</v>
      </c>
      <c r="K12" s="21">
        <f>IF(J12=0,,($J$9-J12)*$J$7*100/$J$9)</f>
        <v>177.77777777777777</v>
      </c>
      <c r="L12" s="20">
        <v>2</v>
      </c>
      <c r="M12" s="21">
        <f>IF(L12=0,,($L$9-L12)*$L$7*100/$L$9)</f>
        <v>272.72727272727275</v>
      </c>
      <c r="N12" s="33">
        <v>19</v>
      </c>
      <c r="O12" s="34">
        <f>IF(N12=0,,($N$9-N12)*$N$7*100/$N$9)</f>
        <v>231.11111111111111</v>
      </c>
      <c r="P12" s="20">
        <v>2</v>
      </c>
      <c r="Q12" s="21">
        <f>IF(P12=0,,($P$9-P12)*$P$7*100/$P$9)</f>
        <v>370.37037037037038</v>
      </c>
      <c r="R12" s="20"/>
      <c r="S12" s="21">
        <f>IF(R12=0,,($R$9-R12)*$R$7*100/$R$9)</f>
        <v>0</v>
      </c>
      <c r="T12" s="20"/>
      <c r="U12" s="34">
        <f>IF(T12=0,,($T$9-T12)*$T$7*100/$T$9)</f>
        <v>0</v>
      </c>
      <c r="V12" s="20"/>
      <c r="W12" s="21"/>
      <c r="X12" s="25">
        <f>SUM(G12+I12+K12+M12+O12+Q12+S12+U12+W12)</f>
        <v>1411.2968768141184</v>
      </c>
      <c r="Y12" s="6">
        <f t="shared" si="1"/>
        <v>2</v>
      </c>
      <c r="Z12" s="6">
        <f t="shared" si="2"/>
        <v>5</v>
      </c>
      <c r="AA12" s="16">
        <f t="shared" si="3"/>
        <v>0.7142857142857143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>IF(F13=0,,($F$9-F13)*$F$7*100/$F$9)</f>
        <v>82.758620689655174</v>
      </c>
      <c r="H13" s="13">
        <v>12</v>
      </c>
      <c r="I13" s="21">
        <f>IF(H13=0,,($H$9-H13)*$H$7*100/$H$9)</f>
        <v>120</v>
      </c>
      <c r="J13" s="20">
        <v>3</v>
      </c>
      <c r="K13" s="21">
        <f>IF(J13=0,,($J$9-J13)*$J$7*100/$J$9)</f>
        <v>166.66666666666666</v>
      </c>
      <c r="L13" s="20">
        <v>3</v>
      </c>
      <c r="M13" s="21">
        <f>IF(L13=0,,($L$9-L13)*$L$7*100/$L$9)</f>
        <v>259.09090909090907</v>
      </c>
      <c r="N13" s="33">
        <v>3</v>
      </c>
      <c r="O13" s="34">
        <f>IF(N13=0,,($N$9-N13)*$N$7*100/$N$9)</f>
        <v>373.33333333333331</v>
      </c>
      <c r="P13" s="33">
        <v>5</v>
      </c>
      <c r="Q13" s="34">
        <f>IF(P13=0,,($P$9-P13)*$P$7*100/$P$9)</f>
        <v>325.92592592592592</v>
      </c>
      <c r="R13" s="20"/>
      <c r="S13" s="21">
        <f>IF(R13=0,,($R$9-R13)*$R$7*100/$R$9)</f>
        <v>0</v>
      </c>
      <c r="T13" s="20"/>
      <c r="U13" s="34">
        <f>IF(T13=0,,($T$9-T13)*$T$7*100/$T$9)</f>
        <v>0</v>
      </c>
      <c r="V13" s="20"/>
      <c r="W13" s="21">
        <f>IF(V13=0,,($V$9-V13)*$V$7*100/$V$9)</f>
        <v>0</v>
      </c>
      <c r="X13" s="25">
        <f>SUM(G13+I13+K13+M13+O13+Q13+S13+U13+W13)</f>
        <v>1327.77545570649</v>
      </c>
      <c r="Y13" s="6">
        <f t="shared" si="1"/>
        <v>3</v>
      </c>
      <c r="Z13" s="6">
        <f t="shared" si="2"/>
        <v>5</v>
      </c>
      <c r="AA13" s="16">
        <f t="shared" si="3"/>
        <v>0.7142857142857143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>IF(F14=0,,($F$9-F14)*$F$7*100/$F$9)</f>
        <v>89.65517241379311</v>
      </c>
      <c r="H14" s="13">
        <v>11</v>
      </c>
      <c r="I14" s="21">
        <f>IF(H14=0,,($H$9-H14)*$H$7*100/$H$9)</f>
        <v>126.66666666666667</v>
      </c>
      <c r="J14" s="20">
        <v>6</v>
      </c>
      <c r="K14" s="21">
        <f>IF(J14=0,,($J$9-J14)*$J$7*100/$J$9)</f>
        <v>133.33333333333334</v>
      </c>
      <c r="L14" s="20">
        <v>3</v>
      </c>
      <c r="M14" s="21">
        <f>IF(L14=0,,($L$9-L14)*$L$7*100/$L$9)</f>
        <v>259.09090909090907</v>
      </c>
      <c r="N14" s="33">
        <v>14</v>
      </c>
      <c r="O14" s="34">
        <f>IF(N14=0,,($N$9-N14)*$N$7*100/$N$9)</f>
        <v>275.55555555555554</v>
      </c>
      <c r="P14" s="33">
        <v>6</v>
      </c>
      <c r="Q14" s="34">
        <f>IF(P14=0,,($P$9-P14)*$P$7*100/$P$9)</f>
        <v>311.11111111111109</v>
      </c>
      <c r="R14" s="52"/>
      <c r="S14" s="21">
        <f>IF(R14=0,,($R$9-R14)*$R$7*100/$R$9)</f>
        <v>0</v>
      </c>
      <c r="T14" s="51"/>
      <c r="U14" s="34">
        <f>IF(T14=0,,($T$9-T14)*$T$7*100/$T$9)</f>
        <v>0</v>
      </c>
      <c r="V14" s="52"/>
      <c r="W14" s="21">
        <f>IF(V14=0,,($V$9-V14)*$V$7*100/$V$9)</f>
        <v>0</v>
      </c>
      <c r="X14" s="25">
        <f>SUM(G14+I14+K14+M14+O14+Q14+S14+U14+W14)</f>
        <v>1195.412748171369</v>
      </c>
      <c r="Y14" s="6">
        <f t="shared" si="1"/>
        <v>4</v>
      </c>
      <c r="Z14" s="6">
        <f t="shared" si="2"/>
        <v>5</v>
      </c>
      <c r="AA14" s="16">
        <f t="shared" si="3"/>
        <v>0.7142857142857143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>IF(F15=0,,($F$9-F15)*$F$7*100/$F$9)</f>
        <v>0</v>
      </c>
      <c r="H15" s="13">
        <v>15</v>
      </c>
      <c r="I15" s="21">
        <f>IF(H15=0,,($H$9-H15)*$H$7*100/$H$9)</f>
        <v>100</v>
      </c>
      <c r="J15" s="20">
        <v>10</v>
      </c>
      <c r="K15" s="21">
        <f>IF(J15=0,,($J$9-J15)*$J$7*100/$J$9)</f>
        <v>88.888888888888886</v>
      </c>
      <c r="L15" s="20">
        <v>5</v>
      </c>
      <c r="M15" s="21">
        <f>IF(L15=0,,($L$9-L15)*$L$7*100/$L$9)</f>
        <v>231.81818181818181</v>
      </c>
      <c r="N15" s="33">
        <v>18</v>
      </c>
      <c r="O15" s="34">
        <f>IF(N15=0,,($N$9-N15)*$N$7*100/$N$9)</f>
        <v>240</v>
      </c>
      <c r="P15" s="33">
        <v>10</v>
      </c>
      <c r="Q15" s="34">
        <f>IF(P15=0,,($P$9-P15)*$P$7*100/$P$9)</f>
        <v>251.85185185185185</v>
      </c>
      <c r="R15" s="52"/>
      <c r="S15" s="21">
        <f>IF(R15=0,,($R$9-R15)*$R$7*100/$R$9)</f>
        <v>0</v>
      </c>
      <c r="T15" s="51"/>
      <c r="U15" s="34">
        <f>IF(T15=0,,($T$9-T15)*$T$7*100/$T$9)</f>
        <v>0</v>
      </c>
      <c r="V15" s="52"/>
      <c r="W15" s="21">
        <f>IF(V15=0,,($V$9-V15)*$V$7*100/$V$9)</f>
        <v>0</v>
      </c>
      <c r="X15" s="25">
        <f>SUM(G15+I15+K15+M15+O15+Q15+S15+U15+W15)</f>
        <v>912.55892255892252</v>
      </c>
      <c r="Y15" s="6">
        <f t="shared" si="1"/>
        <v>5</v>
      </c>
      <c r="Z15" s="6">
        <f t="shared" si="2"/>
        <v>4</v>
      </c>
      <c r="AA15" s="16">
        <f t="shared" si="3"/>
        <v>0.5714285714285714</v>
      </c>
    </row>
    <row r="16" spans="1:27" x14ac:dyDescent="0.2">
      <c r="A16" s="19">
        <f t="shared" si="0"/>
        <v>6</v>
      </c>
      <c r="B16" s="20" t="s">
        <v>514</v>
      </c>
      <c r="C16" s="20" t="s">
        <v>515</v>
      </c>
      <c r="D16" s="13"/>
      <c r="E16" s="20" t="s">
        <v>438</v>
      </c>
      <c r="F16" s="20"/>
      <c r="G16" s="21">
        <f>IF(F16=0,,($F$9-F16)*$F$7*100/$F$9)</f>
        <v>0</v>
      </c>
      <c r="H16" s="13"/>
      <c r="I16" s="21">
        <f>IF(H16=0,,($H$9-H16)*$H$7*100/$H$9)</f>
        <v>0</v>
      </c>
      <c r="J16" s="20">
        <v>1</v>
      </c>
      <c r="K16" s="21">
        <f>IF(J16=0,,($J$9-J16)*$J$7*100/$J$9)</f>
        <v>188.88888888888889</v>
      </c>
      <c r="L16" s="20">
        <v>12</v>
      </c>
      <c r="M16" s="21">
        <f>IF(L16=0,,($L$9-L16)*$L$7*100/$L$9)</f>
        <v>136.36363636363637</v>
      </c>
      <c r="N16" s="33">
        <v>8</v>
      </c>
      <c r="O16" s="34">
        <f>IF(N16=0,,($N$9-N16)*$N$7*100/$N$9)</f>
        <v>328.88888888888891</v>
      </c>
      <c r="P16" s="33">
        <v>13</v>
      </c>
      <c r="Q16" s="34">
        <f>IF(P16=0,,($P$9-P16)*$P$7*100/$P$9)</f>
        <v>207.40740740740742</v>
      </c>
      <c r="R16" s="20"/>
      <c r="S16" s="21">
        <f>IF(R16=0,,($R$9-R16)*$R$7*100/$R$9)</f>
        <v>0</v>
      </c>
      <c r="T16" s="33"/>
      <c r="U16" s="34">
        <f>IF(T16=0,,($T$9-T16)*$T$7*100/$T$9)</f>
        <v>0</v>
      </c>
      <c r="V16" s="20"/>
      <c r="W16" s="21">
        <f>IF(V16=0,,($V$9-V16)*$V$7*100/$V$9)</f>
        <v>0</v>
      </c>
      <c r="X16" s="25">
        <f>SUM(G16+I16+K16+M16+O16+Q16+S16+U16+W16)</f>
        <v>861.54882154882159</v>
      </c>
      <c r="Y16" s="6">
        <f t="shared" si="1"/>
        <v>6</v>
      </c>
      <c r="Z16" s="6">
        <f t="shared" si="2"/>
        <v>3</v>
      </c>
      <c r="AA16" s="16">
        <f t="shared" si="3"/>
        <v>0.42857142857142855</v>
      </c>
    </row>
    <row r="17" spans="1:27" x14ac:dyDescent="0.2">
      <c r="A17" s="19">
        <f t="shared" si="0"/>
        <v>7</v>
      </c>
      <c r="B17" s="20" t="s">
        <v>55</v>
      </c>
      <c r="C17" s="20" t="s">
        <v>391</v>
      </c>
      <c r="D17" s="20"/>
      <c r="E17" s="20" t="s">
        <v>42</v>
      </c>
      <c r="F17" s="20"/>
      <c r="G17" s="21">
        <f>IF(F17=0,,($F$9-F17)*$F$7*100/$F$9)</f>
        <v>0</v>
      </c>
      <c r="H17" s="13">
        <v>13</v>
      </c>
      <c r="I17" s="21">
        <f>IF(H17=0,,($H$9-H17)*$H$7*100/$H$9)</f>
        <v>113.33333333333333</v>
      </c>
      <c r="J17" s="20">
        <v>11</v>
      </c>
      <c r="K17" s="21">
        <f>IF(J17=0,,($J$9-J17)*$J$7*100/$J$9)</f>
        <v>77.777777777777771</v>
      </c>
      <c r="L17" s="20">
        <v>11</v>
      </c>
      <c r="M17" s="21">
        <f>IF(L17=0,,($L$9-L17)*$L$7*100/$L$9)</f>
        <v>150</v>
      </c>
      <c r="N17" s="33">
        <v>17</v>
      </c>
      <c r="O17" s="34">
        <f>IF(N17=0,,($N$9-N17)*$N$7*100/$N$9)</f>
        <v>248.88888888888889</v>
      </c>
      <c r="P17" s="33">
        <v>12</v>
      </c>
      <c r="Q17" s="34">
        <f>IF(P17=0,,($P$9-P17)*$P$7*100/$P$9)</f>
        <v>222.22222222222223</v>
      </c>
      <c r="R17" s="20"/>
      <c r="S17" s="21">
        <f>IF(R17=0,,($R$9-R17)*$R$7*100/$R$9)</f>
        <v>0</v>
      </c>
      <c r="T17" s="20"/>
      <c r="U17" s="34">
        <f>IF(T17=0,,($T$9-T17)*$T$7*100/$T$9)</f>
        <v>0</v>
      </c>
      <c r="V17" s="20"/>
      <c r="W17" s="21">
        <f>IF(V17=0,,($V$9-V17)*$V$7*100/$V$9)</f>
        <v>0</v>
      </c>
      <c r="X17" s="25">
        <f>SUM(G17+I17+K17+M17+O17+Q17+S17+U17+W17)</f>
        <v>812.22222222222217</v>
      </c>
      <c r="Y17" s="6">
        <f t="shared" si="1"/>
        <v>7</v>
      </c>
      <c r="Z17" s="6">
        <f t="shared" si="2"/>
        <v>4</v>
      </c>
      <c r="AA17" s="16">
        <f t="shared" si="3"/>
        <v>0.5714285714285714</v>
      </c>
    </row>
    <row r="18" spans="1:27" x14ac:dyDescent="0.2">
      <c r="A18" s="19">
        <f t="shared" si="0"/>
        <v>8</v>
      </c>
      <c r="B18" s="20" t="s">
        <v>315</v>
      </c>
      <c r="C18" s="20" t="s">
        <v>109</v>
      </c>
      <c r="D18" s="13"/>
      <c r="E18" s="20" t="s">
        <v>45</v>
      </c>
      <c r="F18" s="20">
        <v>1</v>
      </c>
      <c r="G18" s="21">
        <f>IF(F18=0,,($F$9-F18)*$F$7*100/$F$9)</f>
        <v>193.10344827586206</v>
      </c>
      <c r="H18" s="13"/>
      <c r="I18" s="21">
        <f>IF(H18=0,,($H$9-H18)*$H$7*100/$H$9)</f>
        <v>0</v>
      </c>
      <c r="J18" s="20"/>
      <c r="K18" s="21">
        <f>IF(J18=0,,($J$9-J18)*$J$7*100/$J$9)</f>
        <v>0</v>
      </c>
      <c r="L18" s="20">
        <v>6</v>
      </c>
      <c r="M18" s="21">
        <f>IF(L18=0,,($L$9-L18)*$L$7*100/$L$9)</f>
        <v>218.18181818181819</v>
      </c>
      <c r="N18" s="33"/>
      <c r="O18" s="34">
        <f>IF(N18=0,,($N$9-N18)*$N$7*100/$N$9)</f>
        <v>0</v>
      </c>
      <c r="P18" s="33">
        <v>3</v>
      </c>
      <c r="Q18" s="34">
        <f>IF(P18=0,,($P$9-P18)*$P$7*100/$P$9)</f>
        <v>355.55555555555554</v>
      </c>
      <c r="R18" s="20"/>
      <c r="S18" s="21">
        <f>IF(R18=0,,($R$9-R18)*$R$7*100/$R$9)</f>
        <v>0</v>
      </c>
      <c r="T18" s="33"/>
      <c r="U18" s="34">
        <f>IF(T18=0,,($T$9-T18)*$T$7*100/$T$9)</f>
        <v>0</v>
      </c>
      <c r="V18" s="20"/>
      <c r="W18" s="21">
        <f>IF(V18=0,,($V$9-V18)*$V$7*100/$V$9)</f>
        <v>0</v>
      </c>
      <c r="X18" s="25">
        <f>SUM(G18+I18+K18+M18+O18+Q18+S18+U18+W18)</f>
        <v>766.84082201323577</v>
      </c>
      <c r="Y18" s="6">
        <f t="shared" si="1"/>
        <v>8</v>
      </c>
      <c r="Z18" s="6">
        <f t="shared" si="2"/>
        <v>3</v>
      </c>
      <c r="AA18" s="16">
        <f t="shared" si="3"/>
        <v>0.42857142857142855</v>
      </c>
    </row>
    <row r="19" spans="1:27" x14ac:dyDescent="0.2">
      <c r="A19" s="19">
        <f t="shared" si="0"/>
        <v>9</v>
      </c>
      <c r="B19" s="20" t="s">
        <v>317</v>
      </c>
      <c r="C19" s="20" t="s">
        <v>318</v>
      </c>
      <c r="D19" s="20"/>
      <c r="E19" s="20" t="s">
        <v>42</v>
      </c>
      <c r="F19" s="20">
        <v>13</v>
      </c>
      <c r="G19" s="21">
        <f>IF(F19=0,,($F$9-F19)*$F$7*100/$F$9)</f>
        <v>110.34482758620689</v>
      </c>
      <c r="H19" s="13"/>
      <c r="I19" s="21">
        <f>IF(H19=0,,($H$9-H19)*$H$7*100/$H$9)</f>
        <v>0</v>
      </c>
      <c r="J19" s="20">
        <v>8</v>
      </c>
      <c r="K19" s="21">
        <f>IF(J19=0,,($J$9-J19)*$J$7*100/$J$9)</f>
        <v>111.11111111111111</v>
      </c>
      <c r="L19" s="20">
        <v>10</v>
      </c>
      <c r="M19" s="21">
        <f>IF(L19=0,,($L$9-L19)*$L$7*100/$L$9)</f>
        <v>163.63636363636363</v>
      </c>
      <c r="N19" s="33">
        <v>30</v>
      </c>
      <c r="O19" s="34">
        <f>IF(N19=0,,($N$9-N19)*$N$7*100/$N$9)</f>
        <v>133.33333333333334</v>
      </c>
      <c r="P19" s="33">
        <v>11</v>
      </c>
      <c r="Q19" s="34">
        <f>IF(P19=0,,($P$9-P19)*$P$7*100/$P$9)</f>
        <v>237.03703703703704</v>
      </c>
      <c r="R19" s="20"/>
      <c r="S19" s="21">
        <f>IF(R19=0,,($R$9-R19)*$R$7*100/$R$9)</f>
        <v>0</v>
      </c>
      <c r="T19" s="33"/>
      <c r="U19" s="34">
        <f>IF(T19=0,,($T$9-T19)*$T$7*100/$T$9)</f>
        <v>0</v>
      </c>
      <c r="V19" s="20"/>
      <c r="W19" s="21">
        <f>IF(V19=0,,($V$9-V19)*$V$7*100/$V$9)</f>
        <v>0</v>
      </c>
      <c r="X19" s="25">
        <f>SUM(G19+I19+K19+M19+O19+Q19+S19+U19+W19)</f>
        <v>755.46267270405201</v>
      </c>
      <c r="Y19" s="6">
        <f t="shared" si="1"/>
        <v>9</v>
      </c>
      <c r="Z19" s="6">
        <f t="shared" si="2"/>
        <v>4</v>
      </c>
      <c r="AA19" s="16">
        <f t="shared" si="3"/>
        <v>0.5714285714285714</v>
      </c>
    </row>
    <row r="20" spans="1:27" x14ac:dyDescent="0.2">
      <c r="A20" s="19">
        <f t="shared" si="0"/>
        <v>10</v>
      </c>
      <c r="B20" s="20" t="s">
        <v>881</v>
      </c>
      <c r="C20" s="20" t="s">
        <v>516</v>
      </c>
      <c r="D20" s="13"/>
      <c r="E20" s="20" t="s">
        <v>42</v>
      </c>
      <c r="F20" s="20"/>
      <c r="G20" s="21">
        <f>IF(F20=0,,($F$9-F20)*$F$7*100/$F$9)</f>
        <v>0</v>
      </c>
      <c r="H20" s="13"/>
      <c r="I20" s="21">
        <f>IF(H20=0,,($H$9-H20)*$H$7*100/$H$9)</f>
        <v>0</v>
      </c>
      <c r="J20" s="20">
        <v>3</v>
      </c>
      <c r="K20" s="21">
        <f>IF(J20=0,,($J$9-J20)*$J$7*100/$J$9)</f>
        <v>166.66666666666666</v>
      </c>
      <c r="L20" s="20">
        <v>8</v>
      </c>
      <c r="M20" s="21">
        <f>IF(L20=0,,($L$9-L20)*$L$7*100/$L$9)</f>
        <v>190.90909090909091</v>
      </c>
      <c r="N20" s="33">
        <v>24</v>
      </c>
      <c r="O20" s="34">
        <f>IF(N20=0,,($N$9-N20)*$N$7*100/$N$9)</f>
        <v>186.66666666666666</v>
      </c>
      <c r="P20" s="33">
        <v>14</v>
      </c>
      <c r="Q20" s="34">
        <f>IF(P20=0,,($P$9-P20)*$P$7*100/$P$9)</f>
        <v>192.59259259259258</v>
      </c>
      <c r="R20" s="20"/>
      <c r="S20" s="21">
        <f>IF(R20=0,,($R$9-R20)*$R$7*100/$R$9)</f>
        <v>0</v>
      </c>
      <c r="T20" s="33"/>
      <c r="U20" s="34">
        <f>IF(T20=0,,($T$9-T20)*$T$7*100/$T$9)</f>
        <v>0</v>
      </c>
      <c r="V20" s="20"/>
      <c r="W20" s="21">
        <f>IF(V20=0,,($V$9-V20)*$V$7*100/$V$9)</f>
        <v>0</v>
      </c>
      <c r="X20" s="25">
        <f>SUM(G20+I20+K20+M20+O20+Q20+S20+U20+W20)</f>
        <v>736.83501683501686</v>
      </c>
      <c r="Y20" s="6">
        <f t="shared" si="1"/>
        <v>10</v>
      </c>
      <c r="Z20" s="6">
        <f t="shared" si="2"/>
        <v>3</v>
      </c>
      <c r="AA20" s="16">
        <f t="shared" si="3"/>
        <v>0.42857142857142855</v>
      </c>
    </row>
    <row r="21" spans="1:27" x14ac:dyDescent="0.2">
      <c r="A21" s="19">
        <f t="shared" si="0"/>
        <v>11</v>
      </c>
      <c r="B21" s="20" t="s">
        <v>321</v>
      </c>
      <c r="C21" s="20" t="s">
        <v>322</v>
      </c>
      <c r="D21" s="20"/>
      <c r="E21" s="20" t="s">
        <v>42</v>
      </c>
      <c r="F21" s="20">
        <v>20</v>
      </c>
      <c r="G21" s="21">
        <f>IF(F21=0,,($F$9-F21)*$F$7*100/$F$9)</f>
        <v>62.068965517241381</v>
      </c>
      <c r="H21" s="13">
        <v>14</v>
      </c>
      <c r="I21" s="21">
        <f>IF(H21=0,,($H$9-H21)*$H$7*100/$H$9)</f>
        <v>106.66666666666667</v>
      </c>
      <c r="J21" s="20">
        <v>7</v>
      </c>
      <c r="K21" s="21">
        <f>IF(J21=0,,($J$9-J21)*$J$7*100/$J$9)</f>
        <v>122.22222222222223</v>
      </c>
      <c r="L21" s="20">
        <v>15</v>
      </c>
      <c r="M21" s="21">
        <f>IF(L21=0,,($L$9-L21)*$L$7*100/$L$9)</f>
        <v>95.454545454545453</v>
      </c>
      <c r="N21" s="33">
        <v>36</v>
      </c>
      <c r="O21" s="34">
        <f>IF(N21=0,,($N$9-N21)*$N$7*100/$N$9)</f>
        <v>80</v>
      </c>
      <c r="P21" s="33">
        <v>9</v>
      </c>
      <c r="Q21" s="34">
        <f>IF(P21=0,,($P$9-P21)*$P$7*100/$P$9)</f>
        <v>266.66666666666669</v>
      </c>
      <c r="R21" s="20"/>
      <c r="S21" s="21">
        <f>IF(R21=0,,($R$9-R21)*$R$7*100/$R$9)</f>
        <v>0</v>
      </c>
      <c r="T21" s="33"/>
      <c r="U21" s="34">
        <f>IF(T21=0,,($T$9-T21)*$T$7*100/$T$9)</f>
        <v>0</v>
      </c>
      <c r="V21" s="20"/>
      <c r="W21" s="21">
        <f>IF(V21=0,,($V$9-V21)*$V$7*100/$V$9)</f>
        <v>0</v>
      </c>
      <c r="X21" s="25">
        <f>SUM(G21+I21+K21+M21+O21+Q21+S21+U21+W21)</f>
        <v>733.07906652734243</v>
      </c>
      <c r="Y21" s="6">
        <f t="shared" si="1"/>
        <v>11</v>
      </c>
      <c r="Z21" s="6">
        <f t="shared" si="2"/>
        <v>5</v>
      </c>
      <c r="AA21" s="16">
        <f t="shared" si="3"/>
        <v>0.7142857142857143</v>
      </c>
    </row>
    <row r="22" spans="1:27" x14ac:dyDescent="0.2">
      <c r="A22" s="19">
        <f t="shared" si="0"/>
        <v>12</v>
      </c>
      <c r="B22" s="20" t="s">
        <v>227</v>
      </c>
      <c r="C22" s="20" t="s">
        <v>166</v>
      </c>
      <c r="D22" s="20"/>
      <c r="E22" s="20" t="s">
        <v>153</v>
      </c>
      <c r="F22" s="20"/>
      <c r="G22" s="21">
        <f>IF(F22=0,,($F$9-F22)*$F$7*100/$F$9)</f>
        <v>0</v>
      </c>
      <c r="H22" s="13"/>
      <c r="I22" s="21">
        <f>IF(H22=0,,($H$9-H22)*$H$7*100/$H$9)</f>
        <v>0</v>
      </c>
      <c r="J22" s="20"/>
      <c r="K22" s="21">
        <f>IF(J22=0,,($J$9-J22)*$J$7*100/$J$9)</f>
        <v>0</v>
      </c>
      <c r="L22" s="20">
        <v>13</v>
      </c>
      <c r="M22" s="21">
        <f>IF(L22=0,,($L$9-L22)*$L$7*100/$L$9)</f>
        <v>122.72727272727273</v>
      </c>
      <c r="N22" s="33">
        <v>25</v>
      </c>
      <c r="O22" s="34">
        <f>IF(N22=0,,($N$9-N22)*$N$7*100/$N$9)</f>
        <v>177.77777777777777</v>
      </c>
      <c r="P22" s="33">
        <v>3</v>
      </c>
      <c r="Q22" s="34">
        <f>IF(P22=0,,($P$9-P22)*$P$7*100/$P$9)</f>
        <v>355.55555555555554</v>
      </c>
      <c r="R22" s="20"/>
      <c r="S22" s="21">
        <f>IF(R22=0,,($R$9-R22)*$R$7*100/$R$9)</f>
        <v>0</v>
      </c>
      <c r="T22" s="20"/>
      <c r="U22" s="34">
        <f>IF(T22=0,,($T$9-T22)*$T$7*100/$T$9)</f>
        <v>0</v>
      </c>
      <c r="V22" s="20"/>
      <c r="W22" s="21">
        <f>IF(V22=0,,($V$9-V22)*$V$7*100/$V$9)</f>
        <v>0</v>
      </c>
      <c r="X22" s="25">
        <f>SUM(G22+I22+K22+M22+O22+Q22+S22+U22+W22)</f>
        <v>656.06060606060601</v>
      </c>
      <c r="Y22" s="6">
        <f t="shared" si="1"/>
        <v>12</v>
      </c>
      <c r="Z22" s="6">
        <f t="shared" si="2"/>
        <v>3</v>
      </c>
      <c r="AA22" s="16">
        <f t="shared" si="3"/>
        <v>0.42857142857142855</v>
      </c>
    </row>
    <row r="23" spans="1:27" x14ac:dyDescent="0.2">
      <c r="A23" s="19">
        <f t="shared" si="0"/>
        <v>13</v>
      </c>
      <c r="B23" s="20" t="s">
        <v>403</v>
      </c>
      <c r="C23" s="20" t="s">
        <v>87</v>
      </c>
      <c r="D23" s="13"/>
      <c r="E23" s="20" t="s">
        <v>42</v>
      </c>
      <c r="F23" s="20"/>
      <c r="G23" s="21">
        <f>IF(F23=0,,($F$9-F23)*$F$7*100/$F$9)</f>
        <v>0</v>
      </c>
      <c r="H23" s="13"/>
      <c r="I23" s="21">
        <f>IF(H23=0,,($H$9-H23)*$H$7*100/$H$9)</f>
        <v>0</v>
      </c>
      <c r="J23" s="20"/>
      <c r="K23" s="21">
        <f>IF(J23=0,,($J$9-J23)*$J$7*100/$J$9)</f>
        <v>0</v>
      </c>
      <c r="L23" s="20">
        <v>9</v>
      </c>
      <c r="M23" s="21">
        <f>IF(L23=0,,($L$9-L23)*$L$7*100/$L$9)</f>
        <v>177.27272727272728</v>
      </c>
      <c r="N23" s="33"/>
      <c r="O23" s="34">
        <f>IF(N23=0,,($N$9-N23)*$N$7*100/$N$9)</f>
        <v>0</v>
      </c>
      <c r="P23" s="33">
        <v>7</v>
      </c>
      <c r="Q23" s="34">
        <f>IF(P23=0,,($P$9-P23)*$P$7*100/$P$9)</f>
        <v>296.2962962962963</v>
      </c>
      <c r="R23" s="52"/>
      <c r="S23" s="21">
        <f>IF(R23=0,,($R$9-R23)*$R$7*100/$R$9)</f>
        <v>0</v>
      </c>
      <c r="T23" s="54"/>
      <c r="U23" s="34">
        <f>IF(T23=0,,($T$9-T23)*$T$7*100/$T$9)</f>
        <v>0</v>
      </c>
      <c r="V23" s="54"/>
      <c r="W23" s="21">
        <f>IF(V23=0,,($V$9-V23)*$V$7*100/$V$9)</f>
        <v>0</v>
      </c>
      <c r="X23" s="25">
        <f>SUM(G23+I23+K23+M23+O23+Q23+S23+U23+W23)</f>
        <v>473.56902356902356</v>
      </c>
      <c r="Y23" s="6">
        <f t="shared" si="1"/>
        <v>13</v>
      </c>
      <c r="Z23" s="6">
        <f t="shared" si="2"/>
        <v>2</v>
      </c>
      <c r="AA23" s="16">
        <f t="shared" si="3"/>
        <v>0.2857142857142857</v>
      </c>
    </row>
    <row r="24" spans="1:27" x14ac:dyDescent="0.2">
      <c r="A24" s="19">
        <f t="shared" si="0"/>
        <v>14</v>
      </c>
      <c r="B24" s="20" t="s">
        <v>85</v>
      </c>
      <c r="C24" s="20" t="s">
        <v>392</v>
      </c>
      <c r="D24" s="20"/>
      <c r="E24" s="20" t="s">
        <v>42</v>
      </c>
      <c r="F24" s="20"/>
      <c r="G24" s="21">
        <f>IF(F24=0,,($F$9-F24)*$F$7*100/$F$9)</f>
        <v>0</v>
      </c>
      <c r="H24" s="13">
        <v>19</v>
      </c>
      <c r="I24" s="21">
        <f>IF(H24=0,,($H$9-H24)*$H$7*100/$H$9)</f>
        <v>73.333333333333329</v>
      </c>
      <c r="J24" s="20"/>
      <c r="K24" s="21">
        <f>IF(J24=0,,($J$9-J24)*$J$7*100/$J$9)</f>
        <v>0</v>
      </c>
      <c r="L24" s="20">
        <v>7</v>
      </c>
      <c r="M24" s="21">
        <f>IF(L24=0,,($L$9-L24)*$L$7*100/$L$9)</f>
        <v>204.54545454545453</v>
      </c>
      <c r="N24" s="33"/>
      <c r="O24" s="34">
        <f>IF(N24=0,,($N$9-N24)*$N$7*100/$N$9)</f>
        <v>0</v>
      </c>
      <c r="P24" s="33">
        <v>16</v>
      </c>
      <c r="Q24" s="34">
        <f>IF(P24=0,,($P$9-P24)*$P$7*100/$P$9)</f>
        <v>162.96296296296296</v>
      </c>
      <c r="R24" s="20"/>
      <c r="S24" s="21">
        <f>IF(R24=0,,($R$9-R24)*$R$7*100/$R$9)</f>
        <v>0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>SUM(G24+I24+K24+M24+O24+Q24+S24+U24+W24)</f>
        <v>440.84175084175081</v>
      </c>
      <c r="Y24" s="6">
        <f t="shared" si="1"/>
        <v>14</v>
      </c>
      <c r="Z24" s="6">
        <f t="shared" si="2"/>
        <v>3</v>
      </c>
      <c r="AA24" s="16">
        <f t="shared" si="3"/>
        <v>0.42857142857142855</v>
      </c>
    </row>
    <row r="25" spans="1:27" x14ac:dyDescent="0.2">
      <c r="A25" s="19">
        <f t="shared" si="0"/>
        <v>15</v>
      </c>
      <c r="B25" s="20" t="s">
        <v>196</v>
      </c>
      <c r="C25" s="20" t="s">
        <v>193</v>
      </c>
      <c r="D25" s="20"/>
      <c r="E25" s="20" t="s">
        <v>42</v>
      </c>
      <c r="F25" s="20">
        <v>19</v>
      </c>
      <c r="G25" s="21">
        <f>IF(F25=0,,($F$9-F25)*$F$7*100/$F$9)</f>
        <v>68.965517241379317</v>
      </c>
      <c r="H25" s="13">
        <v>26</v>
      </c>
      <c r="I25" s="21">
        <f>IF(H25=0,,($H$9-H25)*$H$7*100/$H$9)</f>
        <v>26.666666666666668</v>
      </c>
      <c r="J25" s="20">
        <v>9</v>
      </c>
      <c r="K25" s="21">
        <f>IF(J25=0,,($J$9-J25)*$J$7*100/$J$9)</f>
        <v>100</v>
      </c>
      <c r="L25" s="20">
        <v>16</v>
      </c>
      <c r="M25" s="21">
        <f>IF(L25=0,,($L$9-L25)*$L$7*100/$L$9)</f>
        <v>81.818181818181813</v>
      </c>
      <c r="N25" s="33">
        <v>39</v>
      </c>
      <c r="O25" s="34">
        <f>IF(N25=0,,($N$9-N25)*$N$7*100/$N$9)</f>
        <v>53.333333333333336</v>
      </c>
      <c r="P25" s="33">
        <v>22</v>
      </c>
      <c r="Q25" s="34">
        <f>IF(P25=0,,($P$9-P25)*$P$7*100/$P$9)</f>
        <v>74.074074074074076</v>
      </c>
      <c r="R25" s="20"/>
      <c r="S25" s="21">
        <f>IF(R25=0,,($R$9-R25)*$R$7*100/$R$9)</f>
        <v>0</v>
      </c>
      <c r="T25" s="33"/>
      <c r="U25" s="34">
        <f>IF(T25=0,,($T$9-T25)*$T$7*100/$T$9)</f>
        <v>0</v>
      </c>
      <c r="V25" s="20"/>
      <c r="W25" s="21">
        <f>IF(V25=0,,($V$9-V25)*$V$7*100/$V$9)</f>
        <v>0</v>
      </c>
      <c r="X25" s="25">
        <f>SUM(G25+I25+K25+M25+O25+Q25+S25+U25+W25)</f>
        <v>404.85777313363519</v>
      </c>
      <c r="Y25" s="6">
        <f t="shared" si="1"/>
        <v>15</v>
      </c>
      <c r="Z25" s="6">
        <f t="shared" si="2"/>
        <v>5</v>
      </c>
      <c r="AA25" s="16">
        <f t="shared" si="3"/>
        <v>0.7142857142857143</v>
      </c>
    </row>
    <row r="26" spans="1:27" x14ac:dyDescent="0.2">
      <c r="A26" s="19">
        <f t="shared" si="0"/>
        <v>16</v>
      </c>
      <c r="B26" s="20" t="s">
        <v>522</v>
      </c>
      <c r="C26" s="20" t="s">
        <v>523</v>
      </c>
      <c r="D26" s="13"/>
      <c r="E26" s="20" t="s">
        <v>413</v>
      </c>
      <c r="F26" s="20"/>
      <c r="G26" s="21">
        <f>IF(F26=0,,($F$9-F26)*$F$7*100/$F$9)</f>
        <v>0</v>
      </c>
      <c r="H26" s="13"/>
      <c r="I26" s="21">
        <f>IF(H26=0,,($H$9-H26)*$H$7*100/$H$9)</f>
        <v>0</v>
      </c>
      <c r="J26" s="20">
        <v>16</v>
      </c>
      <c r="K26" s="21">
        <f>IF(J26=0,,($J$9-J26)*$J$7*100/$J$9)</f>
        <v>22.222222222222221</v>
      </c>
      <c r="L26" s="20">
        <v>19</v>
      </c>
      <c r="M26" s="21">
        <f>IF(L26=0,,($L$9-L26)*$L$7*100/$L$9)</f>
        <v>40.909090909090907</v>
      </c>
      <c r="N26" s="33">
        <v>32</v>
      </c>
      <c r="O26" s="34">
        <f>IF(N26=0,,($N$9-N26)*$N$7*100/$N$9)</f>
        <v>115.55555555555556</v>
      </c>
      <c r="P26" s="33">
        <v>15</v>
      </c>
      <c r="Q26" s="34">
        <f>IF(P26=0,,($P$9-P26)*$P$7*100/$P$9)</f>
        <v>177.77777777777777</v>
      </c>
      <c r="R26" s="20"/>
      <c r="S26" s="21">
        <f>IF(R26=0,,($R$9-R26)*$R$7*100/$R$9)</f>
        <v>0</v>
      </c>
      <c r="T26" s="33"/>
      <c r="U26" s="34">
        <f>IF(T26=0,,($T$9-T26)*$T$7*100/$T$9)</f>
        <v>0</v>
      </c>
      <c r="V26" s="20"/>
      <c r="W26" s="21">
        <f>IF(V26=0,,($V$9-V26)*$V$7*100/$V$9)</f>
        <v>0</v>
      </c>
      <c r="X26" s="25">
        <f>SUM(G26+I26+K26+M26+O26+Q26+S26+U26+W26)</f>
        <v>356.46464646464642</v>
      </c>
      <c r="Y26" s="6">
        <f t="shared" si="1"/>
        <v>16</v>
      </c>
      <c r="Z26" s="6">
        <f t="shared" si="2"/>
        <v>3</v>
      </c>
      <c r="AA26" s="16">
        <f t="shared" si="3"/>
        <v>0.42857142857142855</v>
      </c>
    </row>
    <row r="27" spans="1:27" x14ac:dyDescent="0.2">
      <c r="A27" s="19">
        <f t="shared" si="0"/>
        <v>17</v>
      </c>
      <c r="B27" s="20" t="s">
        <v>352</v>
      </c>
      <c r="C27" s="20" t="s">
        <v>320</v>
      </c>
      <c r="D27" s="20"/>
      <c r="E27" s="20" t="s">
        <v>42</v>
      </c>
      <c r="F27" s="20"/>
      <c r="G27" s="21">
        <f>IF(F27=0,,($F$9-F27)*$F$7*100/$F$9)</f>
        <v>0</v>
      </c>
      <c r="H27" s="13"/>
      <c r="I27" s="21">
        <f>IF(H27=0,,($H$9-H27)*$H$7*100/$H$9)</f>
        <v>0</v>
      </c>
      <c r="J27" s="20"/>
      <c r="K27" s="21">
        <f>IF(J27=0,,($J$9-J27)*$J$7*100/$J$9)</f>
        <v>0</v>
      </c>
      <c r="L27" s="20"/>
      <c r="M27" s="21">
        <f>IF(L27=0,,($L$9-L27)*$L$7*100/$L$9)</f>
        <v>0</v>
      </c>
      <c r="N27" s="33">
        <v>41</v>
      </c>
      <c r="O27" s="34">
        <f>IF(N27=0,,($N$9-N27)*$N$7*100/$N$9)</f>
        <v>35.555555555555557</v>
      </c>
      <c r="P27" s="33">
        <v>8</v>
      </c>
      <c r="Q27" s="34">
        <f>IF(P27=0,,($P$9-P27)*$P$7*100/$P$9)</f>
        <v>281.48148148148147</v>
      </c>
      <c r="R27" s="20"/>
      <c r="S27" s="21">
        <f>IF(R27=0,,($R$9-R27)*$R$7*100/$R$9)</f>
        <v>0</v>
      </c>
      <c r="T27" s="33"/>
      <c r="U27" s="34">
        <f>IF(T27=0,,($T$9-T27)*$T$7*100/$T$9)</f>
        <v>0</v>
      </c>
      <c r="V27" s="20"/>
      <c r="W27" s="21">
        <f>IF(V27=0,,($V$9-V27)*$V$7*100/$V$9)</f>
        <v>0</v>
      </c>
      <c r="X27" s="25">
        <f>SUM(G27+I27+K27+M27+O27+Q27+S27+U27+W27)</f>
        <v>317.03703703703701</v>
      </c>
      <c r="Y27" s="6">
        <f t="shared" si="1"/>
        <v>17</v>
      </c>
      <c r="Z27" s="6">
        <f t="shared" si="2"/>
        <v>2</v>
      </c>
      <c r="AA27" s="16">
        <f t="shared" si="3"/>
        <v>0.2857142857142857</v>
      </c>
    </row>
    <row r="28" spans="1:27" x14ac:dyDescent="0.2">
      <c r="A28" s="19">
        <f t="shared" si="0"/>
        <v>18</v>
      </c>
      <c r="B28" s="20" t="s">
        <v>409</v>
      </c>
      <c r="C28" s="20" t="s">
        <v>410</v>
      </c>
      <c r="D28" s="13"/>
      <c r="E28" s="20" t="s">
        <v>159</v>
      </c>
      <c r="F28" s="20"/>
      <c r="G28" s="21">
        <f>IF(F28=0,,($F$9-F28)*$F$7*100/$F$9)</f>
        <v>0</v>
      </c>
      <c r="H28" s="13"/>
      <c r="I28" s="21">
        <f>IF(H28=0,,($H$9-H28)*$H$7*100/$H$9)</f>
        <v>0</v>
      </c>
      <c r="J28" s="20"/>
      <c r="K28" s="21">
        <f>IF(J28=0,,($J$9-J28)*$J$7*100/$J$9)</f>
        <v>0</v>
      </c>
      <c r="L28" s="20">
        <v>14</v>
      </c>
      <c r="M28" s="21">
        <f>IF(L28=0,,($L$9-L28)*$L$7*100/$L$9)</f>
        <v>109.09090909090909</v>
      </c>
      <c r="N28" s="33">
        <v>23</v>
      </c>
      <c r="O28" s="34">
        <f>IF(N28=0,,($N$9-N28)*$N$7*100/$N$9)</f>
        <v>195.55555555555554</v>
      </c>
      <c r="P28" s="33"/>
      <c r="Q28" s="34">
        <f>IF(P28=0,,($P$9-P28)*$P$7*100/$P$9)</f>
        <v>0</v>
      </c>
      <c r="R28" s="52"/>
      <c r="S28" s="21">
        <f>IF(R28=0,,($R$9-R28)*$R$7*100/$R$9)</f>
        <v>0</v>
      </c>
      <c r="T28" s="51"/>
      <c r="U28" s="34">
        <f>IF(T28=0,,($T$9-T28)*$T$7*100/$T$9)</f>
        <v>0</v>
      </c>
      <c r="V28" s="52"/>
      <c r="W28" s="21">
        <f>IF(V28=0,,($V$9-V28)*$V$7*100/$V$9)</f>
        <v>0</v>
      </c>
      <c r="X28" s="25">
        <f>SUM(G28+I28+K28+M28+O28+Q28+S28+U28+W28)</f>
        <v>304.64646464646466</v>
      </c>
      <c r="Y28" s="6">
        <f t="shared" si="1"/>
        <v>18</v>
      </c>
      <c r="Z28" s="6">
        <f t="shared" si="2"/>
        <v>2</v>
      </c>
      <c r="AA28" s="16">
        <f t="shared" si="3"/>
        <v>0.2857142857142857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>IF(F29=0,,($F$9-F29)*$F$7*100/$F$9)</f>
        <v>0</v>
      </c>
      <c r="H29" s="13"/>
      <c r="I29" s="21">
        <f>IF(H29=0,,($H$9-H29)*$H$7*100/$H$9)</f>
        <v>0</v>
      </c>
      <c r="J29" s="20"/>
      <c r="K29" s="21">
        <f>IF(J29=0,,($J$9-J29)*$J$7*100/$J$9)</f>
        <v>0</v>
      </c>
      <c r="L29" s="20">
        <v>17</v>
      </c>
      <c r="M29" s="21">
        <f>IF(L29=0,,($L$9-L29)*$L$7*100/$L$9)</f>
        <v>68.181818181818187</v>
      </c>
      <c r="N29" s="33">
        <v>34</v>
      </c>
      <c r="O29" s="34">
        <f>IF(N29=0,,($N$9-N29)*$N$7*100/$N$9)</f>
        <v>97.777777777777771</v>
      </c>
      <c r="P29" s="33">
        <v>18</v>
      </c>
      <c r="Q29" s="34">
        <f>IF(P29=0,,($P$9-P29)*$P$7*100/$P$9)</f>
        <v>133.33333333333334</v>
      </c>
      <c r="R29" s="20"/>
      <c r="S29" s="21">
        <f>IF(R29=0,,($R$9-R29)*$R$7*100/$R$9)</f>
        <v>0</v>
      </c>
      <c r="T29" s="20"/>
      <c r="U29" s="34">
        <f>IF(T29=0,,($T$9-T29)*$T$7*100/$T$9)</f>
        <v>0</v>
      </c>
      <c r="V29" s="20"/>
      <c r="W29" s="21">
        <f>IF(V29=0,,($V$9-V29)*$V$7*100/$V$9)</f>
        <v>0</v>
      </c>
      <c r="X29" s="25">
        <f>SUM(G29+I29+K29+M29+O29+Q29+S29+U29+W29)</f>
        <v>299.29292929292933</v>
      </c>
      <c r="Y29" s="6">
        <f t="shared" si="1"/>
        <v>19</v>
      </c>
      <c r="Z29" s="6">
        <f t="shared" si="2"/>
        <v>3</v>
      </c>
      <c r="AA29" s="16">
        <f t="shared" si="3"/>
        <v>0.42857142857142855</v>
      </c>
    </row>
    <row r="30" spans="1:27" x14ac:dyDescent="0.2">
      <c r="A30" s="19">
        <f t="shared" si="0"/>
        <v>20</v>
      </c>
      <c r="B30" s="20" t="s">
        <v>517</v>
      </c>
      <c r="C30" s="20" t="s">
        <v>518</v>
      </c>
      <c r="D30" s="20"/>
      <c r="E30" s="20" t="s">
        <v>42</v>
      </c>
      <c r="F30" s="20"/>
      <c r="G30" s="21">
        <f>IF(F30=0,,($F$9-F30)*$F$7*100/$F$9)</f>
        <v>0</v>
      </c>
      <c r="H30" s="13"/>
      <c r="I30" s="21">
        <f>IF(H30=0,,($H$9-H30)*$H$7*100/$H$9)</f>
        <v>0</v>
      </c>
      <c r="J30" s="20">
        <v>12</v>
      </c>
      <c r="K30" s="21">
        <f>IF(J30=0,,($J$9-J30)*$J$7*100/$J$9)</f>
        <v>66.666666666666671</v>
      </c>
      <c r="L30" s="20"/>
      <c r="M30" s="21">
        <f>IF(L30=0,,($L$9-L30)*$L$7*100/$L$9)</f>
        <v>0</v>
      </c>
      <c r="N30" s="33">
        <v>33</v>
      </c>
      <c r="O30" s="34">
        <f>IF(N30=0,,($N$9-N30)*$N$7*100/$N$9)</f>
        <v>106.66666666666667</v>
      </c>
      <c r="P30" s="33"/>
      <c r="Q30" s="34">
        <f>IF(P30=0,,($P$9-P30)*$P$7*100/$P$9)</f>
        <v>0</v>
      </c>
      <c r="R30" s="20"/>
      <c r="S30" s="21">
        <f>IF(R30=0,,($R$9-R30)*$R$7*100/$R$9)</f>
        <v>0</v>
      </c>
      <c r="T30" s="20"/>
      <c r="U30" s="34">
        <f>IF(T30=0,,($T$9-T30)*$T$7*100/$T$9)</f>
        <v>0</v>
      </c>
      <c r="V30" s="20"/>
      <c r="W30" s="21">
        <f>IF(V30=0,,($V$9-V30)*$V$7*100/$V$9)</f>
        <v>0</v>
      </c>
      <c r="X30" s="25">
        <f>SUM(G30+I30+K30+M30+O30+Q30+S30+U30+W30)</f>
        <v>173.33333333333334</v>
      </c>
      <c r="Y30" s="6">
        <f t="shared" si="1"/>
        <v>20</v>
      </c>
      <c r="Z30" s="6">
        <f t="shared" si="2"/>
        <v>1</v>
      </c>
      <c r="AA30" s="16">
        <f t="shared" si="3"/>
        <v>0.14285714285714285</v>
      </c>
    </row>
    <row r="31" spans="1:27" x14ac:dyDescent="0.2">
      <c r="A31" s="19">
        <f t="shared" si="0"/>
        <v>21</v>
      </c>
      <c r="B31" s="20" t="s">
        <v>519</v>
      </c>
      <c r="C31" s="20" t="s">
        <v>312</v>
      </c>
      <c r="D31" s="13"/>
      <c r="E31" s="20" t="s">
        <v>159</v>
      </c>
      <c r="F31" s="20"/>
      <c r="G31" s="21">
        <f>IF(F31=0,,($F$9-F31)*$F$7*100/$F$9)</f>
        <v>0</v>
      </c>
      <c r="H31" s="13"/>
      <c r="I31" s="21">
        <f>IF(H31=0,,($H$9-H31)*$H$7*100/$H$9)</f>
        <v>0</v>
      </c>
      <c r="J31" s="20">
        <v>13</v>
      </c>
      <c r="K31" s="21">
        <f>IF(J31=0,,($J$9-J31)*$J$7*100/$J$9)</f>
        <v>55.555555555555557</v>
      </c>
      <c r="L31" s="20"/>
      <c r="M31" s="21">
        <f>IF(L31=0,,($L$9-L31)*$L$7*100/$L$9)</f>
        <v>0</v>
      </c>
      <c r="N31" s="33">
        <v>44</v>
      </c>
      <c r="O31" s="34">
        <f>IF(N31=0,,($N$9-N31)*$N$7*100/$N$9)</f>
        <v>8.8888888888888893</v>
      </c>
      <c r="P31" s="33">
        <v>20</v>
      </c>
      <c r="Q31" s="34">
        <f>IF(P31=0,,($P$9-P31)*$P$7*100/$P$9)</f>
        <v>103.70370370370371</v>
      </c>
      <c r="R31" s="52"/>
      <c r="S31" s="21">
        <f>IF(R31=0,,($R$9-R31)*$R$7*100/$R$9)</f>
        <v>0</v>
      </c>
      <c r="T31" s="51"/>
      <c r="U31" s="34">
        <f>IF(T31=0,,($T$9-T31)*$T$7*100/$T$9)</f>
        <v>0</v>
      </c>
      <c r="V31" s="52"/>
      <c r="W31" s="21">
        <f>IF(V31=0,,($V$9-V31)*$V$7*100/$V$9)</f>
        <v>0</v>
      </c>
      <c r="X31" s="25">
        <f>SUM(G31+I31+K31+M31+O31+Q31+S31+U31+W31)</f>
        <v>168.14814814814815</v>
      </c>
      <c r="Y31" s="6">
        <f t="shared" si="1"/>
        <v>21</v>
      </c>
      <c r="Z31" s="6">
        <f t="shared" si="2"/>
        <v>2</v>
      </c>
      <c r="AA31" s="16">
        <f t="shared" si="3"/>
        <v>0.2857142857142857</v>
      </c>
    </row>
    <row r="32" spans="1:27" x14ac:dyDescent="0.2">
      <c r="A32" s="19">
        <f t="shared" si="0"/>
        <v>22</v>
      </c>
      <c r="B32" s="20" t="s">
        <v>323</v>
      </c>
      <c r="C32" s="20" t="s">
        <v>110</v>
      </c>
      <c r="D32" s="13"/>
      <c r="E32" s="20" t="s">
        <v>45</v>
      </c>
      <c r="F32" s="20">
        <v>24</v>
      </c>
      <c r="G32" s="21">
        <f>IF(F32=0,,($F$9-F32)*$F$7*100/$F$9)</f>
        <v>34.482758620689658</v>
      </c>
      <c r="H32" s="13"/>
      <c r="I32" s="21">
        <f>IF(H32=0,,($H$9-H32)*$H$7*100/$H$9)</f>
        <v>0</v>
      </c>
      <c r="J32" s="20"/>
      <c r="K32" s="21">
        <f>IF(J32=0,,($J$9-J32)*$J$7*100/$J$9)</f>
        <v>0</v>
      </c>
      <c r="L32" s="20">
        <v>18</v>
      </c>
      <c r="M32" s="21">
        <f>IF(L32=0,,($L$9-L32)*$L$7*100/$L$9)</f>
        <v>54.545454545454547</v>
      </c>
      <c r="N32" s="33"/>
      <c r="O32" s="34">
        <f>IF(N32=0,,($N$9-N32)*$N$7*100/$N$9)</f>
        <v>0</v>
      </c>
      <c r="P32" s="33">
        <v>23</v>
      </c>
      <c r="Q32" s="34">
        <f>IF(P32=0,,($P$9-P32)*$P$7*100/$P$9)</f>
        <v>59.25925925925926</v>
      </c>
      <c r="R32" s="52"/>
      <c r="S32" s="21">
        <f>IF(R32=0,,($R$9-R32)*$R$7*100/$R$9)</f>
        <v>0</v>
      </c>
      <c r="T32" s="51"/>
      <c r="U32" s="34">
        <f>IF(T32=0,,($T$9-T32)*$T$7*100/$T$9)</f>
        <v>0</v>
      </c>
      <c r="V32" s="52"/>
      <c r="W32" s="21">
        <f>IF(V32=0,,($V$9-V32)*$V$7*100/$V$9)</f>
        <v>0</v>
      </c>
      <c r="X32" s="25">
        <f>SUM(G32+I32+K32+M32+O32+Q32+S32+U32+W32)</f>
        <v>148.28747242540348</v>
      </c>
      <c r="Y32" s="6">
        <f t="shared" si="1"/>
        <v>22</v>
      </c>
      <c r="Z32" s="6">
        <f t="shared" si="2"/>
        <v>3</v>
      </c>
      <c r="AA32" s="16">
        <f t="shared" si="3"/>
        <v>0.42857142857142855</v>
      </c>
    </row>
    <row r="33" spans="1:27" x14ac:dyDescent="0.2">
      <c r="A33" s="19">
        <f t="shared" si="0"/>
        <v>23</v>
      </c>
      <c r="B33" s="20" t="s">
        <v>111</v>
      </c>
      <c r="C33" s="20" t="s">
        <v>349</v>
      </c>
      <c r="D33" s="20"/>
      <c r="E33" s="20" t="s">
        <v>45</v>
      </c>
      <c r="F33" s="20"/>
      <c r="G33" s="21">
        <f>IF(F33=0,,($F$9-F33)*$F$7*100/$F$9)</f>
        <v>0</v>
      </c>
      <c r="H33" s="13"/>
      <c r="I33" s="21">
        <f>IF(H33=0,,($H$9-H33)*$H$7*100/$H$9)</f>
        <v>0</v>
      </c>
      <c r="J33" s="20"/>
      <c r="K33" s="21">
        <f>IF(J33=0,,($J$9-J33)*$J$7*100/$J$9)</f>
        <v>0</v>
      </c>
      <c r="L33" s="20"/>
      <c r="M33" s="21">
        <f>IF(L33=0,,($L$9-L33)*$L$7*100/$L$9)</f>
        <v>0</v>
      </c>
      <c r="N33" s="33"/>
      <c r="O33" s="34">
        <f>IF(N33=0,,($N$9-N33)*$N$7*100/$N$9)</f>
        <v>0</v>
      </c>
      <c r="P33" s="33">
        <v>17</v>
      </c>
      <c r="Q33" s="34">
        <f>IF(P33=0,,($P$9-P33)*$P$7*100/$P$9)</f>
        <v>148.14814814814815</v>
      </c>
      <c r="R33" s="20"/>
      <c r="S33" s="21">
        <f>IF(R33=0,,($R$9-R33)*$R$7*100/$R$9)</f>
        <v>0</v>
      </c>
      <c r="T33" s="20"/>
      <c r="U33" s="34">
        <f>IF(T33=0,,($T$9-T33)*$T$7*100/$T$9)</f>
        <v>0</v>
      </c>
      <c r="V33" s="20"/>
      <c r="W33" s="21">
        <f>IF(V33=0,,($V$9-V33)*$V$7*100/$V$9)</f>
        <v>0</v>
      </c>
      <c r="X33" s="25">
        <f>SUM(G33+I33+K33+M33+O33+Q33+S33+U33+W33)</f>
        <v>148.14814814814815</v>
      </c>
      <c r="Y33" s="6">
        <f t="shared" si="1"/>
        <v>23</v>
      </c>
      <c r="Z33" s="6">
        <f t="shared" si="2"/>
        <v>1</v>
      </c>
      <c r="AA33" s="16">
        <f t="shared" si="3"/>
        <v>0.14285714285714285</v>
      </c>
    </row>
    <row r="34" spans="1:27" x14ac:dyDescent="0.2">
      <c r="A34" s="19">
        <f t="shared" si="0"/>
        <v>24</v>
      </c>
      <c r="B34" s="20" t="s">
        <v>324</v>
      </c>
      <c r="C34" s="20" t="s">
        <v>325</v>
      </c>
      <c r="D34" s="20"/>
      <c r="E34" s="20" t="s">
        <v>42</v>
      </c>
      <c r="F34" s="20">
        <v>26</v>
      </c>
      <c r="G34" s="21">
        <f>IF(F34=0,,($F$9-F34)*$F$7*100/$F$9)</f>
        <v>20.689655172413794</v>
      </c>
      <c r="H34" s="13"/>
      <c r="I34" s="21">
        <f>IF(H34=0,,($H$9-H34)*$H$7*100/$H$9)</f>
        <v>0</v>
      </c>
      <c r="J34" s="20">
        <v>15</v>
      </c>
      <c r="K34" s="21">
        <f>IF(J34=0,,($J$9-J34)*$J$7*100/$J$9)</f>
        <v>33.333333333333336</v>
      </c>
      <c r="L34" s="20">
        <v>22</v>
      </c>
      <c r="M34" s="21">
        <f>IF(L34=0,,($L$9-L34)*$L$7*100/$L$9)</f>
        <v>0</v>
      </c>
      <c r="N34" s="33">
        <v>45</v>
      </c>
      <c r="O34" s="34">
        <v>5</v>
      </c>
      <c r="P34" s="33">
        <v>21</v>
      </c>
      <c r="Q34" s="34">
        <f>IF(P34=0,,($P$9-P34)*$P$7*100/$P$9)</f>
        <v>88.888888888888886</v>
      </c>
      <c r="R34" s="20"/>
      <c r="S34" s="21">
        <f>IF(R34=0,,($R$9-R34)*$R$7*100/$R$9)</f>
        <v>0</v>
      </c>
      <c r="T34" s="33"/>
      <c r="U34" s="34">
        <f>IF(T34=0,,($T$9-T34)*$T$7*100/$T$9)</f>
        <v>0</v>
      </c>
      <c r="V34" s="20"/>
      <c r="W34" s="21">
        <f>IF(V34=0,,($V$9-V34)*$V$7*100/$V$9)</f>
        <v>0</v>
      </c>
      <c r="X34" s="25">
        <f>SUM(G34+I34+K34+M34+O34+Q34+S34+U34+W34)</f>
        <v>147.91187739463601</v>
      </c>
      <c r="Y34" s="6">
        <f t="shared" si="1"/>
        <v>24</v>
      </c>
      <c r="Z34" s="6">
        <f t="shared" si="2"/>
        <v>4</v>
      </c>
      <c r="AA34" s="16">
        <f t="shared" si="3"/>
        <v>0.5714285714285714</v>
      </c>
    </row>
    <row r="35" spans="1:27" x14ac:dyDescent="0.2">
      <c r="A35" s="19">
        <f t="shared" si="0"/>
        <v>25</v>
      </c>
      <c r="B35" s="20" t="s">
        <v>524</v>
      </c>
      <c r="C35" s="20" t="s">
        <v>525</v>
      </c>
      <c r="D35" s="20"/>
      <c r="E35" s="20" t="s">
        <v>159</v>
      </c>
      <c r="F35" s="20"/>
      <c r="G35" s="21">
        <f>IF(F35=0,,($F$9-F35)*$F$7*100/$F$9)</f>
        <v>0</v>
      </c>
      <c r="H35" s="13"/>
      <c r="I35" s="21">
        <f>IF(H35=0,,($H$9-H35)*$H$7*100/$H$9)</f>
        <v>0</v>
      </c>
      <c r="J35" s="20">
        <v>17</v>
      </c>
      <c r="K35" s="21">
        <f>IF(J35=0,,($J$9-J35)*$J$7*100/$J$9)</f>
        <v>11.111111111111111</v>
      </c>
      <c r="L35" s="20"/>
      <c r="M35" s="21">
        <f>IF(L35=0,,($L$9-L35)*$L$7*100/$L$9)</f>
        <v>0</v>
      </c>
      <c r="N35" s="33"/>
      <c r="O35" s="34">
        <f>IF(N35=0,,($N$9-N35)*$N$7*100/$N$9)</f>
        <v>0</v>
      </c>
      <c r="P35" s="33">
        <v>19</v>
      </c>
      <c r="Q35" s="34">
        <f>IF(P35=0,,($P$9-P35)*$P$7*100/$P$9)</f>
        <v>118.51851851851852</v>
      </c>
      <c r="R35" s="20"/>
      <c r="S35" s="21">
        <f>IF(R35=0,,($R$9-R35)*$R$7*100/$R$9)</f>
        <v>0</v>
      </c>
      <c r="T35" s="33"/>
      <c r="U35" s="34">
        <f>IF(T35=0,,($T$9-T35)*$T$7*100/$T$9)</f>
        <v>0</v>
      </c>
      <c r="V35" s="20"/>
      <c r="W35" s="21">
        <f>IF(V35=0,,($V$9-V35)*$V$7*100/$V$9)</f>
        <v>0</v>
      </c>
      <c r="X35" s="25">
        <f>SUM(G35+I35+K35+M35+O35+Q35+S35+U35+W35)</f>
        <v>129.62962962962962</v>
      </c>
      <c r="Y35" s="6">
        <f t="shared" si="1"/>
        <v>25</v>
      </c>
      <c r="Z35" s="6">
        <f t="shared" si="2"/>
        <v>1</v>
      </c>
      <c r="AA35" s="16">
        <f t="shared" si="3"/>
        <v>0.14285714285714285</v>
      </c>
    </row>
    <row r="36" spans="1:27" x14ac:dyDescent="0.2">
      <c r="A36" s="19">
        <f t="shared" si="0"/>
        <v>26</v>
      </c>
      <c r="B36" s="20" t="s">
        <v>770</v>
      </c>
      <c r="C36" s="20" t="s">
        <v>771</v>
      </c>
      <c r="D36" s="13"/>
      <c r="E36" s="20" t="s">
        <v>42</v>
      </c>
      <c r="F36" s="20"/>
      <c r="G36" s="21">
        <f>IF(F36=0,,($F$9-F36)*$F$7*100/$F$9)</f>
        <v>0</v>
      </c>
      <c r="H36" s="13"/>
      <c r="I36" s="21">
        <f>IF(H36=0,,($H$9-H36)*$H$7*100/$H$9)</f>
        <v>0</v>
      </c>
      <c r="J36" s="20"/>
      <c r="K36" s="21">
        <f>IF(J36=0,,($J$9-J36)*$J$7*100/$J$9)</f>
        <v>0</v>
      </c>
      <c r="L36" s="20"/>
      <c r="M36" s="21">
        <f>IF(L36=0,,($L$9-L36)*$L$7*100/$L$9)</f>
        <v>0</v>
      </c>
      <c r="N36" s="33">
        <v>37</v>
      </c>
      <c r="O36" s="34">
        <f>IF(N36=0,,($N$9-N36)*$N$7*100/$N$9)</f>
        <v>71.111111111111114</v>
      </c>
      <c r="P36" s="33"/>
      <c r="Q36" s="34">
        <f>IF(P36=0,,($P$9-P36)*$P$7*100/$P$9)</f>
        <v>0</v>
      </c>
      <c r="R36" s="54"/>
      <c r="S36" s="21">
        <f>IF(R36=0,,($R$9-R36)*$R$7*100/$R$9)</f>
        <v>0</v>
      </c>
      <c r="T36" s="54"/>
      <c r="U36" s="34">
        <f>IF(T36=0,,($T$9-T36)*$T$7*100/$T$9)</f>
        <v>0</v>
      </c>
      <c r="V36" s="54"/>
      <c r="W36" s="21">
        <f>IF(V36=0,,($V$9-V36)*$V$7*100/$V$9)</f>
        <v>0</v>
      </c>
      <c r="X36" s="25">
        <f>SUM(G36+I36+K36+M36+O36+Q36+S36+U36+W36)</f>
        <v>71.111111111111114</v>
      </c>
      <c r="Y36" s="6">
        <f t="shared" si="1"/>
        <v>26</v>
      </c>
      <c r="Z36" s="6">
        <f t="shared" si="2"/>
        <v>1</v>
      </c>
      <c r="AA36" s="16">
        <f t="shared" si="3"/>
        <v>0.14285714285714285</v>
      </c>
    </row>
    <row r="37" spans="1:27" x14ac:dyDescent="0.2">
      <c r="A37" s="19">
        <f t="shared" si="0"/>
        <v>27</v>
      </c>
      <c r="B37" s="20" t="s">
        <v>520</v>
      </c>
      <c r="C37" s="20" t="s">
        <v>521</v>
      </c>
      <c r="D37" s="20"/>
      <c r="E37" s="20" t="s">
        <v>42</v>
      </c>
      <c r="F37" s="20"/>
      <c r="G37" s="21">
        <f>IF(F37=0,,($F$9-F37)*$F$7*100/$F$9)</f>
        <v>0</v>
      </c>
      <c r="H37" s="13"/>
      <c r="I37" s="21">
        <f>IF(H37=0,,($H$9-H37)*$H$7*100/$H$9)</f>
        <v>0</v>
      </c>
      <c r="J37" s="20">
        <v>14</v>
      </c>
      <c r="K37" s="21">
        <f>IF(J37=0,,($J$9-J37)*$J$7*100/$J$9)</f>
        <v>44.444444444444443</v>
      </c>
      <c r="L37" s="20"/>
      <c r="M37" s="21">
        <f>IF(L37=0,,($L$9-L37)*$L$7*100/$L$9)</f>
        <v>0</v>
      </c>
      <c r="N37" s="33"/>
      <c r="O37" s="34">
        <f>IF(N37=0,,($N$9-N37)*$N$7*100/$N$9)</f>
        <v>0</v>
      </c>
      <c r="P37" s="33"/>
      <c r="Q37" s="34">
        <f>IF(P37=0,,($P$9-P37)*$P$7*100/$P$9)</f>
        <v>0</v>
      </c>
      <c r="R37" s="20"/>
      <c r="S37" s="21">
        <f>IF(R37=0,,($R$9-R37)*$R$7*100/$R$9)</f>
        <v>0</v>
      </c>
      <c r="T37" s="20"/>
      <c r="U37" s="34">
        <f>IF(T37=0,,($T$9-T37)*$T$7*100/$T$9)</f>
        <v>0</v>
      </c>
      <c r="V37" s="20"/>
      <c r="W37" s="21">
        <f>IF(V37=0,,($V$9-V37)*$V$7*100/$V$9)</f>
        <v>0</v>
      </c>
      <c r="X37" s="25">
        <f>SUM(G37+I37+K37+M37+O37+Q37+S37+U37+W37)</f>
        <v>44.444444444444443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19">
        <f t="shared" si="0"/>
        <v>28</v>
      </c>
      <c r="B38" s="20" t="s">
        <v>361</v>
      </c>
      <c r="C38" s="20" t="s">
        <v>362</v>
      </c>
      <c r="D38" s="13"/>
      <c r="E38" s="20" t="s">
        <v>103</v>
      </c>
      <c r="F38" s="20"/>
      <c r="G38" s="21">
        <f>IF(F38=0,,($F$9-F38)*$F$7*100/$F$9)</f>
        <v>0</v>
      </c>
      <c r="H38" s="13"/>
      <c r="I38" s="21">
        <f>IF(H38=0,,($H$9-H38)*$H$7*100/$H$9)</f>
        <v>0</v>
      </c>
      <c r="J38" s="20"/>
      <c r="K38" s="21">
        <f>IF(J38=0,,($J$9-J38)*$J$7*100/$J$9)</f>
        <v>0</v>
      </c>
      <c r="L38" s="20"/>
      <c r="M38" s="21">
        <f>IF(L38=0,,($L$9-L38)*$L$7*100/$L$9)</f>
        <v>0</v>
      </c>
      <c r="N38" s="33"/>
      <c r="O38" s="34">
        <f>IF(N38=0,,($N$9-N38)*$N$7*100/$N$9)</f>
        <v>0</v>
      </c>
      <c r="P38" s="33">
        <v>24</v>
      </c>
      <c r="Q38" s="34">
        <f>IF(P38=0,,($P$9-P38)*$P$7*100/$P$9)</f>
        <v>44.444444444444443</v>
      </c>
      <c r="R38" s="20"/>
      <c r="S38" s="21">
        <f>IF(R38=0,,($R$9-R38)*$R$7*100/$R$9)</f>
        <v>0</v>
      </c>
      <c r="T38" s="20"/>
      <c r="U38" s="34">
        <f>IF(T38=0,,($T$9-T38)*$T$7*100/$T$9)</f>
        <v>0</v>
      </c>
      <c r="V38" s="20"/>
      <c r="W38" s="21">
        <f>IF(V38=0,,($V$9-V38)*$V$7*100/$V$9)</f>
        <v>0</v>
      </c>
      <c r="X38" s="25">
        <f>SUM(G38+I38+K38+M38+O38+Q38+S38+U38+W38)</f>
        <v>44.444444444444443</v>
      </c>
      <c r="Y38" s="6">
        <f t="shared" si="1"/>
        <v>28</v>
      </c>
      <c r="Z38" s="6">
        <f t="shared" si="2"/>
        <v>1</v>
      </c>
      <c r="AA38" s="16">
        <f t="shared" si="3"/>
        <v>0.14285714285714285</v>
      </c>
    </row>
    <row r="39" spans="1:27" x14ac:dyDescent="0.2">
      <c r="A39" s="19">
        <f t="shared" si="0"/>
        <v>29</v>
      </c>
      <c r="B39" s="20" t="s">
        <v>882</v>
      </c>
      <c r="C39" s="20" t="s">
        <v>360</v>
      </c>
      <c r="D39" s="20"/>
      <c r="E39" s="20" t="s">
        <v>413</v>
      </c>
      <c r="F39" s="20"/>
      <c r="G39" s="21">
        <f>IF(F39=0,,($F$9-F39)*$F$7*100/$F$9)</f>
        <v>0</v>
      </c>
      <c r="H39" s="13"/>
      <c r="I39" s="21">
        <f>IF(H39=0,,($H$9-H39)*$H$7*100/$H$9)</f>
        <v>0</v>
      </c>
      <c r="J39" s="20"/>
      <c r="K39" s="21">
        <f>IF(J39=0,,($J$9-J39)*$J$7*100/$J$9)</f>
        <v>0</v>
      </c>
      <c r="L39" s="20"/>
      <c r="M39" s="21">
        <f>IF(L39=0,,($L$9-L39)*$L$7*100/$L$9)</f>
        <v>0</v>
      </c>
      <c r="N39" s="33"/>
      <c r="O39" s="34">
        <f>IF(N39=0,,($N$9-N39)*$N$7*100/$N$9)</f>
        <v>0</v>
      </c>
      <c r="P39" s="33">
        <v>25</v>
      </c>
      <c r="Q39" s="34">
        <f>IF(P39=0,,($P$9-P39)*$P$7*100/$P$9)</f>
        <v>29.62962962962963</v>
      </c>
      <c r="R39" s="20"/>
      <c r="S39" s="21">
        <f>IF(R39=0,,($R$9-R39)*$R$7*100/$R$9)</f>
        <v>0</v>
      </c>
      <c r="T39" s="20"/>
      <c r="U39" s="34">
        <f>IF(T39=0,,($T$9-T39)*$T$7*100/$T$9)</f>
        <v>0</v>
      </c>
      <c r="V39" s="20"/>
      <c r="W39" s="21">
        <f>IF(V39=0,,($V$9-V39)*$V$7*100/$V$9)</f>
        <v>0</v>
      </c>
      <c r="X39" s="25">
        <f>SUM(G39+I39+K39+M39+O39+Q39+S39+U39+W39)</f>
        <v>29.62962962962963</v>
      </c>
      <c r="Y39" s="6">
        <f t="shared" si="1"/>
        <v>29</v>
      </c>
      <c r="Z39" s="6">
        <f t="shared" si="2"/>
        <v>1</v>
      </c>
      <c r="AA39" s="16">
        <f t="shared" si="3"/>
        <v>0.14285714285714285</v>
      </c>
    </row>
    <row r="40" spans="1:27" x14ac:dyDescent="0.2">
      <c r="A40" s="19">
        <f t="shared" si="0"/>
        <v>30</v>
      </c>
      <c r="B40" s="20" t="s">
        <v>553</v>
      </c>
      <c r="C40" s="20" t="s">
        <v>554</v>
      </c>
      <c r="D40" s="20"/>
      <c r="E40" s="20" t="s">
        <v>153</v>
      </c>
      <c r="F40" s="20"/>
      <c r="G40" s="21">
        <f>IF(F40=0,,($F$9-F40)*$F$7*100/$F$9)</f>
        <v>0</v>
      </c>
      <c r="H40" s="13"/>
      <c r="I40" s="21">
        <f>IF(H40=0,,($H$9-H40)*$H$7*100/$H$9)</f>
        <v>0</v>
      </c>
      <c r="J40" s="20"/>
      <c r="K40" s="21">
        <f>IF(J40=0,,($J$9-J40)*$J$7*100/$J$9)</f>
        <v>0</v>
      </c>
      <c r="L40" s="20">
        <v>20</v>
      </c>
      <c r="M40" s="21">
        <f>IF(L40=0,,($L$9-L40)*$L$7*100/$L$9)</f>
        <v>27.272727272727273</v>
      </c>
      <c r="N40" s="33"/>
      <c r="O40" s="34">
        <f>IF(N40=0,,($N$9-N40)*$N$7*100/$N$9)</f>
        <v>0</v>
      </c>
      <c r="P40" s="33"/>
      <c r="Q40" s="34">
        <f>IF(P40=0,,($P$9-P40)*$P$7*100/$P$9)</f>
        <v>0</v>
      </c>
      <c r="R40" s="20"/>
      <c r="S40" s="21">
        <f>IF(R40=0,,($R$9-R40)*$R$7*100/$R$9)</f>
        <v>0</v>
      </c>
      <c r="T40" s="20"/>
      <c r="U40" s="34">
        <f>IF(T40=0,,($T$9-T40)*$T$7*100/$T$9)</f>
        <v>0</v>
      </c>
      <c r="V40" s="20"/>
      <c r="W40" s="21">
        <f>IF(V40=0,,($V$9-V40)*$V$7*100/$V$9)</f>
        <v>0</v>
      </c>
      <c r="X40" s="25">
        <f>SUM(G40+I40+K40+M40+O40+Q40+S40+U40+W40)</f>
        <v>27.272727272727273</v>
      </c>
      <c r="Y40" s="6">
        <f t="shared" si="1"/>
        <v>30</v>
      </c>
      <c r="Z40" s="6">
        <f t="shared" si="2"/>
        <v>1</v>
      </c>
      <c r="AA40" s="16">
        <f t="shared" si="3"/>
        <v>0.14285714285714285</v>
      </c>
    </row>
    <row r="41" spans="1:27" x14ac:dyDescent="0.2">
      <c r="A41" s="19">
        <f t="shared" si="0"/>
        <v>31</v>
      </c>
      <c r="B41" s="20" t="s">
        <v>659</v>
      </c>
      <c r="C41" s="20" t="s">
        <v>354</v>
      </c>
      <c r="D41" s="13"/>
      <c r="E41" s="20" t="s">
        <v>413</v>
      </c>
      <c r="F41" s="20"/>
      <c r="G41" s="21">
        <f>IF(F41=0,,($F$9-F41)*$F$7*100/$F$9)</f>
        <v>0</v>
      </c>
      <c r="H41" s="13"/>
      <c r="I41" s="21">
        <f>IF(H41=0,,($H$9-H41)*$H$7*100/$H$9)</f>
        <v>0</v>
      </c>
      <c r="J41" s="20"/>
      <c r="K41" s="21">
        <f>IF(J41=0,,($J$9-J41)*$J$7*100/$J$9)</f>
        <v>0</v>
      </c>
      <c r="L41" s="20"/>
      <c r="M41" s="21">
        <f>IF(L41=0,,($L$9-L41)*$L$7*100/$L$9)</f>
        <v>0</v>
      </c>
      <c r="N41" s="33"/>
      <c r="O41" s="34">
        <f>IF(N41=0,,($N$9-N41)*$N$7*100/$N$9)</f>
        <v>0</v>
      </c>
      <c r="P41" s="33">
        <v>26</v>
      </c>
      <c r="Q41" s="34">
        <f>IF(P41=0,,($P$9-P41)*$P$7*100/$P$9)</f>
        <v>14.814814814814815</v>
      </c>
      <c r="R41" s="52"/>
      <c r="S41" s="21">
        <v>0</v>
      </c>
      <c r="T41" s="51"/>
      <c r="U41" s="34">
        <f>IF(T41=0,,($T$9-T41)*$T$7*100/$T$9)</f>
        <v>0</v>
      </c>
      <c r="V41" s="52"/>
      <c r="W41" s="21">
        <f>IF(V41=0,,($V$9-V41)*$V$7*100/$V$9)</f>
        <v>0</v>
      </c>
      <c r="X41" s="25">
        <f>SUM(G41+I41+K41+M41+O41+Q41+S41+U41+W41)</f>
        <v>14.814814814814815</v>
      </c>
      <c r="Y41" s="6">
        <f t="shared" si="1"/>
        <v>31</v>
      </c>
      <c r="Z41" s="6">
        <f t="shared" si="2"/>
        <v>1</v>
      </c>
      <c r="AA41" s="16">
        <f t="shared" si="3"/>
        <v>0.14285714285714285</v>
      </c>
    </row>
    <row r="42" spans="1:27" x14ac:dyDescent="0.2">
      <c r="A42" s="19">
        <f t="shared" si="0"/>
        <v>32</v>
      </c>
      <c r="B42" s="20" t="s">
        <v>555</v>
      </c>
      <c r="C42" s="20" t="s">
        <v>349</v>
      </c>
      <c r="D42" s="20"/>
      <c r="E42" s="20" t="s">
        <v>99</v>
      </c>
      <c r="F42" s="20"/>
      <c r="G42" s="21">
        <f>IF(F42=0,,($F$9-F42)*$F$7*100/$F$9)</f>
        <v>0</v>
      </c>
      <c r="H42" s="13"/>
      <c r="I42" s="21">
        <f>IF(H42=0,,($H$9-H42)*$H$7*100/$H$9)</f>
        <v>0</v>
      </c>
      <c r="J42" s="20"/>
      <c r="K42" s="21">
        <f>IF(J42=0,,($J$9-J42)*$J$7*100/$J$9)</f>
        <v>0</v>
      </c>
      <c r="L42" s="20">
        <v>21</v>
      </c>
      <c r="M42" s="21">
        <f>IF(L42=0,,($L$9-L42)*$L$7*100/$L$9)</f>
        <v>13.636363636363637</v>
      </c>
      <c r="N42" s="33"/>
      <c r="O42" s="34">
        <f>IF(N42=0,,($N$9-N42)*$N$7*100/$N$9)</f>
        <v>0</v>
      </c>
      <c r="P42" s="33"/>
      <c r="Q42" s="34">
        <f>IF(P42=0,,($P$9-P42)*$P$7*100/$P$9)</f>
        <v>0</v>
      </c>
      <c r="R42" s="20"/>
      <c r="S42" s="21">
        <f>IF(R42=0,,($R$9-R42)*$R$7*100/$R$9)</f>
        <v>0</v>
      </c>
      <c r="T42" s="20"/>
      <c r="U42" s="34">
        <f>IF(T42=0,,($T$9-T42)*$T$7*100/$T$9)</f>
        <v>0</v>
      </c>
      <c r="V42" s="20"/>
      <c r="W42" s="21">
        <f>IF(V42=0,,($V$9-V42)*$V$7*100/$V$9)</f>
        <v>0</v>
      </c>
      <c r="X42" s="25">
        <f>SUM(G42+I42+K42+M42+O42+Q42+S42+U42+W42)</f>
        <v>13.636363636363637</v>
      </c>
      <c r="Y42" s="6">
        <f t="shared" si="1"/>
        <v>32</v>
      </c>
      <c r="Z42" s="6">
        <f t="shared" si="2"/>
        <v>1</v>
      </c>
      <c r="AA42" s="16">
        <f t="shared" si="3"/>
        <v>0.14285714285714285</v>
      </c>
    </row>
    <row r="43" spans="1:27" x14ac:dyDescent="0.2">
      <c r="A43" s="19">
        <f t="shared" si="0"/>
        <v>33</v>
      </c>
      <c r="B43" s="20" t="s">
        <v>480</v>
      </c>
      <c r="C43" s="20" t="s">
        <v>481</v>
      </c>
      <c r="D43" s="20"/>
      <c r="E43" s="20" t="s">
        <v>883</v>
      </c>
      <c r="F43" s="20"/>
      <c r="G43" s="21">
        <f>IF(F43=0,,($F$9-F43)*$F$7*100/$F$9)</f>
        <v>0</v>
      </c>
      <c r="H43" s="13"/>
      <c r="I43" s="21">
        <f>IF(H43=0,,($H$9-H43)*$H$7*100/$H$9)</f>
        <v>0</v>
      </c>
      <c r="J43" s="20"/>
      <c r="K43" s="21">
        <f>IF(J43=0,,($J$9-J43)*$J$7*100/$J$9)</f>
        <v>0</v>
      </c>
      <c r="L43" s="20"/>
      <c r="M43" s="21">
        <f>IF(L43=0,,($L$9-L43)*$L$7*100/$L$9)</f>
        <v>0</v>
      </c>
      <c r="N43" s="33"/>
      <c r="O43" s="34">
        <f>IF(N43=0,,($N$9-N43)*$N$7*100/$N$9)</f>
        <v>0</v>
      </c>
      <c r="P43" s="33">
        <v>27</v>
      </c>
      <c r="Q43" s="34">
        <v>8</v>
      </c>
      <c r="R43" s="20"/>
      <c r="S43" s="21">
        <f>IF(R43=0,,($R$9-R43)*$R$7*100/$R$9)</f>
        <v>0</v>
      </c>
      <c r="T43" s="20"/>
      <c r="U43" s="34">
        <f>IF(T43=0,,($T$9-T43)*$T$7*100/$T$9)</f>
        <v>0</v>
      </c>
      <c r="V43" s="20"/>
      <c r="W43" s="21">
        <f>IF(V43=0,,($V$9-V43)*$V$7*100/$V$9)</f>
        <v>0</v>
      </c>
      <c r="X43" s="25">
        <f>SUM(G43+I43+K43+M43+O43+Q43+S43+U43+W43)</f>
        <v>8</v>
      </c>
      <c r="Y43" s="6">
        <f t="shared" si="1"/>
        <v>33</v>
      </c>
      <c r="Z43" s="6">
        <f t="shared" si="2"/>
        <v>1</v>
      </c>
      <c r="AA43" s="16">
        <f t="shared" si="3"/>
        <v>0.14285714285714285</v>
      </c>
    </row>
    <row r="44" spans="1:27" x14ac:dyDescent="0.2">
      <c r="A44" s="19">
        <f t="shared" si="0"/>
        <v>34</v>
      </c>
      <c r="B44" s="20" t="s">
        <v>526</v>
      </c>
      <c r="C44" s="20" t="s">
        <v>527</v>
      </c>
      <c r="D44" s="20"/>
      <c r="E44" s="20" t="s">
        <v>438</v>
      </c>
      <c r="F44" s="20"/>
      <c r="G44" s="21">
        <f>IF(F44=0,,($F$9-F44)*$F$7*100/$F$9)</f>
        <v>0</v>
      </c>
      <c r="H44" s="13"/>
      <c r="I44" s="21">
        <f>IF(H44=0,,($H$9-H44)*$H$7*100/$H$9)</f>
        <v>0</v>
      </c>
      <c r="J44" s="20">
        <v>18</v>
      </c>
      <c r="K44" s="21">
        <v>6</v>
      </c>
      <c r="L44" s="20"/>
      <c r="M44" s="21">
        <f>IF(L44=0,,($L$9-L44)*$L$7*100/$L$9)</f>
        <v>0</v>
      </c>
      <c r="N44" s="33"/>
      <c r="O44" s="34">
        <f>IF(N44=0,,($N$9-N44)*$N$7*100/$N$9)</f>
        <v>0</v>
      </c>
      <c r="P44" s="33"/>
      <c r="Q44" s="34">
        <f>IF(P44=0,,($P$9-P44)*$P$7*100/$P$9)</f>
        <v>0</v>
      </c>
      <c r="R44" s="20"/>
      <c r="S44" s="21">
        <f>IF(R44=0,,($R$9-R44)*$R$7*100/$R$9)</f>
        <v>0</v>
      </c>
      <c r="T44" s="33"/>
      <c r="U44" s="34">
        <f>IF(T44=0,,($T$9-T44)*$T$7*100/$T$9)</f>
        <v>0</v>
      </c>
      <c r="V44" s="20"/>
      <c r="W44" s="21">
        <f>IF(V44=0,,($V$9-V44)*$V$7*100/$V$9)</f>
        <v>0</v>
      </c>
      <c r="X44" s="25">
        <f>SUM(G44+I44+K44+M44+O44+Q44+S44+U44+W44)</f>
        <v>6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>IF(F45=0,,($F$9-F45)*$F$7*100/$F$9)</f>
        <v>0</v>
      </c>
      <c r="H45" s="13"/>
      <c r="I45" s="21">
        <f>IF(H45=0,,($H$9-H45)*$H$7*100/$H$9)</f>
        <v>0</v>
      </c>
      <c r="J45" s="20"/>
      <c r="K45" s="21">
        <f>IF(J45=0,,($J$9-J45)*$J$7*100/$J$9)</f>
        <v>0</v>
      </c>
      <c r="L45" s="20"/>
      <c r="M45" s="21">
        <f>IF(L45=0,,($L$9-L45)*$L$7*100/$L$9)</f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>IF(R45=0,,($R$9-R45)*$R$7*100/$R$9)</f>
        <v>0</v>
      </c>
      <c r="T45" s="20"/>
      <c r="U45" s="34">
        <f>IF(T45=0,,($T$9-T45)*$T$7*100/$T$9)</f>
        <v>0</v>
      </c>
      <c r="V45" s="20"/>
      <c r="W45" s="21">
        <f>IF(V45=0,,($V$9-V45)*$V$7*100/$V$9)</f>
        <v>0</v>
      </c>
      <c r="X45" s="25">
        <f>SUM(G45+I45+K45+M45+O45+Q45+S45+U45+W45)</f>
        <v>0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>IF(F46=0,,($F$9-F46)*$F$7*100/$F$9)</f>
        <v>0</v>
      </c>
      <c r="H46" s="13"/>
      <c r="I46" s="21">
        <f>IF(H46=0,,($H$9-H46)*$H$7*100/$H$9)</f>
        <v>0</v>
      </c>
      <c r="J46" s="20"/>
      <c r="K46" s="21">
        <v>0</v>
      </c>
      <c r="L46" s="20"/>
      <c r="M46" s="21">
        <f>IF(L46=0,,($L$9-L46)*$L$7*100/$L$9)</f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>IF(R46=0,,($R$9-R46)*$R$7*100/$R$9)</f>
        <v>0</v>
      </c>
      <c r="T46" s="20"/>
      <c r="U46" s="34">
        <f>IF(T46=0,,($T$9-T46)*$T$7*100/$T$9)</f>
        <v>0</v>
      </c>
      <c r="V46" s="20"/>
      <c r="W46" s="21">
        <f>IF(V46=0,,($V$9-V46)*$V$7*100/$V$9)</f>
        <v>0</v>
      </c>
      <c r="X46" s="25">
        <f>SUM(G46+I46+K46+M46+O46+Q46+S46+U46+W46)</f>
        <v>0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>IF(F47=0,,($F$9-F47)*$F$7*100/$F$9)</f>
        <v>0</v>
      </c>
      <c r="H47" s="13"/>
      <c r="I47" s="21">
        <f>IF(H47=0,,($H$9-H47)*$H$7*100/$H$9)</f>
        <v>0</v>
      </c>
      <c r="J47" s="20"/>
      <c r="K47" s="21">
        <f>IF(J47=0,,($J$9-J47)*$J$7*100/$J$9)</f>
        <v>0</v>
      </c>
      <c r="L47" s="20"/>
      <c r="M47" s="21">
        <f>IF(L47=0,,($L$9-L47)*$L$7*100/$L$9)</f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>IF(R47=0,,($R$9-R47)*$R$7*100/$R$9)</f>
        <v>0</v>
      </c>
      <c r="T47" s="20"/>
      <c r="U47" s="34">
        <f>IF(T47=0,,($T$9-T47)*$T$7*100/$T$9)</f>
        <v>0</v>
      </c>
      <c r="V47" s="20"/>
      <c r="W47" s="21">
        <f>IF(V47=0,,($V$9-V47)*$V$7*100/$V$9)</f>
        <v>0</v>
      </c>
      <c r="X47" s="25">
        <f>SUM(G47+I47+K47+M47+O47+Q47+S47+U47+W47)</f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>IF(F48=0,,($F$9-F48)*$F$7*100/$F$9)</f>
        <v>0</v>
      </c>
      <c r="H48" s="13"/>
      <c r="I48" s="21">
        <f>IF(H48=0,,($H$9-H48)*$H$7*100/$H$9)</f>
        <v>0</v>
      </c>
      <c r="J48" s="20"/>
      <c r="K48" s="21">
        <f>IF(J48=0,,($J$9-J48)*$J$7*100/$J$9)</f>
        <v>0</v>
      </c>
      <c r="L48" s="20"/>
      <c r="M48" s="21">
        <f>IF(L48=0,,($L$9-L48)*$L$7*100/$L$9)</f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>IF(R48=0,,($R$9-R48)*$R$7*100/$R$9)</f>
        <v>0</v>
      </c>
      <c r="T48" s="20"/>
      <c r="U48" s="34">
        <f>IF(T48=0,,($T$9-T48)*$T$7*100/$T$9)</f>
        <v>0</v>
      </c>
      <c r="V48" s="20"/>
      <c r="W48" s="21">
        <f>IF(V48=0,,($V$9-V48)*$V$7*100/$V$9)</f>
        <v>0</v>
      </c>
      <c r="X48" s="25">
        <f>SUM(G48+I48+K48+M48+O48+Q48+S48+U48+W48)</f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ref="G42:G54" si="4">IF(F49=0,,($F$9-F49)*$F$7*100/$F$9)</f>
        <v>0</v>
      </c>
      <c r="H49" s="20"/>
      <c r="I49" s="21">
        <f t="shared" ref="I42:I54" si="5">IF(H49=0,,($H$9-H49)*$H$7*100/$H$9)</f>
        <v>0</v>
      </c>
      <c r="J49" s="20"/>
      <c r="K49" s="21">
        <f t="shared" ref="K47:K54" si="6">IF(J49=0,,($J$9-J49)*$J$7*100/$J$9)</f>
        <v>0</v>
      </c>
      <c r="L49" s="20"/>
      <c r="M49" s="21">
        <f t="shared" ref="M42:M54" si="7">IF(L49=0,,($L$9-L49)*$L$7*100/$L$9)</f>
        <v>0</v>
      </c>
      <c r="N49" s="33"/>
      <c r="O49" s="34">
        <f t="shared" ref="O46:O54" si="8">IF(N49=0,,($N$9-N49)*$N$7*100/$N$9)</f>
        <v>0</v>
      </c>
      <c r="P49" s="20"/>
      <c r="Q49" s="21"/>
      <c r="R49" s="20"/>
      <c r="S49" s="21">
        <f t="shared" ref="S44:S54" si="9">IF(R49=0,,($R$9-R49)*$R$7*100/$R$9)</f>
        <v>0</v>
      </c>
      <c r="T49" s="20"/>
      <c r="U49" s="34">
        <f t="shared" ref="U42:U54" si="10">IF(T49=0,,($T$9-T49)*$T$7*100/$T$9)</f>
        <v>0</v>
      </c>
      <c r="V49" s="20"/>
      <c r="W49" s="21"/>
      <c r="X49" s="25">
        <f t="shared" ref="X12:X54" si="11">SUM(G49+I49+K49+M49+O49+Q49+S49+U49+W49)</f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4"/>
        <v>0</v>
      </c>
      <c r="H50" s="20"/>
      <c r="I50" s="21">
        <f t="shared" si="5"/>
        <v>0</v>
      </c>
      <c r="J50" s="20"/>
      <c r="K50" s="21">
        <f t="shared" si="6"/>
        <v>0</v>
      </c>
      <c r="L50" s="20"/>
      <c r="M50" s="21">
        <f t="shared" si="7"/>
        <v>0</v>
      </c>
      <c r="N50" s="33"/>
      <c r="O50" s="34">
        <f t="shared" si="8"/>
        <v>0</v>
      </c>
      <c r="P50" s="20"/>
      <c r="Q50" s="21">
        <f>IF(P50=0,,($P$9-P50)*$P$7*100/$P$9)</f>
        <v>0</v>
      </c>
      <c r="R50" s="20"/>
      <c r="S50" s="21">
        <f t="shared" si="9"/>
        <v>0</v>
      </c>
      <c r="T50" s="20"/>
      <c r="U50" s="34">
        <f t="shared" si="10"/>
        <v>0</v>
      </c>
      <c r="V50" s="20"/>
      <c r="W50" s="21">
        <f>IF(V50=0,,($V$9-V50)*$V$7*100/$V$9)</f>
        <v>0</v>
      </c>
      <c r="X50" s="25">
        <f t="shared" si="11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4"/>
        <v>0</v>
      </c>
      <c r="H51" s="20"/>
      <c r="I51" s="21">
        <f t="shared" si="5"/>
        <v>0</v>
      </c>
      <c r="J51" s="20"/>
      <c r="K51" s="21">
        <f t="shared" si="6"/>
        <v>0</v>
      </c>
      <c r="L51" s="20"/>
      <c r="M51" s="21">
        <f t="shared" si="7"/>
        <v>0</v>
      </c>
      <c r="N51" s="33"/>
      <c r="O51" s="34">
        <f t="shared" si="8"/>
        <v>0</v>
      </c>
      <c r="P51" s="20"/>
      <c r="Q51" s="21">
        <f>IF(P51=0,,($P$9-P51)*$P$7*100/$P$9)</f>
        <v>0</v>
      </c>
      <c r="R51" s="20"/>
      <c r="S51" s="21">
        <f t="shared" si="9"/>
        <v>0</v>
      </c>
      <c r="T51" s="20"/>
      <c r="U51" s="34">
        <f t="shared" si="10"/>
        <v>0</v>
      </c>
      <c r="V51" s="20"/>
      <c r="W51" s="21">
        <f>IF(V51=0,,($V$9-V51)*$V$7*100/$V$9)</f>
        <v>0</v>
      </c>
      <c r="X51" s="25">
        <f t="shared" si="11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4"/>
        <v>0</v>
      </c>
      <c r="H52" s="20"/>
      <c r="I52" s="21">
        <f t="shared" si="5"/>
        <v>0</v>
      </c>
      <c r="J52" s="20"/>
      <c r="K52" s="21">
        <f t="shared" si="6"/>
        <v>0</v>
      </c>
      <c r="L52" s="20"/>
      <c r="M52" s="21">
        <f t="shared" si="7"/>
        <v>0</v>
      </c>
      <c r="N52" s="33"/>
      <c r="O52" s="34">
        <f t="shared" si="8"/>
        <v>0</v>
      </c>
      <c r="P52" s="20"/>
      <c r="Q52" s="21"/>
      <c r="R52" s="20"/>
      <c r="S52" s="21">
        <f t="shared" si="9"/>
        <v>0</v>
      </c>
      <c r="T52" s="20"/>
      <c r="U52" s="34">
        <f t="shared" si="10"/>
        <v>0</v>
      </c>
      <c r="V52" s="20"/>
      <c r="W52" s="21"/>
      <c r="X52" s="25">
        <f t="shared" si="11"/>
        <v>0</v>
      </c>
      <c r="Y52" s="6">
        <f t="shared" si="1"/>
        <v>42</v>
      </c>
      <c r="Z52" s="6">
        <f t="shared" si="2"/>
        <v>0</v>
      </c>
      <c r="AA52" s="16">
        <f t="shared" si="3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4"/>
        <v>0</v>
      </c>
      <c r="H53" s="20"/>
      <c r="I53" s="21">
        <f t="shared" si="5"/>
        <v>0</v>
      </c>
      <c r="J53" s="20"/>
      <c r="K53" s="21">
        <f t="shared" si="6"/>
        <v>0</v>
      </c>
      <c r="L53" s="20"/>
      <c r="M53" s="21">
        <f t="shared" si="7"/>
        <v>0</v>
      </c>
      <c r="N53" s="33"/>
      <c r="O53" s="34">
        <f t="shared" si="8"/>
        <v>0</v>
      </c>
      <c r="P53" s="20"/>
      <c r="Q53" s="21">
        <f>IF(P53=0,,($P$9-P53)*$P$7*100/$P$9)</f>
        <v>0</v>
      </c>
      <c r="R53" s="20"/>
      <c r="S53" s="21">
        <f t="shared" si="9"/>
        <v>0</v>
      </c>
      <c r="T53" s="20"/>
      <c r="U53" s="34">
        <f t="shared" si="10"/>
        <v>0</v>
      </c>
      <c r="V53" s="20"/>
      <c r="W53" s="21">
        <f>IF(V53=0,,($V$9-V53)*$V$7*100/$V$9)</f>
        <v>0</v>
      </c>
      <c r="X53" s="25">
        <f t="shared" si="11"/>
        <v>0</v>
      </c>
      <c r="Y53" s="6">
        <f t="shared" si="1"/>
        <v>43</v>
      </c>
      <c r="Z53" s="6">
        <f t="shared" si="2"/>
        <v>0</v>
      </c>
      <c r="AA53" s="16">
        <f t="shared" si="3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4"/>
        <v>0</v>
      </c>
      <c r="H54" s="20"/>
      <c r="I54" s="21">
        <f t="shared" si="5"/>
        <v>0</v>
      </c>
      <c r="J54" s="20"/>
      <c r="K54" s="21">
        <f t="shared" si="6"/>
        <v>0</v>
      </c>
      <c r="L54" s="20"/>
      <c r="M54" s="21">
        <f t="shared" si="7"/>
        <v>0</v>
      </c>
      <c r="N54" s="33"/>
      <c r="O54" s="34">
        <f t="shared" si="8"/>
        <v>0</v>
      </c>
      <c r="P54" s="20"/>
      <c r="Q54" s="21">
        <f>IF(P54=0,,($P$9-P54)*$P$7*100/$P$9)</f>
        <v>0</v>
      </c>
      <c r="R54" s="20"/>
      <c r="S54" s="21">
        <f t="shared" si="9"/>
        <v>0</v>
      </c>
      <c r="T54" s="20"/>
      <c r="U54" s="34">
        <f t="shared" si="10"/>
        <v>0</v>
      </c>
      <c r="V54" s="20"/>
      <c r="W54" s="21">
        <f>IF(V54=0,,($V$9-V54)*$V$7*100/$V$9)</f>
        <v>0</v>
      </c>
      <c r="X54" s="25">
        <f t="shared" si="11"/>
        <v>0</v>
      </c>
      <c r="Y54" s="6">
        <f t="shared" si="1"/>
        <v>44</v>
      </c>
      <c r="Z54" s="6">
        <f t="shared" si="2"/>
        <v>0</v>
      </c>
      <c r="AA54" s="16">
        <f t="shared" si="3"/>
        <v>0</v>
      </c>
    </row>
    <row r="55" spans="1:27" x14ac:dyDescent="0.2">
      <c r="A55" s="61" t="s">
        <v>11</v>
      </c>
      <c r="B55" s="61"/>
      <c r="C55" s="62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0</v>
      </c>
      <c r="R55">
        <f>COUNTA(T11:T54)</f>
        <v>0</v>
      </c>
    </row>
    <row r="56" spans="1:27" x14ac:dyDescent="0.2">
      <c r="A56" s="64" t="s">
        <v>18</v>
      </c>
      <c r="B56" s="64"/>
      <c r="C56" s="64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48">
    <sortCondition descending="1" ref="X11:X48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N11" activePane="bottomRight" state="frozenSplit"/>
      <selection pane="topRight" activeCell="D26" sqref="D26"/>
      <selection pane="bottomLeft" activeCell="D26" sqref="D26"/>
      <selection pane="bottomRight" activeCell="Y7" sqref="Y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3" t="s">
        <v>14</v>
      </c>
      <c r="F2" s="63"/>
      <c r="G2" s="14">
        <f>COUNTA(B11:B38)</f>
        <v>28</v>
      </c>
    </row>
    <row r="3" spans="1:27" x14ac:dyDescent="0.2">
      <c r="E3" s="63" t="s">
        <v>16</v>
      </c>
      <c r="F3" s="63"/>
      <c r="G3" s="14">
        <f>COUNTA(E8:W8)</f>
        <v>7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7" t="s">
        <v>308</v>
      </c>
      <c r="G6" s="57"/>
      <c r="H6" s="57" t="s">
        <v>366</v>
      </c>
      <c r="I6" s="57"/>
      <c r="J6" s="57" t="s">
        <v>421</v>
      </c>
      <c r="K6" s="57"/>
      <c r="L6" s="57" t="s">
        <v>545</v>
      </c>
      <c r="M6" s="57"/>
      <c r="N6" s="57" t="s">
        <v>769</v>
      </c>
      <c r="O6" s="57"/>
      <c r="P6" s="57" t="s">
        <v>867</v>
      </c>
      <c r="Q6" s="57"/>
      <c r="R6" s="58"/>
      <c r="S6" s="59"/>
      <c r="T6" s="57"/>
      <c r="U6" s="57"/>
      <c r="V6" s="57"/>
      <c r="W6" s="57"/>
    </row>
    <row r="7" spans="1:27" x14ac:dyDescent="0.2">
      <c r="E7" s="1" t="s">
        <v>10</v>
      </c>
      <c r="F7" s="58">
        <v>2</v>
      </c>
      <c r="G7" s="59"/>
      <c r="H7" s="58">
        <v>2</v>
      </c>
      <c r="I7" s="59"/>
      <c r="J7" s="58">
        <v>2</v>
      </c>
      <c r="K7" s="59"/>
      <c r="L7" s="58">
        <v>3</v>
      </c>
      <c r="M7" s="59"/>
      <c r="N7" s="58">
        <v>4</v>
      </c>
      <c r="O7" s="59"/>
      <c r="P7" s="58">
        <v>4</v>
      </c>
      <c r="Q7" s="59"/>
      <c r="R7" s="58"/>
      <c r="S7" s="59"/>
      <c r="T7" s="58"/>
      <c r="U7" s="59"/>
      <c r="V7" s="58"/>
      <c r="W7" s="59"/>
    </row>
    <row r="8" spans="1:27" x14ac:dyDescent="0.2">
      <c r="E8" s="1" t="s">
        <v>1</v>
      </c>
      <c r="F8" s="60">
        <v>45942</v>
      </c>
      <c r="G8" s="60"/>
      <c r="H8" s="60">
        <v>45962</v>
      </c>
      <c r="I8" s="60"/>
      <c r="J8" s="60">
        <v>45983</v>
      </c>
      <c r="K8" s="60"/>
      <c r="L8" s="60">
        <v>45991</v>
      </c>
      <c r="M8" s="60"/>
      <c r="N8" s="60">
        <v>46039</v>
      </c>
      <c r="O8" s="60"/>
      <c r="P8" s="60">
        <v>46095</v>
      </c>
      <c r="Q8" s="60"/>
      <c r="R8" s="70"/>
      <c r="S8" s="71"/>
      <c r="T8" s="60"/>
      <c r="U8" s="60"/>
      <c r="V8" s="60"/>
      <c r="W8" s="60"/>
      <c r="Z8" s="14"/>
    </row>
    <row r="9" spans="1:27" x14ac:dyDescent="0.2">
      <c r="E9" s="1" t="s">
        <v>2</v>
      </c>
      <c r="F9" s="58">
        <v>10</v>
      </c>
      <c r="G9" s="59"/>
      <c r="H9" s="58">
        <v>13</v>
      </c>
      <c r="I9" s="59"/>
      <c r="J9" s="58">
        <v>19</v>
      </c>
      <c r="K9" s="59"/>
      <c r="L9" s="58">
        <v>19</v>
      </c>
      <c r="M9" s="59"/>
      <c r="N9" s="58">
        <v>35</v>
      </c>
      <c r="O9" s="59"/>
      <c r="P9" s="58">
        <v>19</v>
      </c>
      <c r="Q9" s="59"/>
      <c r="R9" s="58"/>
      <c r="S9" s="59"/>
      <c r="T9" s="58"/>
      <c r="U9" s="59"/>
      <c r="V9" s="58"/>
      <c r="W9" s="5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 t="shared" ref="G11:G16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 t="shared" ref="Q11:Q17" si="6">IF(P11=0,,($P$9-P11)*$P$7*100/$P$9)</f>
        <v>378.94736842105266</v>
      </c>
      <c r="R11" s="20"/>
      <c r="S11" s="21">
        <f t="shared" ref="S11:S21" si="7">IF(R11=0,,($R$9-R11)*$R$7*100/$R$9)</f>
        <v>0</v>
      </c>
      <c r="T11" s="33"/>
      <c r="U11" s="34">
        <f t="shared" ref="U11:U21" si="8">IF(T11=0,,($T$9-T11)*$T$7*100/$T$9)</f>
        <v>0</v>
      </c>
      <c r="V11" s="20"/>
      <c r="W11" s="21">
        <f t="shared" ref="W11:W21" si="9">IF(V11=0,,($V$9-V11)*$V$7*100/$V$9)</f>
        <v>0</v>
      </c>
      <c r="X11" s="25">
        <f t="shared" ref="X11:X38" si="10">SUM(G11+I11+K11+M11+O11+Q11+S11+U11+W11)</f>
        <v>1440.6130711393871</v>
      </c>
      <c r="Y11" s="6">
        <f t="shared" ref="Y11:Y37" si="11">ROW(B11)-10</f>
        <v>1</v>
      </c>
      <c r="Z11" s="6">
        <f t="shared" ref="Z11:Z32" si="12">COUNTA(F11,H11,L11,N11,R11,V11,T11)</f>
        <v>4</v>
      </c>
      <c r="AA11" s="16">
        <f t="shared" ref="Y11:AA38" si="13">Z11/$G$3</f>
        <v>0.5714285714285714</v>
      </c>
    </row>
    <row r="12" spans="1:27" x14ac:dyDescent="0.2">
      <c r="A12" s="18">
        <f t="shared" si="0"/>
        <v>2</v>
      </c>
      <c r="B12" s="13" t="s">
        <v>500</v>
      </c>
      <c r="C12" s="13" t="s">
        <v>501</v>
      </c>
      <c r="D12" s="13"/>
      <c r="E12" s="20" t="s">
        <v>90</v>
      </c>
      <c r="F12" s="20"/>
      <c r="G12" s="21">
        <f t="shared" si="1"/>
        <v>0</v>
      </c>
      <c r="H12" s="20"/>
      <c r="I12" s="21">
        <f t="shared" si="2"/>
        <v>0</v>
      </c>
      <c r="J12" s="20">
        <v>6</v>
      </c>
      <c r="K12" s="21">
        <f t="shared" si="3"/>
        <v>136.84210526315789</v>
      </c>
      <c r="L12" s="13">
        <v>3</v>
      </c>
      <c r="M12" s="21">
        <f t="shared" si="4"/>
        <v>252.63157894736841</v>
      </c>
      <c r="N12" s="33">
        <v>5</v>
      </c>
      <c r="O12" s="34">
        <f t="shared" si="5"/>
        <v>342.85714285714283</v>
      </c>
      <c r="P12" s="20">
        <v>5</v>
      </c>
      <c r="Q12" s="21">
        <f t="shared" si="6"/>
        <v>294.73684210526318</v>
      </c>
      <c r="R12" s="20"/>
      <c r="S12" s="21">
        <f t="shared" si="7"/>
        <v>0</v>
      </c>
      <c r="T12" s="20"/>
      <c r="U12" s="34">
        <f t="shared" si="8"/>
        <v>0</v>
      </c>
      <c r="V12" s="20"/>
      <c r="W12" s="21">
        <f t="shared" si="9"/>
        <v>0</v>
      </c>
      <c r="X12" s="25">
        <f t="shared" si="10"/>
        <v>1027.0676691729323</v>
      </c>
      <c r="Y12" s="6">
        <f t="shared" si="11"/>
        <v>2</v>
      </c>
      <c r="Z12" s="6">
        <f t="shared" si="12"/>
        <v>2</v>
      </c>
      <c r="AA12" s="16">
        <f t="shared" si="13"/>
        <v>0.2857142857142857</v>
      </c>
    </row>
    <row r="13" spans="1:27" x14ac:dyDescent="0.2">
      <c r="A13" s="18">
        <f t="shared" si="0"/>
        <v>3</v>
      </c>
      <c r="B13" s="13" t="s">
        <v>393</v>
      </c>
      <c r="C13" s="13" t="s">
        <v>394</v>
      </c>
      <c r="D13" s="13"/>
      <c r="E13" s="20" t="s">
        <v>90</v>
      </c>
      <c r="F13" s="20"/>
      <c r="G13" s="21">
        <f t="shared" si="1"/>
        <v>0</v>
      </c>
      <c r="H13" s="20">
        <v>5</v>
      </c>
      <c r="I13" s="21">
        <f t="shared" si="2"/>
        <v>123.07692307692308</v>
      </c>
      <c r="J13" s="20">
        <v>10</v>
      </c>
      <c r="K13" s="21">
        <f t="shared" si="3"/>
        <v>94.736842105263165</v>
      </c>
      <c r="L13" s="13">
        <v>7</v>
      </c>
      <c r="M13" s="21">
        <f t="shared" si="4"/>
        <v>189.47368421052633</v>
      </c>
      <c r="N13" s="33">
        <v>3</v>
      </c>
      <c r="O13" s="34">
        <f t="shared" si="5"/>
        <v>365.71428571428572</v>
      </c>
      <c r="P13" s="33">
        <v>7</v>
      </c>
      <c r="Q13" s="21">
        <f t="shared" si="6"/>
        <v>252.63157894736841</v>
      </c>
      <c r="R13" s="20"/>
      <c r="S13" s="21">
        <f t="shared" si="7"/>
        <v>0</v>
      </c>
      <c r="T13" s="51"/>
      <c r="U13" s="34">
        <f t="shared" si="8"/>
        <v>0</v>
      </c>
      <c r="V13" s="52"/>
      <c r="W13" s="21">
        <f t="shared" si="9"/>
        <v>0</v>
      </c>
      <c r="X13" s="25">
        <f t="shared" si="10"/>
        <v>1025.6333140543666</v>
      </c>
      <c r="Y13" s="6">
        <f t="shared" si="11"/>
        <v>3</v>
      </c>
      <c r="Z13" s="6">
        <f t="shared" si="12"/>
        <v>3</v>
      </c>
      <c r="AA13" s="16">
        <f t="shared" si="13"/>
        <v>0.42857142857142855</v>
      </c>
    </row>
    <row r="14" spans="1:27" x14ac:dyDescent="0.2">
      <c r="A14" s="18">
        <f t="shared" si="0"/>
        <v>4</v>
      </c>
      <c r="B14" s="13" t="s">
        <v>84</v>
      </c>
      <c r="C14" s="13" t="s">
        <v>127</v>
      </c>
      <c r="D14" s="13"/>
      <c r="E14" s="20" t="s">
        <v>126</v>
      </c>
      <c r="F14" s="20">
        <v>3</v>
      </c>
      <c r="G14" s="21">
        <f t="shared" si="1"/>
        <v>140</v>
      </c>
      <c r="H14" s="20">
        <v>1</v>
      </c>
      <c r="I14" s="21">
        <f t="shared" si="2"/>
        <v>184.61538461538461</v>
      </c>
      <c r="J14" s="20">
        <v>7</v>
      </c>
      <c r="K14" s="21">
        <f t="shared" si="3"/>
        <v>126.31578947368421</v>
      </c>
      <c r="L14" s="13">
        <v>10</v>
      </c>
      <c r="M14" s="21">
        <f t="shared" si="4"/>
        <v>142.10526315789474</v>
      </c>
      <c r="N14" s="33">
        <v>16</v>
      </c>
      <c r="O14" s="34">
        <f t="shared" si="5"/>
        <v>217.14285714285714</v>
      </c>
      <c r="P14" s="33">
        <v>9</v>
      </c>
      <c r="Q14" s="21">
        <f t="shared" si="6"/>
        <v>210.52631578947367</v>
      </c>
      <c r="R14" s="20"/>
      <c r="S14" s="21">
        <f t="shared" si="7"/>
        <v>0</v>
      </c>
      <c r="T14" s="33"/>
      <c r="U14" s="34">
        <f t="shared" si="8"/>
        <v>0</v>
      </c>
      <c r="V14" s="20"/>
      <c r="W14" s="21">
        <f t="shared" si="9"/>
        <v>0</v>
      </c>
      <c r="X14" s="25">
        <f t="shared" si="10"/>
        <v>1020.7056101792944</v>
      </c>
      <c r="Y14" s="6">
        <f t="shared" si="11"/>
        <v>4</v>
      </c>
      <c r="Z14" s="6">
        <f t="shared" si="12"/>
        <v>4</v>
      </c>
      <c r="AA14" s="16">
        <f t="shared" si="13"/>
        <v>0.5714285714285714</v>
      </c>
    </row>
    <row r="15" spans="1:27" x14ac:dyDescent="0.2">
      <c r="A15" s="18">
        <f t="shared" si="0"/>
        <v>5</v>
      </c>
      <c r="B15" s="13" t="s">
        <v>503</v>
      </c>
      <c r="C15" s="13" t="s">
        <v>442</v>
      </c>
      <c r="D15" s="13"/>
      <c r="E15" s="20" t="s">
        <v>126</v>
      </c>
      <c r="F15" s="20"/>
      <c r="G15" s="21">
        <f t="shared" si="1"/>
        <v>0</v>
      </c>
      <c r="H15" s="20"/>
      <c r="I15" s="21">
        <f t="shared" si="2"/>
        <v>0</v>
      </c>
      <c r="J15" s="20">
        <v>9</v>
      </c>
      <c r="K15" s="21">
        <f t="shared" si="3"/>
        <v>105.26315789473684</v>
      </c>
      <c r="L15" s="13">
        <v>5</v>
      </c>
      <c r="M15" s="21">
        <f t="shared" si="4"/>
        <v>221.05263157894737</v>
      </c>
      <c r="N15" s="33">
        <v>10</v>
      </c>
      <c r="O15" s="34">
        <f t="shared" si="5"/>
        <v>285.71428571428572</v>
      </c>
      <c r="P15" s="20">
        <v>6</v>
      </c>
      <c r="Q15" s="21">
        <f t="shared" si="6"/>
        <v>273.68421052631578</v>
      </c>
      <c r="R15" s="20"/>
      <c r="S15" s="21">
        <f t="shared" si="7"/>
        <v>0</v>
      </c>
      <c r="T15" s="20"/>
      <c r="U15" s="34">
        <f t="shared" si="8"/>
        <v>0</v>
      </c>
      <c r="V15" s="20"/>
      <c r="W15" s="21">
        <f t="shared" si="9"/>
        <v>0</v>
      </c>
      <c r="X15" s="25">
        <f t="shared" si="10"/>
        <v>885.71428571428578</v>
      </c>
      <c r="Y15" s="6">
        <f t="shared" si="11"/>
        <v>5</v>
      </c>
      <c r="Z15" s="6">
        <f t="shared" si="12"/>
        <v>2</v>
      </c>
      <c r="AA15" s="16">
        <f t="shared" si="13"/>
        <v>0.2857142857142857</v>
      </c>
    </row>
    <row r="16" spans="1:27" x14ac:dyDescent="0.2">
      <c r="A16" s="18">
        <f t="shared" si="0"/>
        <v>6</v>
      </c>
      <c r="B16" s="20" t="s">
        <v>546</v>
      </c>
      <c r="C16" s="20" t="s">
        <v>346</v>
      </c>
      <c r="D16" s="13"/>
      <c r="E16" s="20" t="s">
        <v>103</v>
      </c>
      <c r="F16" s="20"/>
      <c r="G16" s="21">
        <f t="shared" si="1"/>
        <v>0</v>
      </c>
      <c r="H16" s="20"/>
      <c r="I16" s="21">
        <f t="shared" si="2"/>
        <v>0</v>
      </c>
      <c r="J16" s="20"/>
      <c r="K16" s="21">
        <f t="shared" si="3"/>
        <v>0</v>
      </c>
      <c r="L16" s="13">
        <v>1</v>
      </c>
      <c r="M16" s="21">
        <f t="shared" si="4"/>
        <v>284.21052631578948</v>
      </c>
      <c r="N16" s="20">
        <v>12</v>
      </c>
      <c r="O16" s="34">
        <f t="shared" si="5"/>
        <v>262.85714285714283</v>
      </c>
      <c r="P16" s="20">
        <v>3</v>
      </c>
      <c r="Q16" s="21">
        <f t="shared" si="6"/>
        <v>336.84210526315792</v>
      </c>
      <c r="R16" s="20"/>
      <c r="S16" s="21">
        <f t="shared" si="7"/>
        <v>0</v>
      </c>
      <c r="T16" s="20"/>
      <c r="U16" s="34">
        <f t="shared" si="8"/>
        <v>0</v>
      </c>
      <c r="V16" s="20"/>
      <c r="W16" s="21">
        <f t="shared" si="9"/>
        <v>0</v>
      </c>
      <c r="X16" s="25">
        <f t="shared" si="10"/>
        <v>883.90977443609017</v>
      </c>
      <c r="Y16" s="6">
        <f t="shared" si="11"/>
        <v>6</v>
      </c>
      <c r="Z16" s="6">
        <f t="shared" si="12"/>
        <v>2</v>
      </c>
      <c r="AA16" s="16">
        <f t="shared" si="13"/>
        <v>0.2857142857142857</v>
      </c>
    </row>
    <row r="17" spans="1:27" x14ac:dyDescent="0.2">
      <c r="A17" s="18">
        <f t="shared" si="0"/>
        <v>7</v>
      </c>
      <c r="B17" s="13" t="s">
        <v>498</v>
      </c>
      <c r="C17" s="13" t="s">
        <v>499</v>
      </c>
      <c r="D17" s="13"/>
      <c r="E17" s="20" t="s">
        <v>103</v>
      </c>
      <c r="F17" s="20"/>
      <c r="G17" s="21"/>
      <c r="H17" s="20"/>
      <c r="I17" s="21">
        <f t="shared" si="2"/>
        <v>0</v>
      </c>
      <c r="J17" s="20">
        <v>3</v>
      </c>
      <c r="K17" s="21">
        <f t="shared" si="3"/>
        <v>168.42105263157896</v>
      </c>
      <c r="L17" s="13">
        <v>6</v>
      </c>
      <c r="M17" s="21">
        <f t="shared" si="4"/>
        <v>205.26315789473685</v>
      </c>
      <c r="N17" s="33">
        <v>11</v>
      </c>
      <c r="O17" s="34">
        <f t="shared" si="5"/>
        <v>274.28571428571428</v>
      </c>
      <c r="P17" s="33">
        <v>8</v>
      </c>
      <c r="Q17" s="21">
        <f t="shared" si="6"/>
        <v>231.57894736842104</v>
      </c>
      <c r="R17" s="20"/>
      <c r="S17" s="21">
        <f t="shared" si="7"/>
        <v>0</v>
      </c>
      <c r="T17" s="53"/>
      <c r="U17" s="34">
        <f t="shared" si="8"/>
        <v>0</v>
      </c>
      <c r="V17" s="52"/>
      <c r="W17" s="21">
        <f t="shared" si="9"/>
        <v>0</v>
      </c>
      <c r="X17" s="25">
        <f t="shared" si="10"/>
        <v>879.5488721804511</v>
      </c>
      <c r="Y17" s="6">
        <f t="shared" si="11"/>
        <v>7</v>
      </c>
      <c r="Z17" s="6">
        <f t="shared" si="12"/>
        <v>2</v>
      </c>
      <c r="AA17" s="16">
        <f t="shared" si="13"/>
        <v>0.2857142857142857</v>
      </c>
    </row>
    <row r="18" spans="1:27" x14ac:dyDescent="0.2">
      <c r="A18" s="18">
        <f t="shared" si="0"/>
        <v>8</v>
      </c>
      <c r="B18" s="20" t="s">
        <v>395</v>
      </c>
      <c r="C18" s="20" t="s">
        <v>396</v>
      </c>
      <c r="D18" s="20"/>
      <c r="E18" s="20" t="s">
        <v>90</v>
      </c>
      <c r="F18" s="20"/>
      <c r="G18" s="21">
        <f>IF(F18=0,,($F$9-F18)*$F$7*100/$F$9)</f>
        <v>0</v>
      </c>
      <c r="H18" s="20">
        <v>8</v>
      </c>
      <c r="I18" s="21">
        <f t="shared" si="2"/>
        <v>76.92307692307692</v>
      </c>
      <c r="J18" s="20">
        <v>14</v>
      </c>
      <c r="K18" s="21">
        <f t="shared" si="3"/>
        <v>52.631578947368418</v>
      </c>
      <c r="L18" s="13">
        <v>8</v>
      </c>
      <c r="M18" s="21">
        <f t="shared" si="4"/>
        <v>173.68421052631578</v>
      </c>
      <c r="N18" s="33">
        <v>17</v>
      </c>
      <c r="O18" s="34">
        <f t="shared" si="5"/>
        <v>205.71428571428572</v>
      </c>
      <c r="P18" s="20">
        <v>3</v>
      </c>
      <c r="Q18" s="21">
        <f>IF(P18=0,,($N$9-P18)*$N$7*100/$N$9)</f>
        <v>365.71428571428572</v>
      </c>
      <c r="R18" s="20"/>
      <c r="S18" s="21">
        <f t="shared" si="7"/>
        <v>0</v>
      </c>
      <c r="T18" s="20"/>
      <c r="U18" s="34">
        <f t="shared" si="8"/>
        <v>0</v>
      </c>
      <c r="V18" s="20"/>
      <c r="W18" s="21">
        <f t="shared" si="9"/>
        <v>0</v>
      </c>
      <c r="X18" s="25">
        <f t="shared" si="10"/>
        <v>874.66743782533263</v>
      </c>
      <c r="Y18" s="6">
        <f t="shared" si="11"/>
        <v>8</v>
      </c>
      <c r="Z18" s="6">
        <f t="shared" si="12"/>
        <v>3</v>
      </c>
      <c r="AA18" s="16">
        <f t="shared" si="13"/>
        <v>0.42857142857142855</v>
      </c>
    </row>
    <row r="19" spans="1:27" x14ac:dyDescent="0.2">
      <c r="A19" s="18">
        <f t="shared" si="0"/>
        <v>9</v>
      </c>
      <c r="B19" s="13" t="s">
        <v>326</v>
      </c>
      <c r="C19" s="13" t="s">
        <v>327</v>
      </c>
      <c r="D19" s="13"/>
      <c r="E19" s="20" t="s">
        <v>103</v>
      </c>
      <c r="F19" s="20">
        <v>2</v>
      </c>
      <c r="G19" s="21">
        <f>IF(F19=0,,($F$9-F19)*$F$7*100/$F$9)</f>
        <v>160</v>
      </c>
      <c r="H19" s="20"/>
      <c r="I19" s="21">
        <f t="shared" si="2"/>
        <v>0</v>
      </c>
      <c r="J19" s="20">
        <v>2</v>
      </c>
      <c r="K19" s="21">
        <f t="shared" si="3"/>
        <v>178.94736842105263</v>
      </c>
      <c r="L19" s="13">
        <v>12</v>
      </c>
      <c r="M19" s="21">
        <f t="shared" si="4"/>
        <v>110.52631578947368</v>
      </c>
      <c r="N19" s="33">
        <v>25</v>
      </c>
      <c r="O19" s="34">
        <f t="shared" si="5"/>
        <v>114.28571428571429</v>
      </c>
      <c r="P19" s="33">
        <v>10</v>
      </c>
      <c r="Q19" s="21">
        <f t="shared" ref="Q19:Q35" si="14">IF(P19=0,,($P$9-P19)*$P$7*100/$P$9)</f>
        <v>189.47368421052633</v>
      </c>
      <c r="R19" s="20"/>
      <c r="S19" s="21">
        <f t="shared" si="7"/>
        <v>0</v>
      </c>
      <c r="T19" s="51"/>
      <c r="U19" s="34">
        <f t="shared" si="8"/>
        <v>0</v>
      </c>
      <c r="V19" s="52"/>
      <c r="W19" s="21">
        <f t="shared" si="9"/>
        <v>0</v>
      </c>
      <c r="X19" s="25">
        <f t="shared" si="10"/>
        <v>753.23308270676694</v>
      </c>
      <c r="Y19" s="6">
        <f t="shared" si="11"/>
        <v>9</v>
      </c>
      <c r="Z19" s="6">
        <f t="shared" si="12"/>
        <v>3</v>
      </c>
      <c r="AA19" s="16">
        <f t="shared" si="13"/>
        <v>0.42857142857142855</v>
      </c>
    </row>
    <row r="20" spans="1:27" x14ac:dyDescent="0.2">
      <c r="A20" s="18">
        <f t="shared" si="0"/>
        <v>10</v>
      </c>
      <c r="B20" s="13" t="s">
        <v>333</v>
      </c>
      <c r="C20" s="13" t="s">
        <v>95</v>
      </c>
      <c r="D20" s="13"/>
      <c r="E20" s="20" t="s">
        <v>153</v>
      </c>
      <c r="F20" s="20"/>
      <c r="G20" s="21">
        <f>IF(F20=0,,($F$9-F20)*$F$7*100/$F$9)</f>
        <v>0</v>
      </c>
      <c r="H20" s="20"/>
      <c r="I20" s="21">
        <f t="shared" si="2"/>
        <v>0</v>
      </c>
      <c r="J20" s="20">
        <v>11</v>
      </c>
      <c r="K20" s="21">
        <f t="shared" si="3"/>
        <v>84.21052631578948</v>
      </c>
      <c r="L20" s="13">
        <v>2</v>
      </c>
      <c r="M20" s="21">
        <f t="shared" si="4"/>
        <v>268.42105263157896</v>
      </c>
      <c r="N20" s="33">
        <v>23</v>
      </c>
      <c r="O20" s="34">
        <f t="shared" si="5"/>
        <v>137.14285714285714</v>
      </c>
      <c r="P20" s="20">
        <v>11</v>
      </c>
      <c r="Q20" s="21">
        <f t="shared" si="14"/>
        <v>168.42105263157896</v>
      </c>
      <c r="R20" s="20"/>
      <c r="S20" s="21">
        <f t="shared" si="7"/>
        <v>0</v>
      </c>
      <c r="T20" s="20"/>
      <c r="U20" s="34">
        <f t="shared" si="8"/>
        <v>0</v>
      </c>
      <c r="V20" s="20"/>
      <c r="W20" s="21">
        <f t="shared" si="9"/>
        <v>0</v>
      </c>
      <c r="X20" s="25">
        <f t="shared" si="10"/>
        <v>658.19548872180451</v>
      </c>
      <c r="Y20" s="6">
        <f t="shared" si="11"/>
        <v>10</v>
      </c>
      <c r="Z20" s="6">
        <f t="shared" si="12"/>
        <v>2</v>
      </c>
      <c r="AA20" s="16">
        <f t="shared" si="13"/>
        <v>0.2857142857142857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4"/>
        <v>105.26315789473684</v>
      </c>
      <c r="R21" s="20"/>
      <c r="S21" s="21">
        <f t="shared" si="7"/>
        <v>0</v>
      </c>
      <c r="T21" s="20"/>
      <c r="U21" s="34">
        <f t="shared" si="8"/>
        <v>0</v>
      </c>
      <c r="V21" s="20"/>
      <c r="W21" s="21">
        <f t="shared" si="9"/>
        <v>0</v>
      </c>
      <c r="X21" s="25">
        <f t="shared" si="10"/>
        <v>430.12145748987854</v>
      </c>
      <c r="Y21" s="6">
        <f t="shared" si="11"/>
        <v>11</v>
      </c>
      <c r="Z21" s="6">
        <f t="shared" si="12"/>
        <v>4</v>
      </c>
      <c r="AA21" s="16">
        <f t="shared" si="13"/>
        <v>0.5714285714285714</v>
      </c>
    </row>
    <row r="22" spans="1:27" x14ac:dyDescent="0.2">
      <c r="A22" s="18">
        <f t="shared" si="0"/>
        <v>12</v>
      </c>
      <c r="B22" s="20" t="s">
        <v>441</v>
      </c>
      <c r="C22" s="20" t="s">
        <v>442</v>
      </c>
      <c r="D22" s="20"/>
      <c r="E22" s="20" t="s">
        <v>438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4"/>
        <v>357.89473684210526</v>
      </c>
      <c r="R22" s="20"/>
      <c r="S22" s="21"/>
      <c r="T22" s="20"/>
      <c r="U22" s="34"/>
      <c r="V22" s="20"/>
      <c r="W22" s="21"/>
      <c r="X22" s="25">
        <f t="shared" si="10"/>
        <v>357.89473684210526</v>
      </c>
      <c r="Y22" s="6">
        <f t="shared" si="11"/>
        <v>12</v>
      </c>
      <c r="Z22" s="6">
        <f t="shared" si="12"/>
        <v>0</v>
      </c>
      <c r="AA22" s="16">
        <f t="shared" si="13"/>
        <v>0</v>
      </c>
    </row>
    <row r="23" spans="1:27" x14ac:dyDescent="0.2">
      <c r="A23" s="18">
        <f t="shared" si="0"/>
        <v>13</v>
      </c>
      <c r="B23" s="13" t="s">
        <v>507</v>
      </c>
      <c r="C23" s="13" t="s">
        <v>508</v>
      </c>
      <c r="D23" s="13"/>
      <c r="E23" s="20" t="s">
        <v>153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4"/>
        <v>0</v>
      </c>
      <c r="R23" s="20"/>
      <c r="S23" s="21">
        <f>IF(R23=0,,($R$9-R23)*$R$7*100/$R$9)</f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10"/>
        <v>315.18796992481202</v>
      </c>
      <c r="Y23" s="6">
        <f t="shared" si="11"/>
        <v>13</v>
      </c>
      <c r="Z23" s="6">
        <f t="shared" si="12"/>
        <v>2</v>
      </c>
      <c r="AA23" s="16">
        <f t="shared" si="13"/>
        <v>0.2857142857142857</v>
      </c>
    </row>
    <row r="24" spans="1:27" x14ac:dyDescent="0.2">
      <c r="A24" s="18">
        <f t="shared" si="0"/>
        <v>14</v>
      </c>
      <c r="B24" s="20" t="s">
        <v>511</v>
      </c>
      <c r="C24" s="20" t="s">
        <v>508</v>
      </c>
      <c r="D24" s="20"/>
      <c r="E24" s="20" t="s">
        <v>212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18</v>
      </c>
      <c r="K24" s="21">
        <f>IF(J24=0,,($J$9-J24)*$J$7*100/$J$9)</f>
        <v>10.526315789473685</v>
      </c>
      <c r="L24" s="13">
        <v>13</v>
      </c>
      <c r="M24" s="21">
        <f>IF(L24=0,,($L$9-L24)*$L$7*100/$L$9)</f>
        <v>94.736842105263165</v>
      </c>
      <c r="N24" s="20">
        <v>30</v>
      </c>
      <c r="O24" s="34">
        <f>IF(N24=0,,($N$9-N24)*$N$7*100/$N$9)</f>
        <v>57.142857142857146</v>
      </c>
      <c r="P24" s="20">
        <v>15</v>
      </c>
      <c r="Q24" s="21">
        <f t="shared" si="14"/>
        <v>84.21052631578948</v>
      </c>
      <c r="R24" s="20"/>
      <c r="S24" s="21">
        <f>IF(R24=0,,($R$9-R24)*$R$7*100/$R$9)</f>
        <v>0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10"/>
        <v>246.61654135338347</v>
      </c>
      <c r="Y24" s="6">
        <f t="shared" si="11"/>
        <v>14</v>
      </c>
      <c r="Z24" s="6">
        <f t="shared" si="12"/>
        <v>2</v>
      </c>
      <c r="AA24" s="16">
        <f t="shared" si="13"/>
        <v>0.2857142857142857</v>
      </c>
    </row>
    <row r="25" spans="1:27" x14ac:dyDescent="0.2">
      <c r="A25" s="19">
        <f t="shared" si="0"/>
        <v>15</v>
      </c>
      <c r="B25" s="20" t="s">
        <v>512</v>
      </c>
      <c r="C25" s="20" t="s">
        <v>513</v>
      </c>
      <c r="D25" s="20"/>
      <c r="E25" s="20" t="s">
        <v>126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19</v>
      </c>
      <c r="K25" s="21">
        <v>6</v>
      </c>
      <c r="L25" s="13">
        <v>15</v>
      </c>
      <c r="M25" s="21">
        <f>IF(L25=0,,($L$9-L25)*$L$7*100/$L$9)</f>
        <v>63.157894736842103</v>
      </c>
      <c r="N25" s="20"/>
      <c r="O25" s="34">
        <f>IF(N25=0,,($N$9-N25)*$N$7*100/$N$9)</f>
        <v>0</v>
      </c>
      <c r="P25" s="20">
        <v>13</v>
      </c>
      <c r="Q25" s="21">
        <f t="shared" si="14"/>
        <v>126.31578947368421</v>
      </c>
      <c r="R25" s="20"/>
      <c r="S25" s="21">
        <f>IF(R25=0,,($R$9-R25)*$R$7*100/$R$9)</f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10"/>
        <v>195.4736842105263</v>
      </c>
      <c r="Y25" s="6">
        <f t="shared" si="11"/>
        <v>15</v>
      </c>
      <c r="Z25" s="6">
        <f t="shared" si="12"/>
        <v>1</v>
      </c>
      <c r="AA25" s="16">
        <f t="shared" si="13"/>
        <v>0.14285714285714285</v>
      </c>
    </row>
    <row r="26" spans="1:27" x14ac:dyDescent="0.2">
      <c r="A26" s="19">
        <f t="shared" si="0"/>
        <v>16</v>
      </c>
      <c r="B26" s="20" t="s">
        <v>417</v>
      </c>
      <c r="C26" s="20" t="s">
        <v>414</v>
      </c>
      <c r="D26" s="20"/>
      <c r="E26" s="20" t="s">
        <v>103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4"/>
        <v>147.36842105263159</v>
      </c>
      <c r="R26" s="20"/>
      <c r="S26" s="21"/>
      <c r="T26" s="20"/>
      <c r="U26" s="34"/>
      <c r="V26" s="20"/>
      <c r="W26" s="21"/>
      <c r="X26" s="25">
        <f t="shared" si="10"/>
        <v>147.36842105263159</v>
      </c>
      <c r="Y26" s="6">
        <f t="shared" si="11"/>
        <v>16</v>
      </c>
      <c r="Z26" s="6">
        <f t="shared" si="12"/>
        <v>0</v>
      </c>
      <c r="AA26" s="16">
        <f t="shared" si="13"/>
        <v>0</v>
      </c>
    </row>
    <row r="27" spans="1:27" x14ac:dyDescent="0.2">
      <c r="A27" s="19">
        <f t="shared" si="0"/>
        <v>17</v>
      </c>
      <c r="B27" s="20" t="s">
        <v>455</v>
      </c>
      <c r="C27" s="20" t="s">
        <v>456</v>
      </c>
      <c r="D27" s="20"/>
      <c r="E27" s="20" t="s">
        <v>446</v>
      </c>
      <c r="F27" s="20"/>
      <c r="G27" s="21"/>
      <c r="H27" s="20"/>
      <c r="I27" s="21"/>
      <c r="J27" s="20"/>
      <c r="K27" s="21"/>
      <c r="L27" s="13"/>
      <c r="M27" s="21"/>
      <c r="N27" s="20">
        <v>26</v>
      </c>
      <c r="O27" s="34">
        <f t="shared" ref="O27:O35" si="15">IF(N27=0,,($N$9-N27)*$N$7*100/$N$9)</f>
        <v>102.85714285714286</v>
      </c>
      <c r="P27" s="20">
        <v>17</v>
      </c>
      <c r="Q27" s="21">
        <f t="shared" si="14"/>
        <v>42.10526315789474</v>
      </c>
      <c r="R27" s="20"/>
      <c r="S27" s="21"/>
      <c r="T27" s="20"/>
      <c r="U27" s="34"/>
      <c r="V27" s="20"/>
      <c r="W27" s="21"/>
      <c r="X27" s="25">
        <f t="shared" si="10"/>
        <v>144.9624060150376</v>
      </c>
      <c r="Y27" s="6">
        <f t="shared" si="11"/>
        <v>17</v>
      </c>
      <c r="Z27" s="6">
        <f t="shared" si="12"/>
        <v>1</v>
      </c>
      <c r="AA27" s="16">
        <f t="shared" si="13"/>
        <v>0.14285714285714285</v>
      </c>
    </row>
    <row r="28" spans="1:27" x14ac:dyDescent="0.2">
      <c r="A28" s="19">
        <f t="shared" si="0"/>
        <v>18</v>
      </c>
      <c r="B28" s="13" t="s">
        <v>445</v>
      </c>
      <c r="C28" s="13" t="s">
        <v>547</v>
      </c>
      <c r="D28" s="13"/>
      <c r="E28" s="20" t="s">
        <v>446</v>
      </c>
      <c r="F28" s="20"/>
      <c r="G28" s="21">
        <f t="shared" ref="G28:G35" si="16">IF(F28=0,,($F$9-F28)*$F$7*100/$F$9)</f>
        <v>0</v>
      </c>
      <c r="H28" s="20"/>
      <c r="I28" s="21">
        <f t="shared" ref="I28:I35" si="17">IF(H28=0,,($H$9-H28)*$H$7*100/$H$9)</f>
        <v>0</v>
      </c>
      <c r="J28" s="20"/>
      <c r="K28" s="21">
        <f t="shared" ref="K28:K35" si="18">IF(J28=0,,($J$9-J28)*$J$7*100/$J$9)</f>
        <v>0</v>
      </c>
      <c r="L28" s="13">
        <v>14</v>
      </c>
      <c r="M28" s="21">
        <f t="shared" ref="M28:M35" si="19">IF(L28=0,,($L$9-L28)*$L$7*100/$L$9)</f>
        <v>78.94736842105263</v>
      </c>
      <c r="N28" s="20">
        <v>33</v>
      </c>
      <c r="O28" s="34">
        <f t="shared" si="15"/>
        <v>22.857142857142858</v>
      </c>
      <c r="P28" s="20">
        <v>18</v>
      </c>
      <c r="Q28" s="21">
        <f t="shared" si="14"/>
        <v>21.05263157894737</v>
      </c>
      <c r="R28" s="20"/>
      <c r="S28" s="21">
        <f t="shared" ref="S28:S35" si="20">IF(R28=0,,($R$9-R28)*$R$7*100/$R$9)</f>
        <v>0</v>
      </c>
      <c r="T28" s="54"/>
      <c r="U28" s="34">
        <f t="shared" ref="U28:U35" si="21">IF(T28=0,,($T$9-T28)*$T$7*100/$T$9)</f>
        <v>0</v>
      </c>
      <c r="V28" s="54"/>
      <c r="W28" s="21">
        <f t="shared" ref="W28:W35" si="22">IF(V28=0,,($V$9-V28)*$V$7*100/$V$9)</f>
        <v>0</v>
      </c>
      <c r="X28" s="25">
        <f t="shared" si="10"/>
        <v>122.85714285714286</v>
      </c>
      <c r="Y28" s="6">
        <f t="shared" si="11"/>
        <v>18</v>
      </c>
      <c r="Z28" s="6">
        <f t="shared" si="12"/>
        <v>2</v>
      </c>
      <c r="AA28" s="16">
        <f t="shared" si="13"/>
        <v>0.2857142857142857</v>
      </c>
    </row>
    <row r="29" spans="1:27" x14ac:dyDescent="0.2">
      <c r="A29" s="19">
        <f t="shared" si="0"/>
        <v>19</v>
      </c>
      <c r="B29" s="13" t="s">
        <v>502</v>
      </c>
      <c r="C29" s="13" t="s">
        <v>67</v>
      </c>
      <c r="D29" s="13"/>
      <c r="E29" s="20" t="s">
        <v>90</v>
      </c>
      <c r="F29" s="20"/>
      <c r="G29" s="21">
        <f t="shared" si="16"/>
        <v>0</v>
      </c>
      <c r="H29" s="20"/>
      <c r="I29" s="21">
        <f t="shared" si="17"/>
        <v>0</v>
      </c>
      <c r="J29" s="20">
        <v>8</v>
      </c>
      <c r="K29" s="21">
        <f t="shared" si="18"/>
        <v>115.78947368421052</v>
      </c>
      <c r="L29" s="13"/>
      <c r="M29" s="21">
        <f t="shared" si="19"/>
        <v>0</v>
      </c>
      <c r="N29" s="33"/>
      <c r="O29" s="34">
        <f t="shared" si="15"/>
        <v>0</v>
      </c>
      <c r="P29" s="33"/>
      <c r="Q29" s="21">
        <f t="shared" si="14"/>
        <v>0</v>
      </c>
      <c r="R29" s="20"/>
      <c r="S29" s="21">
        <f t="shared" si="20"/>
        <v>0</v>
      </c>
      <c r="T29" s="51"/>
      <c r="U29" s="34">
        <f t="shared" si="21"/>
        <v>0</v>
      </c>
      <c r="V29" s="52"/>
      <c r="W29" s="21">
        <f t="shared" si="22"/>
        <v>0</v>
      </c>
      <c r="X29" s="25">
        <f t="shared" si="10"/>
        <v>115.78947368421052</v>
      </c>
      <c r="Y29" s="6">
        <f t="shared" si="11"/>
        <v>19</v>
      </c>
      <c r="Z29" s="6">
        <f t="shared" si="12"/>
        <v>0</v>
      </c>
      <c r="AA29" s="16">
        <f t="shared" si="13"/>
        <v>0</v>
      </c>
    </row>
    <row r="30" spans="1:27" x14ac:dyDescent="0.2">
      <c r="A30" s="19">
        <f t="shared" si="0"/>
        <v>20</v>
      </c>
      <c r="B30" s="20" t="s">
        <v>443</v>
      </c>
      <c r="C30" s="20" t="s">
        <v>444</v>
      </c>
      <c r="D30" s="20"/>
      <c r="E30" s="20" t="s">
        <v>153</v>
      </c>
      <c r="F30" s="20"/>
      <c r="G30" s="21">
        <f t="shared" si="16"/>
        <v>0</v>
      </c>
      <c r="H30" s="20"/>
      <c r="I30" s="21">
        <f t="shared" si="17"/>
        <v>0</v>
      </c>
      <c r="J30" s="20"/>
      <c r="K30" s="21">
        <f t="shared" si="18"/>
        <v>0</v>
      </c>
      <c r="L30" s="13">
        <v>17</v>
      </c>
      <c r="M30" s="21">
        <f t="shared" si="19"/>
        <v>31.578947368421051</v>
      </c>
      <c r="N30" s="20">
        <v>29</v>
      </c>
      <c r="O30" s="34">
        <f t="shared" si="15"/>
        <v>68.571428571428569</v>
      </c>
      <c r="P30" s="20"/>
      <c r="Q30" s="21">
        <f t="shared" si="14"/>
        <v>0</v>
      </c>
      <c r="R30" s="20"/>
      <c r="S30" s="21">
        <f t="shared" si="20"/>
        <v>0</v>
      </c>
      <c r="T30" s="20"/>
      <c r="U30" s="34">
        <f t="shared" si="21"/>
        <v>0</v>
      </c>
      <c r="V30" s="20"/>
      <c r="W30" s="21">
        <f t="shared" si="22"/>
        <v>0</v>
      </c>
      <c r="X30" s="25">
        <f t="shared" si="10"/>
        <v>100.15037593984962</v>
      </c>
      <c r="Y30" s="6">
        <f t="shared" si="11"/>
        <v>20</v>
      </c>
      <c r="Z30" s="6">
        <f t="shared" si="12"/>
        <v>2</v>
      </c>
      <c r="AA30" s="16">
        <f t="shared" si="13"/>
        <v>0.2857142857142857</v>
      </c>
    </row>
    <row r="31" spans="1:27" x14ac:dyDescent="0.2">
      <c r="A31" s="19">
        <f t="shared" si="0"/>
        <v>21</v>
      </c>
      <c r="B31" s="13" t="s">
        <v>504</v>
      </c>
      <c r="C31" s="13" t="s">
        <v>454</v>
      </c>
      <c r="D31" s="13"/>
      <c r="E31" s="20" t="s">
        <v>435</v>
      </c>
      <c r="F31" s="20"/>
      <c r="G31" s="21">
        <f t="shared" si="16"/>
        <v>0</v>
      </c>
      <c r="H31" s="20"/>
      <c r="I31" s="21">
        <f t="shared" si="17"/>
        <v>0</v>
      </c>
      <c r="J31" s="20">
        <v>12</v>
      </c>
      <c r="K31" s="21">
        <f t="shared" si="18"/>
        <v>73.684210526315795</v>
      </c>
      <c r="L31" s="13"/>
      <c r="M31" s="21">
        <f t="shared" si="19"/>
        <v>0</v>
      </c>
      <c r="N31" s="33"/>
      <c r="O31" s="34">
        <f t="shared" si="15"/>
        <v>0</v>
      </c>
      <c r="P31" s="33"/>
      <c r="Q31" s="21">
        <f t="shared" si="14"/>
        <v>0</v>
      </c>
      <c r="R31" s="20"/>
      <c r="S31" s="21">
        <f t="shared" si="20"/>
        <v>0</v>
      </c>
      <c r="T31" s="51"/>
      <c r="U31" s="34">
        <f t="shared" si="21"/>
        <v>0</v>
      </c>
      <c r="V31" s="52"/>
      <c r="W31" s="21">
        <f t="shared" si="22"/>
        <v>0</v>
      </c>
      <c r="X31" s="25">
        <f t="shared" si="10"/>
        <v>73.684210526315795</v>
      </c>
      <c r="Y31" s="6">
        <f t="shared" si="11"/>
        <v>21</v>
      </c>
      <c r="Z31" s="6">
        <f t="shared" si="12"/>
        <v>0</v>
      </c>
      <c r="AA31" s="16">
        <f t="shared" si="13"/>
        <v>0</v>
      </c>
    </row>
    <row r="32" spans="1:27" x14ac:dyDescent="0.2">
      <c r="A32" s="19">
        <f t="shared" si="0"/>
        <v>22</v>
      </c>
      <c r="B32" s="20" t="s">
        <v>450</v>
      </c>
      <c r="C32" s="20" t="s">
        <v>67</v>
      </c>
      <c r="D32" s="20"/>
      <c r="E32" s="20" t="s">
        <v>446</v>
      </c>
      <c r="F32" s="20"/>
      <c r="G32" s="21">
        <f t="shared" si="16"/>
        <v>0</v>
      </c>
      <c r="H32" s="20"/>
      <c r="I32" s="21">
        <f t="shared" si="17"/>
        <v>0</v>
      </c>
      <c r="J32" s="20"/>
      <c r="K32" s="21">
        <f t="shared" si="18"/>
        <v>0</v>
      </c>
      <c r="L32" s="13">
        <v>16</v>
      </c>
      <c r="M32" s="21">
        <f t="shared" si="19"/>
        <v>47.368421052631582</v>
      </c>
      <c r="N32" s="20">
        <v>35</v>
      </c>
      <c r="O32" s="34">
        <f t="shared" si="15"/>
        <v>0</v>
      </c>
      <c r="P32" s="20"/>
      <c r="Q32" s="21">
        <f t="shared" si="14"/>
        <v>0</v>
      </c>
      <c r="R32" s="20"/>
      <c r="S32" s="21">
        <f t="shared" si="20"/>
        <v>0</v>
      </c>
      <c r="T32" s="20"/>
      <c r="U32" s="34">
        <f t="shared" si="21"/>
        <v>0</v>
      </c>
      <c r="V32" s="20"/>
      <c r="W32" s="21">
        <f t="shared" si="22"/>
        <v>0</v>
      </c>
      <c r="X32" s="25">
        <f t="shared" si="10"/>
        <v>47.368421052631582</v>
      </c>
      <c r="Y32" s="6">
        <f t="shared" si="11"/>
        <v>22</v>
      </c>
      <c r="Z32" s="6">
        <f t="shared" si="12"/>
        <v>2</v>
      </c>
      <c r="AA32" s="16">
        <f t="shared" si="13"/>
        <v>0.2857142857142857</v>
      </c>
    </row>
    <row r="33" spans="1:27" x14ac:dyDescent="0.2">
      <c r="A33" s="19">
        <f t="shared" si="0"/>
        <v>23</v>
      </c>
      <c r="B33" s="13" t="s">
        <v>505</v>
      </c>
      <c r="C33" s="13" t="s">
        <v>506</v>
      </c>
      <c r="D33" s="13"/>
      <c r="E33" s="20" t="s">
        <v>153</v>
      </c>
      <c r="F33" s="20"/>
      <c r="G33" s="21">
        <f t="shared" si="16"/>
        <v>0</v>
      </c>
      <c r="H33" s="20"/>
      <c r="I33" s="21">
        <f t="shared" si="17"/>
        <v>0</v>
      </c>
      <c r="J33" s="20">
        <v>15</v>
      </c>
      <c r="K33" s="21">
        <f t="shared" si="18"/>
        <v>42.10526315789474</v>
      </c>
      <c r="L33" s="13"/>
      <c r="M33" s="21">
        <f t="shared" si="19"/>
        <v>0</v>
      </c>
      <c r="N33" s="33"/>
      <c r="O33" s="34">
        <f t="shared" si="15"/>
        <v>0</v>
      </c>
      <c r="P33" s="33"/>
      <c r="Q33" s="21">
        <f t="shared" si="14"/>
        <v>0</v>
      </c>
      <c r="R33" s="20"/>
      <c r="S33" s="21">
        <f t="shared" si="20"/>
        <v>0</v>
      </c>
      <c r="T33" s="53"/>
      <c r="U33" s="34">
        <f t="shared" si="21"/>
        <v>0</v>
      </c>
      <c r="V33" s="54"/>
      <c r="W33" s="21">
        <f t="shared" si="22"/>
        <v>0</v>
      </c>
      <c r="X33" s="25">
        <f t="shared" si="10"/>
        <v>42.10526315789474</v>
      </c>
      <c r="Y33" s="6">
        <f t="shared" si="11"/>
        <v>23</v>
      </c>
      <c r="Z33" s="6">
        <f t="shared" ref="Z33:Z38" si="23">COUNTA(F33,H33,L33,N33,R33,V33,T33)</f>
        <v>0</v>
      </c>
      <c r="AA33" s="16">
        <f t="shared" ref="AA33:AA38" si="24">Z33/$G$3</f>
        <v>0</v>
      </c>
    </row>
    <row r="34" spans="1:27" x14ac:dyDescent="0.2">
      <c r="A34" s="19">
        <f t="shared" si="0"/>
        <v>24</v>
      </c>
      <c r="B34" s="13" t="s">
        <v>509</v>
      </c>
      <c r="C34" s="13" t="s">
        <v>510</v>
      </c>
      <c r="D34" s="13"/>
      <c r="E34" s="20" t="s">
        <v>153</v>
      </c>
      <c r="F34" s="20"/>
      <c r="G34" s="21">
        <f t="shared" si="16"/>
        <v>0</v>
      </c>
      <c r="H34" s="20"/>
      <c r="I34" s="21">
        <f t="shared" si="17"/>
        <v>0</v>
      </c>
      <c r="J34" s="20">
        <v>17</v>
      </c>
      <c r="K34" s="21">
        <f t="shared" si="18"/>
        <v>21.05263157894737</v>
      </c>
      <c r="L34" s="13"/>
      <c r="M34" s="21">
        <f t="shared" si="19"/>
        <v>0</v>
      </c>
      <c r="N34" s="33"/>
      <c r="O34" s="34">
        <f t="shared" si="15"/>
        <v>0</v>
      </c>
      <c r="P34" s="33"/>
      <c r="Q34" s="21">
        <f t="shared" si="14"/>
        <v>0</v>
      </c>
      <c r="R34" s="20"/>
      <c r="S34" s="21">
        <f t="shared" si="20"/>
        <v>0</v>
      </c>
      <c r="T34" s="53"/>
      <c r="U34" s="34">
        <f t="shared" si="21"/>
        <v>0</v>
      </c>
      <c r="V34" s="54"/>
      <c r="W34" s="21">
        <f t="shared" si="22"/>
        <v>0</v>
      </c>
      <c r="X34" s="25">
        <f t="shared" si="10"/>
        <v>21.05263157894737</v>
      </c>
      <c r="Y34" s="6">
        <f t="shared" si="11"/>
        <v>24</v>
      </c>
      <c r="Z34" s="6">
        <f t="shared" si="23"/>
        <v>0</v>
      </c>
      <c r="AA34" s="16">
        <f t="shared" si="24"/>
        <v>0</v>
      </c>
    </row>
    <row r="35" spans="1:27" x14ac:dyDescent="0.2">
      <c r="A35" s="19">
        <v>25</v>
      </c>
      <c r="B35" s="20" t="s">
        <v>548</v>
      </c>
      <c r="C35" s="20" t="s">
        <v>549</v>
      </c>
      <c r="D35" s="20"/>
      <c r="E35" s="20" t="s">
        <v>550</v>
      </c>
      <c r="F35" s="20"/>
      <c r="G35" s="21">
        <f t="shared" si="16"/>
        <v>0</v>
      </c>
      <c r="H35" s="20"/>
      <c r="I35" s="21">
        <f t="shared" si="17"/>
        <v>0</v>
      </c>
      <c r="J35" s="20"/>
      <c r="K35" s="21">
        <f t="shared" si="18"/>
        <v>0</v>
      </c>
      <c r="L35" s="13">
        <v>18</v>
      </c>
      <c r="M35" s="21">
        <f t="shared" si="19"/>
        <v>15.789473684210526</v>
      </c>
      <c r="N35" s="20"/>
      <c r="O35" s="34">
        <f t="shared" si="15"/>
        <v>0</v>
      </c>
      <c r="P35" s="20"/>
      <c r="Q35" s="21">
        <f t="shared" si="14"/>
        <v>0</v>
      </c>
      <c r="R35" s="20"/>
      <c r="S35" s="21">
        <f t="shared" si="20"/>
        <v>0</v>
      </c>
      <c r="T35" s="20"/>
      <c r="U35" s="34">
        <f t="shared" si="21"/>
        <v>0</v>
      </c>
      <c r="V35" s="20"/>
      <c r="W35" s="21">
        <f t="shared" si="22"/>
        <v>0</v>
      </c>
      <c r="X35" s="25">
        <f t="shared" si="10"/>
        <v>15.789473684210526</v>
      </c>
      <c r="Y35" s="6">
        <f t="shared" si="11"/>
        <v>25</v>
      </c>
      <c r="Z35" s="6">
        <f t="shared" si="23"/>
        <v>1</v>
      </c>
      <c r="AA35" s="16">
        <f t="shared" si="24"/>
        <v>0.14285714285714285</v>
      </c>
    </row>
    <row r="36" spans="1:27" x14ac:dyDescent="0.2">
      <c r="A36" s="19">
        <v>26</v>
      </c>
      <c r="B36" s="20" t="s">
        <v>462</v>
      </c>
      <c r="C36" s="20" t="s">
        <v>318</v>
      </c>
      <c r="D36" s="20"/>
      <c r="E36" s="20" t="s">
        <v>446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/>
      <c r="T36" s="20"/>
      <c r="U36" s="34"/>
      <c r="V36" s="20"/>
      <c r="W36" s="21"/>
      <c r="X36" s="25">
        <f t="shared" si="10"/>
        <v>12</v>
      </c>
      <c r="Y36" s="6">
        <f t="shared" si="11"/>
        <v>26</v>
      </c>
      <c r="Z36" s="6">
        <f t="shared" si="23"/>
        <v>0</v>
      </c>
      <c r="AA36" s="16">
        <f t="shared" si="24"/>
        <v>0</v>
      </c>
    </row>
    <row r="37" spans="1:27" x14ac:dyDescent="0.2">
      <c r="A37" s="19">
        <f t="shared" si="0"/>
        <v>27</v>
      </c>
      <c r="B37" s="20" t="s">
        <v>551</v>
      </c>
      <c r="C37" s="20" t="s">
        <v>442</v>
      </c>
      <c r="D37" s="20"/>
      <c r="E37" s="20" t="s">
        <v>550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>IF(R37=0,,($R$9-R37)*$R$7*100/$R$9)</f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10"/>
        <v>8</v>
      </c>
      <c r="Y37" s="6">
        <f t="shared" si="11"/>
        <v>27</v>
      </c>
      <c r="Z37" s="6">
        <f t="shared" si="23"/>
        <v>1</v>
      </c>
      <c r="AA37" s="16">
        <f t="shared" si="24"/>
        <v>0.14285714285714285</v>
      </c>
    </row>
    <row r="38" spans="1:27" x14ac:dyDescent="0.2">
      <c r="A38" s="19">
        <v>28</v>
      </c>
      <c r="B38" s="20" t="s">
        <v>879</v>
      </c>
      <c r="C38" s="20" t="s">
        <v>880</v>
      </c>
      <c r="D38" s="20"/>
      <c r="E38" s="20" t="s">
        <v>45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/>
      <c r="T38" s="20"/>
      <c r="U38" s="34"/>
      <c r="V38" s="20"/>
      <c r="W38" s="21"/>
      <c r="X38" s="25">
        <f t="shared" si="10"/>
        <v>0</v>
      </c>
      <c r="Y38" s="16">
        <f t="shared" si="13"/>
        <v>0</v>
      </c>
      <c r="Z38" s="6">
        <f t="shared" si="23"/>
        <v>0</v>
      </c>
      <c r="AA38" s="16">
        <f t="shared" si="24"/>
        <v>0</v>
      </c>
    </row>
    <row r="39" spans="1:27" x14ac:dyDescent="0.2">
      <c r="A39" s="61" t="s">
        <v>11</v>
      </c>
      <c r="B39" s="61"/>
      <c r="C39" s="62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0</v>
      </c>
      <c r="R39">
        <f>COUNTA(T11:T38)</f>
        <v>0</v>
      </c>
    </row>
    <row r="40" spans="1:27" x14ac:dyDescent="0.2">
      <c r="A40" s="64" t="s">
        <v>18</v>
      </c>
      <c r="B40" s="64"/>
      <c r="C40" s="64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B16" sqref="B16:C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240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262</v>
      </c>
      <c r="F6" s="57"/>
      <c r="G6" s="57" t="s">
        <v>308</v>
      </c>
      <c r="H6" s="57"/>
      <c r="I6" s="57" t="s">
        <v>366</v>
      </c>
      <c r="J6" s="57"/>
      <c r="K6" s="57" t="s">
        <v>381</v>
      </c>
      <c r="L6" s="57"/>
      <c r="M6" s="57" t="s">
        <v>587</v>
      </c>
      <c r="N6" s="57"/>
      <c r="O6" s="57" t="s">
        <v>635</v>
      </c>
      <c r="P6" s="57"/>
      <c r="Q6" s="57" t="s">
        <v>649</v>
      </c>
      <c r="R6" s="57"/>
      <c r="S6" s="57" t="s">
        <v>860</v>
      </c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5</v>
      </c>
      <c r="P7" s="59"/>
      <c r="Q7" s="58">
        <v>2</v>
      </c>
      <c r="R7" s="59"/>
      <c r="S7" s="58">
        <v>5</v>
      </c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45934</v>
      </c>
      <c r="F8" s="60"/>
      <c r="G8" s="60" t="s">
        <v>309</v>
      </c>
      <c r="H8" s="60"/>
      <c r="I8" s="60">
        <v>45961</v>
      </c>
      <c r="J8" s="60"/>
      <c r="K8" s="60">
        <v>45963</v>
      </c>
      <c r="L8" s="60"/>
      <c r="M8" s="60">
        <v>45983</v>
      </c>
      <c r="N8" s="60"/>
      <c r="O8" s="60">
        <v>45997</v>
      </c>
      <c r="P8" s="60"/>
      <c r="Q8" s="60">
        <v>46004</v>
      </c>
      <c r="R8" s="60"/>
      <c r="S8" s="60" t="s">
        <v>859</v>
      </c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7">
        <v>9</v>
      </c>
      <c r="F9" s="57"/>
      <c r="G9" s="57">
        <v>10</v>
      </c>
      <c r="H9" s="57"/>
      <c r="I9" s="57">
        <v>6</v>
      </c>
      <c r="J9" s="57"/>
      <c r="K9" s="57">
        <v>101</v>
      </c>
      <c r="L9" s="57"/>
      <c r="M9" s="57">
        <v>7</v>
      </c>
      <c r="N9" s="57"/>
      <c r="O9" s="57">
        <v>88</v>
      </c>
      <c r="P9" s="57"/>
      <c r="Q9" s="57">
        <v>9</v>
      </c>
      <c r="R9" s="57"/>
      <c r="S9" s="57">
        <v>76</v>
      </c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/>
      <c r="V11" s="21">
        <f t="shared" ref="V11:V29" si="7">IF(U11=0,,($U$9-U11)*$U$7*100/$U$9)</f>
        <v>0</v>
      </c>
      <c r="W11" s="6"/>
      <c r="X11" s="21">
        <f t="shared" ref="X11:X29" si="8">IF(W11=0,,($W$9-W11)*$W$7*100/$W$9)</f>
        <v>0</v>
      </c>
      <c r="Y11" s="6"/>
      <c r="Z11" s="7">
        <f t="shared" ref="Z11:Z29" si="9">IF(Y11=0,,($Y$9-Y11)*$Y$7*100/$Y$9)</f>
        <v>0</v>
      </c>
      <c r="AA11" s="25">
        <f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>
        <v>66</v>
      </c>
      <c r="T12" s="21">
        <f t="shared" si="6"/>
        <v>65.78947368421052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ref="AA12:AA48" si="10">SUM(F12+H12+J12+L12+N12+P12+R12+T12+V12+X12+Z12)</f>
        <v>871.12929338046592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6"/>
        <v>296.05263157894734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856.83960313324565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6"/>
        <v>164.47368421052633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628.00182273866494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20" t="s">
        <v>641</v>
      </c>
      <c r="C16" s="20" t="s">
        <v>642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626</v>
      </c>
      <c r="C18" s="13" t="s">
        <v>627</v>
      </c>
      <c r="D18" s="13" t="s">
        <v>628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>
        <v>68</v>
      </c>
      <c r="T18" s="21">
        <f t="shared" si="6"/>
        <v>52.631578947368418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210.87472469051417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9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705</v>
      </c>
      <c r="C21" s="20" t="s">
        <v>644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706</v>
      </c>
      <c r="C23" s="13" t="s">
        <v>707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629</v>
      </c>
      <c r="C24" s="20" t="s">
        <v>630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600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si="0"/>
        <v>0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12"/>
        <v>0</v>
      </c>
      <c r="M27" s="22"/>
      <c r="N27" s="22">
        <f>IF(M27=0,,($M$9-M27)*$M$7*100/$M$9)</f>
        <v>0</v>
      </c>
      <c r="O27" s="21"/>
      <c r="P27" s="21">
        <f t="shared" si="5"/>
        <v>0</v>
      </c>
      <c r="Q27" s="21"/>
      <c r="R27" s="21">
        <f>IF(Q27=0,,($Q$9-Q27)*$Q$7*100/$Q$9)</f>
        <v>0</v>
      </c>
      <c r="S27" s="7"/>
      <c r="T27" s="21">
        <f t="shared" si="6"/>
        <v>0</v>
      </c>
      <c r="U27" s="7"/>
      <c r="V27" s="21">
        <f t="shared" si="7"/>
        <v>0</v>
      </c>
      <c r="W27" s="7"/>
      <c r="X27" s="21">
        <f t="shared" si="8"/>
        <v>0</v>
      </c>
      <c r="Y27" s="7"/>
      <c r="Z27" s="7">
        <f t="shared" si="9"/>
        <v>0</v>
      </c>
      <c r="AA27" s="25">
        <f t="shared" si="10"/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0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/>
      <c r="V28" s="21">
        <f t="shared" si="7"/>
        <v>0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 t="shared" si="7"/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ref="F30:F48" si="13">IF(E30=0,,($E$9-E30)*$E$7*100/$E$9)</f>
        <v>0</v>
      </c>
      <c r="G30" s="6"/>
      <c r="H30" s="7">
        <f t="shared" ref="H30:H48" si="14">IF(G30=0,,($G$9-G30)*$G$7*100/$G$9)</f>
        <v>0</v>
      </c>
      <c r="I30" s="20"/>
      <c r="J30" s="22">
        <f t="shared" ref="J30:J48" si="15">IF(I30=0,,($I$9-I30)*$I$7*100/$I$9)</f>
        <v>0</v>
      </c>
      <c r="K30" s="20"/>
      <c r="L30" s="22">
        <f t="shared" ref="L30:L37" si="16">IF(K30=0,,($K$9-K30)*$K$7*100/$K$9)</f>
        <v>0</v>
      </c>
      <c r="M30" s="13"/>
      <c r="N30" s="22">
        <f t="shared" ref="N30:N48" si="17">IF(M30=0,,($M$9-M30)*$M$7*100/$M$9)</f>
        <v>0</v>
      </c>
      <c r="O30" s="20"/>
      <c r="P30" s="21">
        <f t="shared" ref="P30:P48" si="18">IF(O30=0,,($O$9-O30)*$O$7*100/$O$9)</f>
        <v>0</v>
      </c>
      <c r="Q30" s="20"/>
      <c r="R30" s="21">
        <f t="shared" ref="R30:R48" si="19">IF(Q30=0,,($Q$9-Q30)*$Q$7*100/$Q$9)</f>
        <v>0</v>
      </c>
      <c r="S30" s="6"/>
      <c r="T30" s="21">
        <f t="shared" ref="T30:T31" si="20">IF(S30=0,,($S$9-S30)*$S$7*100/$S$9)</f>
        <v>0</v>
      </c>
      <c r="U30" s="6"/>
      <c r="V30" s="21">
        <f t="shared" ref="V30:V48" si="21">IF(U30=0,,($U$9-U30)*$U$7*100/$U$9)</f>
        <v>0</v>
      </c>
      <c r="W30" s="6"/>
      <c r="X30" s="21">
        <f t="shared" ref="X30:X48" si="22">IF(W30=0,,($W$9-W30)*$W$7*100/$W$9)</f>
        <v>0</v>
      </c>
      <c r="Y30" s="6"/>
      <c r="Z30" s="7">
        <f t="shared" ref="Z30:Z48" si="23">IF(Y30=0,,($Y$9-Y30)*$Y$7*100/$Y$9)</f>
        <v>0</v>
      </c>
      <c r="AA30" s="25">
        <f t="shared" si="10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10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10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10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10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10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10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1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1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4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5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1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4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5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10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4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5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1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4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5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1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4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5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1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4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5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10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4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5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10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4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5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1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4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5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10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4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5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10"/>
        <v>0</v>
      </c>
      <c r="AB48" s="18">
        <v>39</v>
      </c>
    </row>
    <row r="49" spans="1:11" x14ac:dyDescent="0.2">
      <c r="A49" s="61" t="s">
        <v>11</v>
      </c>
      <c r="B49" s="61"/>
      <c r="C49" s="62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6" x14ac:dyDescent="0.2">
      <c r="E2" s="63" t="s">
        <v>14</v>
      </c>
      <c r="F2" s="63"/>
      <c r="G2" s="14">
        <f>COUNTA(B11:B69)</f>
        <v>51</v>
      </c>
    </row>
    <row r="3" spans="1:26" x14ac:dyDescent="0.2">
      <c r="B3" s="2"/>
      <c r="E3" s="63" t="s">
        <v>16</v>
      </c>
      <c r="F3" s="63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649</v>
      </c>
      <c r="L6" s="57"/>
      <c r="M6" s="57" t="s">
        <v>791</v>
      </c>
      <c r="N6" s="57"/>
      <c r="O6" s="57"/>
      <c r="P6" s="57"/>
      <c r="Q6" s="57"/>
      <c r="R6" s="57"/>
      <c r="S6" s="57"/>
      <c r="T6" s="57"/>
      <c r="U6" s="57"/>
      <c r="V6" s="57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4</v>
      </c>
      <c r="N7" s="59"/>
      <c r="O7" s="58"/>
      <c r="P7" s="59"/>
      <c r="Q7" s="58"/>
      <c r="R7" s="59"/>
      <c r="S7" s="58"/>
      <c r="T7" s="59"/>
      <c r="U7" s="58"/>
      <c r="V7" s="59"/>
    </row>
    <row r="8" spans="1:26" x14ac:dyDescent="0.2">
      <c r="D8" s="1" t="s">
        <v>1</v>
      </c>
      <c r="E8" s="60" t="s">
        <v>309</v>
      </c>
      <c r="F8" s="60"/>
      <c r="G8" s="70">
        <v>45962</v>
      </c>
      <c r="H8" s="71"/>
      <c r="I8" s="70">
        <v>45983</v>
      </c>
      <c r="J8" s="71"/>
      <c r="K8" s="70">
        <v>46004</v>
      </c>
      <c r="L8" s="71"/>
      <c r="M8" s="60">
        <v>46060</v>
      </c>
      <c r="N8" s="60"/>
      <c r="O8" s="60"/>
      <c r="P8" s="60"/>
      <c r="Q8" s="60"/>
      <c r="R8" s="60"/>
      <c r="S8" s="60"/>
      <c r="T8" s="60"/>
      <c r="U8" s="60"/>
      <c r="V8" s="60"/>
    </row>
    <row r="9" spans="1:26" x14ac:dyDescent="0.2">
      <c r="D9" s="1" t="s">
        <v>2</v>
      </c>
      <c r="E9" s="57">
        <v>34</v>
      </c>
      <c r="F9" s="57"/>
      <c r="G9" s="58">
        <v>21</v>
      </c>
      <c r="H9" s="59"/>
      <c r="I9" s="58">
        <v>38</v>
      </c>
      <c r="J9" s="59"/>
      <c r="K9" s="58">
        <v>33</v>
      </c>
      <c r="L9" s="59"/>
      <c r="M9" s="57">
        <v>30</v>
      </c>
      <c r="N9" s="57"/>
      <c r="O9" s="57"/>
      <c r="P9" s="57"/>
      <c r="Q9" s="57"/>
      <c r="R9" s="57"/>
      <c r="S9" s="57"/>
      <c r="T9" s="57"/>
      <c r="U9" s="57"/>
      <c r="V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24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4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46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978.85783978663221</v>
      </c>
      <c r="X11" s="6">
        <f t="shared" ref="X11:X42" si="11">ROW(B11)-10</f>
        <v>1</v>
      </c>
      <c r="Y11" s="6">
        <f t="shared" ref="Y11:Y42" si="12">COUNTA(E11,G11,I11,M11,O11,S11,Q11)</f>
        <v>4</v>
      </c>
      <c r="Z11" s="16">
        <f t="shared" ref="Z11:Z69" si="13">Y11/$G$3</f>
        <v>0.8</v>
      </c>
    </row>
    <row r="12" spans="1:26" x14ac:dyDescent="0.2">
      <c r="A12" s="19">
        <f t="shared" si="0"/>
        <v>2</v>
      </c>
      <c r="B12" s="6" t="s">
        <v>403</v>
      </c>
      <c r="C12" s="6" t="s">
        <v>87</v>
      </c>
      <c r="D12" s="6" t="s">
        <v>126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878.76053770790611</v>
      </c>
      <c r="X12" s="6">
        <f t="shared" si="11"/>
        <v>2</v>
      </c>
      <c r="Y12" s="6">
        <f t="shared" si="12"/>
        <v>3</v>
      </c>
      <c r="Z12" s="16">
        <f t="shared" si="13"/>
        <v>0.6</v>
      </c>
    </row>
    <row r="13" spans="1:26" x14ac:dyDescent="0.2">
      <c r="A13" s="19">
        <f t="shared" si="0"/>
        <v>3</v>
      </c>
      <c r="B13" s="6" t="s">
        <v>111</v>
      </c>
      <c r="C13" s="6" t="s">
        <v>349</v>
      </c>
      <c r="D13" s="6" t="s">
        <v>45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877.8159301998312</v>
      </c>
      <c r="X13" s="6">
        <f t="shared" si="11"/>
        <v>3</v>
      </c>
      <c r="Y13" s="6">
        <f t="shared" si="12"/>
        <v>3</v>
      </c>
      <c r="Z13" s="16">
        <f t="shared" si="13"/>
        <v>0.6</v>
      </c>
    </row>
    <row r="14" spans="1:26" x14ac:dyDescent="0.2">
      <c r="A14" s="19">
        <f t="shared" si="0"/>
        <v>4</v>
      </c>
      <c r="B14" s="6" t="s">
        <v>400</v>
      </c>
      <c r="C14" s="6" t="s">
        <v>193</v>
      </c>
      <c r="D14" s="6" t="s">
        <v>159</v>
      </c>
      <c r="E14" s="20"/>
      <c r="F14" s="7">
        <f t="shared" si="1"/>
        <v>0</v>
      </c>
      <c r="G14" s="20">
        <v>10</v>
      </c>
      <c r="H14" s="7">
        <f t="shared" si="2"/>
        <v>104.76190476190476</v>
      </c>
      <c r="I14" s="6">
        <v>5</v>
      </c>
      <c r="J14" s="7">
        <f t="shared" si="3"/>
        <v>173.68421052631578</v>
      </c>
      <c r="K14" s="6">
        <v>1</v>
      </c>
      <c r="L14" s="7">
        <f t="shared" si="4"/>
        <v>193.93939393939394</v>
      </c>
      <c r="M14" s="6">
        <v>3</v>
      </c>
      <c r="N14" s="7">
        <f t="shared" si="5"/>
        <v>360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832.38550922761442</v>
      </c>
      <c r="X14" s="6">
        <f t="shared" si="11"/>
        <v>4</v>
      </c>
      <c r="Y14" s="6">
        <f t="shared" si="12"/>
        <v>3</v>
      </c>
      <c r="Z14" s="16">
        <f t="shared" si="13"/>
        <v>0.6</v>
      </c>
    </row>
    <row r="15" spans="1:26" x14ac:dyDescent="0.2">
      <c r="A15" s="19">
        <f t="shared" si="0"/>
        <v>5</v>
      </c>
      <c r="B15" s="6" t="s">
        <v>352</v>
      </c>
      <c r="C15" s="6" t="s">
        <v>320</v>
      </c>
      <c r="D15" s="6" t="s">
        <v>126</v>
      </c>
      <c r="E15" s="13">
        <v>8</v>
      </c>
      <c r="F15" s="7">
        <f t="shared" si="1"/>
        <v>152.94117647058823</v>
      </c>
      <c r="G15" s="20"/>
      <c r="H15" s="7">
        <f t="shared" si="2"/>
        <v>0</v>
      </c>
      <c r="I15" s="6">
        <v>7</v>
      </c>
      <c r="J15" s="7">
        <f t="shared" si="3"/>
        <v>163.15789473684211</v>
      </c>
      <c r="K15" s="6">
        <v>7</v>
      </c>
      <c r="L15" s="7">
        <f t="shared" si="4"/>
        <v>157.57575757575756</v>
      </c>
      <c r="M15" s="6">
        <v>5</v>
      </c>
      <c r="N15" s="7">
        <f t="shared" si="5"/>
        <v>333.33333333333331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807.00816211652125</v>
      </c>
      <c r="X15" s="6">
        <f t="shared" si="11"/>
        <v>5</v>
      </c>
      <c r="Y15" s="6">
        <f t="shared" si="12"/>
        <v>3</v>
      </c>
      <c r="Z15" s="16">
        <f t="shared" si="13"/>
        <v>0.6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778.55145886105629</v>
      </c>
      <c r="X16" s="6">
        <f t="shared" si="11"/>
        <v>6</v>
      </c>
      <c r="Y16" s="6">
        <f t="shared" si="12"/>
        <v>3</v>
      </c>
      <c r="Z16" s="16">
        <f t="shared" si="13"/>
        <v>0.6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727.66461608566874</v>
      </c>
      <c r="X17" s="6">
        <f t="shared" si="11"/>
        <v>7</v>
      </c>
      <c r="Y17" s="6">
        <f t="shared" si="12"/>
        <v>3</v>
      </c>
      <c r="Z17" s="16">
        <f t="shared" si="13"/>
        <v>0.6</v>
      </c>
    </row>
    <row r="18" spans="1:26" x14ac:dyDescent="0.2">
      <c r="A18" s="19">
        <f t="shared" si="0"/>
        <v>8</v>
      </c>
      <c r="B18" s="6" t="s">
        <v>399</v>
      </c>
      <c r="C18" s="6" t="s">
        <v>194</v>
      </c>
      <c r="D18" s="6" t="s">
        <v>159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669.02711323763958</v>
      </c>
      <c r="X18" s="6">
        <f t="shared" si="11"/>
        <v>8</v>
      </c>
      <c r="Y18" s="6">
        <f t="shared" si="12"/>
        <v>3</v>
      </c>
      <c r="Z18" s="16">
        <f t="shared" si="13"/>
        <v>0.6</v>
      </c>
    </row>
    <row r="19" spans="1:26" x14ac:dyDescent="0.2">
      <c r="A19" s="19">
        <f t="shared" si="0"/>
        <v>9</v>
      </c>
      <c r="B19" s="6" t="s">
        <v>401</v>
      </c>
      <c r="C19" s="6" t="s">
        <v>402</v>
      </c>
      <c r="D19" s="6" t="s">
        <v>159</v>
      </c>
      <c r="E19" s="6"/>
      <c r="F19" s="7">
        <f t="shared" si="1"/>
        <v>0</v>
      </c>
      <c r="G19" s="20">
        <v>7</v>
      </c>
      <c r="H19" s="7">
        <f t="shared" si="2"/>
        <v>133.33333333333334</v>
      </c>
      <c r="I19" s="6">
        <v>14</v>
      </c>
      <c r="J19" s="7">
        <f t="shared" si="3"/>
        <v>126.31578947368421</v>
      </c>
      <c r="K19" s="6">
        <v>9</v>
      </c>
      <c r="L19" s="7">
        <f t="shared" si="4"/>
        <v>145.45454545454547</v>
      </c>
      <c r="M19" s="6">
        <v>15</v>
      </c>
      <c r="N19" s="7">
        <f t="shared" si="5"/>
        <v>200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605.10366826156303</v>
      </c>
      <c r="X19" s="6">
        <f t="shared" si="11"/>
        <v>9</v>
      </c>
      <c r="Y19" s="6">
        <f t="shared" si="12"/>
        <v>3</v>
      </c>
      <c r="Z19" s="16">
        <f t="shared" si="13"/>
        <v>0.6</v>
      </c>
    </row>
    <row r="20" spans="1:26" x14ac:dyDescent="0.2">
      <c r="A20" s="19">
        <f t="shared" si="0"/>
        <v>10</v>
      </c>
      <c r="B20" s="6" t="s">
        <v>398</v>
      </c>
      <c r="C20" s="6" t="s">
        <v>59</v>
      </c>
      <c r="D20" s="6" t="s">
        <v>159</v>
      </c>
      <c r="E20" s="13"/>
      <c r="F20" s="7">
        <f t="shared" si="1"/>
        <v>0</v>
      </c>
      <c r="G20" s="20">
        <v>16</v>
      </c>
      <c r="H20" s="7">
        <f t="shared" si="2"/>
        <v>47.61904761904762</v>
      </c>
      <c r="I20" s="6">
        <v>11</v>
      </c>
      <c r="J20" s="7">
        <f t="shared" si="3"/>
        <v>142.10526315789474</v>
      </c>
      <c r="K20" s="6">
        <v>11</v>
      </c>
      <c r="L20" s="7">
        <f t="shared" si="4"/>
        <v>133.33333333333334</v>
      </c>
      <c r="M20" s="6">
        <v>11</v>
      </c>
      <c r="N20" s="7">
        <f t="shared" si="5"/>
        <v>253.33333333333334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576.39097744360902</v>
      </c>
      <c r="X20" s="6">
        <f t="shared" si="11"/>
        <v>10</v>
      </c>
      <c r="Y20" s="6">
        <f t="shared" si="12"/>
        <v>3</v>
      </c>
      <c r="Z20" s="16">
        <f t="shared" si="13"/>
        <v>0.6</v>
      </c>
    </row>
    <row r="21" spans="1:26" x14ac:dyDescent="0.2">
      <c r="A21" s="19">
        <f t="shared" si="0"/>
        <v>11</v>
      </c>
      <c r="B21" s="6" t="s">
        <v>464</v>
      </c>
      <c r="C21" s="6" t="s">
        <v>465</v>
      </c>
      <c r="D21" s="6" t="s">
        <v>126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553.90749601275911</v>
      </c>
      <c r="X21" s="6">
        <f t="shared" si="11"/>
        <v>11</v>
      </c>
      <c r="Y21" s="6">
        <f t="shared" si="12"/>
        <v>2</v>
      </c>
      <c r="Z21" s="16">
        <f t="shared" si="13"/>
        <v>0.4</v>
      </c>
    </row>
    <row r="22" spans="1:26" x14ac:dyDescent="0.2">
      <c r="A22" s="19">
        <f t="shared" si="0"/>
        <v>12</v>
      </c>
      <c r="B22" s="6" t="s">
        <v>693</v>
      </c>
      <c r="C22" s="6" t="s">
        <v>194</v>
      </c>
      <c r="D22" s="6" t="s">
        <v>126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444.84848484848482</v>
      </c>
      <c r="X22" s="6">
        <f t="shared" si="11"/>
        <v>12</v>
      </c>
      <c r="Y22" s="6">
        <f t="shared" si="12"/>
        <v>1</v>
      </c>
      <c r="Z22" s="16">
        <f t="shared" si="13"/>
        <v>0.2</v>
      </c>
    </row>
    <row r="23" spans="1:26" x14ac:dyDescent="0.2">
      <c r="A23" s="19">
        <f t="shared" si="0"/>
        <v>13</v>
      </c>
      <c r="B23" s="6" t="s">
        <v>355</v>
      </c>
      <c r="C23" s="6" t="s">
        <v>110</v>
      </c>
      <c r="D23" s="6" t="s">
        <v>126</v>
      </c>
      <c r="E23" s="13">
        <v>17</v>
      </c>
      <c r="F23" s="7">
        <f t="shared" si="1"/>
        <v>100</v>
      </c>
      <c r="G23" s="20"/>
      <c r="H23" s="7">
        <f t="shared" si="2"/>
        <v>0</v>
      </c>
      <c r="I23" s="6">
        <v>9</v>
      </c>
      <c r="J23" s="7">
        <f t="shared" si="3"/>
        <v>152.63157894736841</v>
      </c>
      <c r="K23" s="6">
        <v>18</v>
      </c>
      <c r="L23" s="7">
        <f t="shared" si="4"/>
        <v>90.909090909090907</v>
      </c>
      <c r="M23" s="6">
        <v>27</v>
      </c>
      <c r="N23" s="7">
        <f t="shared" si="5"/>
        <v>40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383.54066985645932</v>
      </c>
      <c r="X23" s="6">
        <f t="shared" si="11"/>
        <v>13</v>
      </c>
      <c r="Y23" s="6">
        <f t="shared" si="12"/>
        <v>3</v>
      </c>
      <c r="Z23" s="16">
        <f t="shared" si="13"/>
        <v>0.6</v>
      </c>
    </row>
    <row r="24" spans="1:26" x14ac:dyDescent="0.2">
      <c r="A24" s="19">
        <f t="shared" si="0"/>
        <v>14</v>
      </c>
      <c r="B24" s="6" t="s">
        <v>353</v>
      </c>
      <c r="C24" s="6" t="s">
        <v>354</v>
      </c>
      <c r="D24" s="6" t="s">
        <v>126</v>
      </c>
      <c r="E24" s="13">
        <v>12</v>
      </c>
      <c r="F24" s="7">
        <f t="shared" si="1"/>
        <v>129.41176470588235</v>
      </c>
      <c r="G24" s="20"/>
      <c r="H24" s="7">
        <f t="shared" si="2"/>
        <v>0</v>
      </c>
      <c r="I24" s="6">
        <v>13</v>
      </c>
      <c r="J24" s="7">
        <f t="shared" si="3"/>
        <v>131.57894736842104</v>
      </c>
      <c r="K24" s="6">
        <v>15</v>
      </c>
      <c r="L24" s="7">
        <f t="shared" si="4"/>
        <v>109.09090909090909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370.08162116521248</v>
      </c>
      <c r="X24" s="6">
        <f t="shared" si="11"/>
        <v>14</v>
      </c>
      <c r="Y24" s="6">
        <f t="shared" si="12"/>
        <v>2</v>
      </c>
      <c r="Z24" s="16">
        <f t="shared" si="13"/>
        <v>0.4</v>
      </c>
    </row>
    <row r="25" spans="1:26" x14ac:dyDescent="0.2">
      <c r="A25" s="19">
        <f t="shared" si="0"/>
        <v>15</v>
      </c>
      <c r="B25" s="6" t="s">
        <v>468</v>
      </c>
      <c r="C25" s="6" t="s">
        <v>469</v>
      </c>
      <c r="D25" s="6" t="s">
        <v>413</v>
      </c>
      <c r="E25" s="20"/>
      <c r="F25" s="7"/>
      <c r="G25" s="20"/>
      <c r="H25" s="7">
        <f t="shared" si="2"/>
        <v>0</v>
      </c>
      <c r="I25" s="6">
        <v>16</v>
      </c>
      <c r="J25" s="7">
        <f t="shared" si="3"/>
        <v>115.78947368421052</v>
      </c>
      <c r="K25" s="6"/>
      <c r="L25" s="7"/>
      <c r="M25" s="6">
        <v>12</v>
      </c>
      <c r="N25" s="7">
        <f t="shared" si="5"/>
        <v>240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355.78947368421052</v>
      </c>
      <c r="X25" s="6">
        <f t="shared" si="11"/>
        <v>15</v>
      </c>
      <c r="Y25" s="6">
        <f t="shared" si="12"/>
        <v>2</v>
      </c>
      <c r="Z25" s="16">
        <f t="shared" si="13"/>
        <v>0.4</v>
      </c>
    </row>
    <row r="26" spans="1:26" x14ac:dyDescent="0.2">
      <c r="A26" s="19">
        <f t="shared" si="0"/>
        <v>16</v>
      </c>
      <c r="B26" s="6" t="s">
        <v>466</v>
      </c>
      <c r="C26" s="6" t="s">
        <v>467</v>
      </c>
      <c r="D26" s="6" t="s">
        <v>191</v>
      </c>
      <c r="E26" s="20"/>
      <c r="F26" s="7">
        <f t="shared" ref="F26:F42" si="14">IF(E26=0,,($E$9-E26)*$E$7*100/$E$9)</f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ref="L26:L37" si="15">IF(K26=0,,($K$9-K26)*$K$7*100/$K$9)</f>
        <v>0</v>
      </c>
      <c r="M26" s="6">
        <v>13</v>
      </c>
      <c r="N26" s="7">
        <f t="shared" si="5"/>
        <v>226.66666666666666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347.71929824561403</v>
      </c>
      <c r="X26" s="6">
        <f t="shared" si="11"/>
        <v>16</v>
      </c>
      <c r="Y26" s="6">
        <f t="shared" si="12"/>
        <v>2</v>
      </c>
      <c r="Z26" s="16">
        <f t="shared" si="13"/>
        <v>0.4</v>
      </c>
    </row>
    <row r="27" spans="1:26" x14ac:dyDescent="0.2">
      <c r="A27" s="19">
        <f t="shared" si="0"/>
        <v>17</v>
      </c>
      <c r="B27" s="6" t="s">
        <v>473</v>
      </c>
      <c r="C27" s="28" t="s">
        <v>474</v>
      </c>
      <c r="D27" s="6" t="s">
        <v>159</v>
      </c>
      <c r="E27" s="6"/>
      <c r="F27" s="7">
        <f t="shared" si="14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15"/>
        <v>84.848484848484844</v>
      </c>
      <c r="M27" s="6">
        <v>19</v>
      </c>
      <c r="N27" s="7">
        <f t="shared" si="5"/>
        <v>146.66666666666666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315.72567783094098</v>
      </c>
      <c r="X27" s="6">
        <f t="shared" si="11"/>
        <v>17</v>
      </c>
      <c r="Y27" s="6">
        <f t="shared" si="12"/>
        <v>2</v>
      </c>
      <c r="Z27" s="16">
        <f t="shared" si="13"/>
        <v>0.4</v>
      </c>
    </row>
    <row r="28" spans="1:26" x14ac:dyDescent="0.2">
      <c r="A28" s="19">
        <f t="shared" si="0"/>
        <v>18</v>
      </c>
      <c r="B28" s="6" t="s">
        <v>350</v>
      </c>
      <c r="C28" s="6" t="s">
        <v>351</v>
      </c>
      <c r="D28" s="6" t="s">
        <v>126</v>
      </c>
      <c r="E28" s="13">
        <v>7</v>
      </c>
      <c r="F28" s="7">
        <f t="shared" si="14"/>
        <v>158.8235294117647</v>
      </c>
      <c r="G28" s="20"/>
      <c r="H28" s="7">
        <f t="shared" si="2"/>
        <v>0</v>
      </c>
      <c r="I28" s="6">
        <v>10</v>
      </c>
      <c r="J28" s="7">
        <f t="shared" si="3"/>
        <v>147.36842105263159</v>
      </c>
      <c r="K28" s="6"/>
      <c r="L28" s="7">
        <f t="shared" si="15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306.19195046439631</v>
      </c>
      <c r="X28" s="6">
        <f t="shared" si="11"/>
        <v>18</v>
      </c>
      <c r="Y28" s="6">
        <f t="shared" si="12"/>
        <v>2</v>
      </c>
      <c r="Z28" s="16">
        <f t="shared" si="13"/>
        <v>0.4</v>
      </c>
    </row>
    <row r="29" spans="1:26" x14ac:dyDescent="0.2">
      <c r="A29" s="19">
        <f t="shared" si="0"/>
        <v>19</v>
      </c>
      <c r="B29" s="6" t="s">
        <v>694</v>
      </c>
      <c r="C29" s="6" t="s">
        <v>349</v>
      </c>
      <c r="D29" s="6" t="s">
        <v>45</v>
      </c>
      <c r="E29" s="6"/>
      <c r="F29" s="7">
        <f t="shared" si="14"/>
        <v>0</v>
      </c>
      <c r="G29" s="20"/>
      <c r="H29" s="7">
        <f t="shared" si="2"/>
        <v>0</v>
      </c>
      <c r="I29" s="6"/>
      <c r="J29" s="7">
        <f t="shared" si="3"/>
        <v>0</v>
      </c>
      <c r="K29" s="6">
        <v>20</v>
      </c>
      <c r="L29" s="7">
        <f t="shared" si="15"/>
        <v>78.787878787878782</v>
      </c>
      <c r="M29" s="6">
        <v>14</v>
      </c>
      <c r="N29" s="7">
        <f t="shared" si="5"/>
        <v>213.33333333333334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292.12121212121212</v>
      </c>
      <c r="X29" s="6">
        <f t="shared" si="11"/>
        <v>19</v>
      </c>
      <c r="Y29" s="6">
        <f t="shared" si="12"/>
        <v>1</v>
      </c>
      <c r="Z29" s="16">
        <f t="shared" si="13"/>
        <v>0.2</v>
      </c>
    </row>
    <row r="30" spans="1:26" x14ac:dyDescent="0.2">
      <c r="A30" s="19">
        <f t="shared" si="0"/>
        <v>20</v>
      </c>
      <c r="B30" s="6" t="s">
        <v>363</v>
      </c>
      <c r="C30" s="6" t="s">
        <v>364</v>
      </c>
      <c r="D30" s="6" t="s">
        <v>191</v>
      </c>
      <c r="E30" s="13">
        <v>29</v>
      </c>
      <c r="F30" s="7">
        <f t="shared" si="14"/>
        <v>29.411764705882351</v>
      </c>
      <c r="G30" s="20"/>
      <c r="H30" s="7">
        <f t="shared" si="2"/>
        <v>0</v>
      </c>
      <c r="I30" s="6">
        <v>17</v>
      </c>
      <c r="J30" s="7">
        <f t="shared" si="3"/>
        <v>110.52631578947368</v>
      </c>
      <c r="K30" s="6">
        <v>13</v>
      </c>
      <c r="L30" s="7">
        <f t="shared" si="15"/>
        <v>121.21212121212122</v>
      </c>
      <c r="M30" s="6">
        <v>28</v>
      </c>
      <c r="N30" s="7">
        <f t="shared" si="5"/>
        <v>26.666666666666668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287.81686837414395</v>
      </c>
      <c r="X30" s="6">
        <f t="shared" si="11"/>
        <v>20</v>
      </c>
      <c r="Y30" s="6">
        <f t="shared" si="12"/>
        <v>3</v>
      </c>
      <c r="Z30" s="16">
        <f t="shared" si="13"/>
        <v>0.6</v>
      </c>
    </row>
    <row r="31" spans="1:26" x14ac:dyDescent="0.2">
      <c r="A31" s="19">
        <f t="shared" si="0"/>
        <v>21</v>
      </c>
      <c r="B31" s="6" t="s">
        <v>60</v>
      </c>
      <c r="C31" s="6" t="s">
        <v>360</v>
      </c>
      <c r="D31" s="6" t="s">
        <v>191</v>
      </c>
      <c r="E31" s="13">
        <v>23</v>
      </c>
      <c r="F31" s="7">
        <f t="shared" si="14"/>
        <v>64.705882352941174</v>
      </c>
      <c r="G31" s="20"/>
      <c r="H31" s="7">
        <f t="shared" si="2"/>
        <v>0</v>
      </c>
      <c r="I31" s="6">
        <v>24</v>
      </c>
      <c r="J31" s="7">
        <f t="shared" si="3"/>
        <v>73.684210526315795</v>
      </c>
      <c r="K31" s="6">
        <v>24</v>
      </c>
      <c r="L31" s="7">
        <f t="shared" si="15"/>
        <v>54.545454545454547</v>
      </c>
      <c r="M31" s="6">
        <v>24</v>
      </c>
      <c r="N31" s="7">
        <f t="shared" si="5"/>
        <v>80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272.9355474247115</v>
      </c>
      <c r="X31" s="6">
        <f t="shared" si="11"/>
        <v>21</v>
      </c>
      <c r="Y31" s="6">
        <f t="shared" si="12"/>
        <v>3</v>
      </c>
      <c r="Z31" s="16">
        <f t="shared" si="13"/>
        <v>0.6</v>
      </c>
    </row>
    <row r="32" spans="1:26" x14ac:dyDescent="0.2">
      <c r="A32" s="19">
        <f t="shared" si="0"/>
        <v>22</v>
      </c>
      <c r="B32" s="6" t="s">
        <v>792</v>
      </c>
      <c r="C32" s="6" t="s">
        <v>479</v>
      </c>
      <c r="D32" s="6" t="s">
        <v>435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0.4</v>
      </c>
    </row>
    <row r="33" spans="1:26" x14ac:dyDescent="0.2">
      <c r="A33" s="20">
        <f t="shared" si="0"/>
        <v>23</v>
      </c>
      <c r="B33" s="6" t="s">
        <v>700</v>
      </c>
      <c r="C33" s="6" t="s">
        <v>701</v>
      </c>
      <c r="D33" s="6" t="s">
        <v>45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31</v>
      </c>
      <c r="L33" s="7">
        <f t="shared" si="15"/>
        <v>12.121212121212121</v>
      </c>
      <c r="M33" s="6">
        <v>16</v>
      </c>
      <c r="N33" s="7">
        <f t="shared" si="5"/>
        <v>186.66666666666666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198.78787878787878</v>
      </c>
      <c r="X33" s="6">
        <f t="shared" si="11"/>
        <v>23</v>
      </c>
      <c r="Y33" s="6">
        <f t="shared" si="12"/>
        <v>1</v>
      </c>
      <c r="Z33" s="16">
        <f t="shared" si="13"/>
        <v>0.2</v>
      </c>
    </row>
    <row r="34" spans="1:26" x14ac:dyDescent="0.2">
      <c r="A34" s="19">
        <v>24</v>
      </c>
      <c r="B34" s="6" t="s">
        <v>358</v>
      </c>
      <c r="C34" s="6" t="s">
        <v>359</v>
      </c>
      <c r="D34" s="6" t="s">
        <v>126</v>
      </c>
      <c r="E34" s="13">
        <v>22</v>
      </c>
      <c r="F34" s="7">
        <f t="shared" si="14"/>
        <v>70.588235294117652</v>
      </c>
      <c r="G34" s="20">
        <v>19</v>
      </c>
      <c r="H34" s="7">
        <f t="shared" si="2"/>
        <v>19.047619047619047</v>
      </c>
      <c r="I34" s="6">
        <v>33</v>
      </c>
      <c r="J34" s="7">
        <f t="shared" si="3"/>
        <v>26.315789473684209</v>
      </c>
      <c r="K34" s="6">
        <v>22</v>
      </c>
      <c r="L34" s="7">
        <f t="shared" si="15"/>
        <v>66.666666666666671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182.61831048208757</v>
      </c>
      <c r="X34" s="6">
        <f t="shared" si="11"/>
        <v>24</v>
      </c>
      <c r="Y34" s="6">
        <f t="shared" si="12"/>
        <v>3</v>
      </c>
      <c r="Z34" s="16">
        <f t="shared" si="13"/>
        <v>0.6</v>
      </c>
    </row>
    <row r="35" spans="1:26" x14ac:dyDescent="0.2">
      <c r="A35" s="19">
        <v>25</v>
      </c>
      <c r="B35" s="6" t="s">
        <v>697</v>
      </c>
      <c r="C35" s="6" t="s">
        <v>698</v>
      </c>
      <c r="D35" s="6" t="s">
        <v>45</v>
      </c>
      <c r="E35" s="6"/>
      <c r="F35" s="7">
        <f t="shared" si="14"/>
        <v>0</v>
      </c>
      <c r="G35" s="20"/>
      <c r="H35" s="7">
        <f t="shared" si="2"/>
        <v>0</v>
      </c>
      <c r="I35" s="6"/>
      <c r="J35" s="7">
        <f t="shared" si="3"/>
        <v>0</v>
      </c>
      <c r="K35" s="6">
        <v>26</v>
      </c>
      <c r="L35" s="7">
        <f t="shared" si="15"/>
        <v>42.424242424242422</v>
      </c>
      <c r="M35" s="6">
        <v>20</v>
      </c>
      <c r="N35" s="7">
        <f t="shared" si="5"/>
        <v>133.33333333333334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175.75757575757575</v>
      </c>
      <c r="X35" s="6">
        <f t="shared" si="11"/>
        <v>25</v>
      </c>
      <c r="Y35" s="6">
        <f t="shared" si="12"/>
        <v>1</v>
      </c>
      <c r="Z35" s="16">
        <f t="shared" si="13"/>
        <v>0.2</v>
      </c>
    </row>
    <row r="36" spans="1:26" x14ac:dyDescent="0.2">
      <c r="A36" s="19">
        <v>26</v>
      </c>
      <c r="B36" s="6" t="s">
        <v>411</v>
      </c>
      <c r="C36" s="6" t="s">
        <v>412</v>
      </c>
      <c r="D36" s="6" t="s">
        <v>413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0.2</v>
      </c>
    </row>
    <row r="37" spans="1:26" x14ac:dyDescent="0.2">
      <c r="A37" s="19">
        <v>27</v>
      </c>
      <c r="B37" s="6" t="s">
        <v>695</v>
      </c>
      <c r="C37" s="6" t="s">
        <v>696</v>
      </c>
      <c r="D37" s="6" t="s">
        <v>45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0.2</v>
      </c>
    </row>
    <row r="38" spans="1:26" x14ac:dyDescent="0.2">
      <c r="A38" s="19">
        <v>28</v>
      </c>
      <c r="B38" s="6" t="s">
        <v>104</v>
      </c>
      <c r="C38" s="6" t="s">
        <v>397</v>
      </c>
      <c r="D38" s="6" t="s">
        <v>45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49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0.2</v>
      </c>
    </row>
    <row r="39" spans="1:26" x14ac:dyDescent="0.2">
      <c r="A39" s="19">
        <v>29</v>
      </c>
      <c r="B39" s="6" t="s">
        <v>361</v>
      </c>
      <c r="C39" s="6" t="s">
        <v>362</v>
      </c>
      <c r="D39" s="6" t="s">
        <v>103</v>
      </c>
      <c r="E39" s="13">
        <v>25</v>
      </c>
      <c r="F39" s="7">
        <f t="shared" si="14"/>
        <v>52.941176470588232</v>
      </c>
      <c r="G39" s="20"/>
      <c r="H39" s="7">
        <f t="shared" si="2"/>
        <v>0</v>
      </c>
      <c r="I39" s="6"/>
      <c r="J39" s="7">
        <f t="shared" si="16"/>
        <v>0</v>
      </c>
      <c r="K39" s="6">
        <v>21</v>
      </c>
      <c r="L39" s="7">
        <f>IF(K39=0,,($K$9-K39)*$K$7*100/$K$9)</f>
        <v>72.727272727272734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125.66844919786097</v>
      </c>
      <c r="X39" s="6">
        <f t="shared" si="11"/>
        <v>29</v>
      </c>
      <c r="Y39" s="6">
        <f t="shared" si="12"/>
        <v>1</v>
      </c>
      <c r="Z39" s="16">
        <f t="shared" si="13"/>
        <v>0.2</v>
      </c>
    </row>
    <row r="40" spans="1:26" x14ac:dyDescent="0.2">
      <c r="A40" s="19">
        <v>30</v>
      </c>
      <c r="B40" s="6" t="s">
        <v>482</v>
      </c>
      <c r="C40" s="6" t="s">
        <v>483</v>
      </c>
      <c r="D40" s="6" t="s">
        <v>159</v>
      </c>
      <c r="E40" s="6"/>
      <c r="F40" s="7">
        <f t="shared" si="14"/>
        <v>0</v>
      </c>
      <c r="G40" s="20"/>
      <c r="H40" s="7">
        <f t="shared" si="2"/>
        <v>0</v>
      </c>
      <c r="I40" s="6">
        <v>29</v>
      </c>
      <c r="J40" s="7">
        <f t="shared" si="16"/>
        <v>47.368421052631582</v>
      </c>
      <c r="K40" s="6">
        <v>23</v>
      </c>
      <c r="L40" s="7">
        <f>IF(K40=0,,($K$9-K40)*$K$7*100/$K$9)</f>
        <v>60.606060606060609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107.97448165869218</v>
      </c>
      <c r="X40" s="6">
        <f t="shared" si="11"/>
        <v>30</v>
      </c>
      <c r="Y40" s="6">
        <f t="shared" si="12"/>
        <v>1</v>
      </c>
      <c r="Z40" s="16">
        <f t="shared" si="13"/>
        <v>0.2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136</v>
      </c>
      <c r="E41" s="6"/>
      <c r="F41" s="7">
        <f t="shared" si="14"/>
        <v>0</v>
      </c>
      <c r="G41" s="20"/>
      <c r="H41" s="7">
        <f t="shared" si="2"/>
        <v>0</v>
      </c>
      <c r="I41" s="6">
        <v>19</v>
      </c>
      <c r="J41" s="7">
        <f t="shared" si="16"/>
        <v>100</v>
      </c>
      <c r="K41" s="6">
        <v>14</v>
      </c>
      <c r="L41" s="7"/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100</v>
      </c>
      <c r="X41" s="6">
        <f t="shared" si="11"/>
        <v>31</v>
      </c>
      <c r="Y41" s="6">
        <f t="shared" si="12"/>
        <v>1</v>
      </c>
      <c r="Z41" s="16">
        <f t="shared" si="13"/>
        <v>0.2</v>
      </c>
    </row>
    <row r="42" spans="1:26" x14ac:dyDescent="0.2">
      <c r="A42" s="19">
        <v>32</v>
      </c>
      <c r="B42" s="6" t="s">
        <v>797</v>
      </c>
      <c r="C42" s="6" t="s">
        <v>150</v>
      </c>
      <c r="D42" s="6" t="s">
        <v>126</v>
      </c>
      <c r="E42" s="6"/>
      <c r="F42" s="7">
        <f t="shared" si="14"/>
        <v>0</v>
      </c>
      <c r="G42" s="20"/>
      <c r="H42" s="7">
        <f t="shared" si="2"/>
        <v>0</v>
      </c>
      <c r="I42" s="6"/>
      <c r="J42" s="7">
        <f t="shared" si="16"/>
        <v>0</v>
      </c>
      <c r="K42" s="6"/>
      <c r="L42" s="7">
        <f>IF(K42=0,,($K$9-K42)*$K$7*100/$K$9)</f>
        <v>0</v>
      </c>
      <c r="M42" s="6">
        <v>23</v>
      </c>
      <c r="N42" s="7">
        <f t="shared" si="5"/>
        <v>93.333333333333329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93.333333333333329</v>
      </c>
      <c r="X42" s="6">
        <f t="shared" si="11"/>
        <v>32</v>
      </c>
      <c r="Y42" s="6">
        <f t="shared" si="12"/>
        <v>1</v>
      </c>
      <c r="Z42" s="16">
        <f t="shared" si="13"/>
        <v>0.2</v>
      </c>
    </row>
    <row r="43" spans="1:26" x14ac:dyDescent="0.2">
      <c r="A43" s="19">
        <v>33</v>
      </c>
      <c r="B43" s="6" t="s">
        <v>472</v>
      </c>
      <c r="C43" s="6" t="s">
        <v>110</v>
      </c>
      <c r="D43" s="6" t="s">
        <v>191</v>
      </c>
      <c r="E43" s="20"/>
      <c r="F43" s="7"/>
      <c r="G43" s="20"/>
      <c r="H43" s="7">
        <f t="shared" ref="H43:H63" si="17">IF(G43=0,,($G$9-G43)*$G$7*100/$G$9)</f>
        <v>0</v>
      </c>
      <c r="I43" s="6">
        <v>21</v>
      </c>
      <c r="J43" s="7">
        <f t="shared" si="16"/>
        <v>89.473684210526315</v>
      </c>
      <c r="K43" s="6"/>
      <c r="L43" s="7"/>
      <c r="M43" s="6"/>
      <c r="N43" s="7">
        <f t="shared" ref="N43:N63" si="18">IF(M43=0,,($M$9-M43)*$M$7*100/$M$9)</f>
        <v>0</v>
      </c>
      <c r="O43" s="6"/>
      <c r="P43" s="7">
        <f t="shared" ref="P43:P63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3" si="20">IF(U43=0,,($U$9-U43)*$U$7*100/$U$9)</f>
        <v>0</v>
      </c>
      <c r="W43" s="25">
        <f t="shared" ref="W43:W63" si="21">SUM(F43+H43+J43+L43+N43+P43+R43+T43+V43)</f>
        <v>89.473684210526315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0.2</v>
      </c>
    </row>
    <row r="44" spans="1:26" x14ac:dyDescent="0.2">
      <c r="A44" s="19">
        <v>34</v>
      </c>
      <c r="B44" s="6" t="s">
        <v>247</v>
      </c>
      <c r="C44" s="6" t="s">
        <v>474</v>
      </c>
      <c r="D44" s="6" t="s">
        <v>136</v>
      </c>
      <c r="E44" s="6"/>
      <c r="F44" s="7">
        <f>IF(E44=0,,($E$9-E44)*$E$7*100/$E$9)</f>
        <v>0</v>
      </c>
      <c r="G44" s="20"/>
      <c r="H44" s="7">
        <f t="shared" si="17"/>
        <v>0</v>
      </c>
      <c r="I44" s="6">
        <v>26</v>
      </c>
      <c r="J44" s="7">
        <f t="shared" si="16"/>
        <v>63.157894736842103</v>
      </c>
      <c r="K44" s="6">
        <v>29</v>
      </c>
      <c r="L44" s="7">
        <f>IF(K44=0,,($K$9-K44)*$K$7*100/$K$9)</f>
        <v>24.242424242424242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87.400318979266345</v>
      </c>
      <c r="X44" s="6">
        <f t="shared" si="22"/>
        <v>34</v>
      </c>
      <c r="Y44" s="6">
        <f t="shared" si="23"/>
        <v>1</v>
      </c>
      <c r="Z44" s="16">
        <f t="shared" si="13"/>
        <v>0.2</v>
      </c>
    </row>
    <row r="45" spans="1:26" x14ac:dyDescent="0.2">
      <c r="A45" s="19">
        <v>35</v>
      </c>
      <c r="B45" s="6" t="s">
        <v>475</v>
      </c>
      <c r="C45" s="6" t="s">
        <v>476</v>
      </c>
      <c r="D45" s="6" t="s">
        <v>126</v>
      </c>
      <c r="E45" s="20"/>
      <c r="F45" s="7">
        <f>IF(E45=0,,($E$9-E45)*$E$7*100/$E$9)</f>
        <v>0</v>
      </c>
      <c r="G45" s="20"/>
      <c r="H45" s="7">
        <f t="shared" si="17"/>
        <v>0</v>
      </c>
      <c r="I45" s="6">
        <v>23</v>
      </c>
      <c r="J45" s="7">
        <f t="shared" si="16"/>
        <v>78.94736842105263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78.94736842105263</v>
      </c>
      <c r="X45" s="6">
        <f t="shared" si="22"/>
        <v>35</v>
      </c>
      <c r="Y45" s="6">
        <f t="shared" si="23"/>
        <v>1</v>
      </c>
      <c r="Z45" s="16">
        <f t="shared" si="13"/>
        <v>0.2</v>
      </c>
    </row>
    <row r="46" spans="1:26" x14ac:dyDescent="0.2">
      <c r="A46" s="20">
        <v>36</v>
      </c>
      <c r="B46" s="6" t="s">
        <v>477</v>
      </c>
      <c r="C46" s="6" t="s">
        <v>478</v>
      </c>
      <c r="D46" s="6" t="s">
        <v>191</v>
      </c>
      <c r="E46" s="20"/>
      <c r="F46" s="7"/>
      <c r="G46" s="20"/>
      <c r="H46" s="7">
        <f t="shared" si="17"/>
        <v>0</v>
      </c>
      <c r="I46" s="6">
        <v>25</v>
      </c>
      <c r="J46" s="7">
        <f t="shared" si="16"/>
        <v>68.421052631578945</v>
      </c>
      <c r="K46" s="6"/>
      <c r="L46" s="7"/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68.421052631578945</v>
      </c>
      <c r="X46" s="6">
        <f t="shared" si="22"/>
        <v>36</v>
      </c>
      <c r="Y46" s="6">
        <f t="shared" si="23"/>
        <v>1</v>
      </c>
      <c r="Z46" s="16">
        <f t="shared" si="13"/>
        <v>0.2</v>
      </c>
    </row>
    <row r="47" spans="1:26" x14ac:dyDescent="0.2">
      <c r="A47" s="19">
        <v>37</v>
      </c>
      <c r="B47" s="6" t="s">
        <v>793</v>
      </c>
      <c r="C47" s="6" t="s">
        <v>794</v>
      </c>
      <c r="D47" s="6" t="s">
        <v>413</v>
      </c>
      <c r="E47" s="20"/>
      <c r="F47" s="7">
        <f>IF(E47=0,,($E$9-E47)*$E$7*100/$E$9)</f>
        <v>0</v>
      </c>
      <c r="G47" s="20"/>
      <c r="H47" s="7">
        <f t="shared" si="17"/>
        <v>0</v>
      </c>
      <c r="I47" s="6"/>
      <c r="J47" s="7">
        <f t="shared" si="16"/>
        <v>0</v>
      </c>
      <c r="K47" s="6"/>
      <c r="L47" s="7">
        <f>IF(K47=0,,($K$9-K47)*$K$7*100/$K$9)</f>
        <v>0</v>
      </c>
      <c r="M47" s="6">
        <v>25</v>
      </c>
      <c r="N47" s="7">
        <f t="shared" si="18"/>
        <v>66.666666666666671</v>
      </c>
      <c r="O47" s="6"/>
      <c r="P47" s="7">
        <f t="shared" si="19"/>
        <v>0</v>
      </c>
      <c r="Q47" s="6"/>
      <c r="R47" s="7">
        <v>0</v>
      </c>
      <c r="S47" s="6"/>
      <c r="T47" s="7">
        <v>0</v>
      </c>
      <c r="U47" s="6"/>
      <c r="V47" s="7">
        <f t="shared" si="20"/>
        <v>0</v>
      </c>
      <c r="W47" s="25">
        <f t="shared" si="21"/>
        <v>66.666666666666671</v>
      </c>
      <c r="X47" s="6">
        <f t="shared" si="22"/>
        <v>37</v>
      </c>
      <c r="Y47" s="6">
        <f t="shared" si="23"/>
        <v>1</v>
      </c>
      <c r="Z47" s="16">
        <f t="shared" si="13"/>
        <v>0.2</v>
      </c>
    </row>
    <row r="48" spans="1:26" x14ac:dyDescent="0.2">
      <c r="A48" s="19">
        <v>38</v>
      </c>
      <c r="B48" s="6" t="s">
        <v>480</v>
      </c>
      <c r="C48" s="6" t="s">
        <v>481</v>
      </c>
      <c r="D48" s="6" t="s">
        <v>446</v>
      </c>
      <c r="E48" s="6"/>
      <c r="F48" s="7">
        <f>IF(E48=0,,($E$9-E48)*$E$7*100/$E$9)</f>
        <v>0</v>
      </c>
      <c r="G48" s="20"/>
      <c r="H48" s="7">
        <f t="shared" si="17"/>
        <v>0</v>
      </c>
      <c r="I48" s="6">
        <v>28</v>
      </c>
      <c r="J48" s="7">
        <f t="shared" si="16"/>
        <v>52.631578947368418</v>
      </c>
      <c r="K48" s="6"/>
      <c r="L48" s="7">
        <f>IF(K48=0,,($K$9-K48)*$K$7*100/$K$9)</f>
        <v>0</v>
      </c>
      <c r="M48" s="6">
        <v>29</v>
      </c>
      <c r="N48" s="7">
        <f t="shared" si="18"/>
        <v>13.333333333333334</v>
      </c>
      <c r="O48" s="6"/>
      <c r="P48" s="7">
        <f t="shared" si="19"/>
        <v>0</v>
      </c>
      <c r="Q48" s="6"/>
      <c r="R48" s="7">
        <f t="shared" ref="R48:R59" si="24">IF(Q48=0,,($Q$9-Q48)*$Q$7*100/$Q$9)</f>
        <v>0</v>
      </c>
      <c r="S48" s="6"/>
      <c r="T48" s="7">
        <f t="shared" ref="T48:T63" si="25">IF(S48=0,,($S$9-S48)*$S$7*100/$S$9)</f>
        <v>0</v>
      </c>
      <c r="U48" s="6"/>
      <c r="V48" s="7">
        <f t="shared" si="20"/>
        <v>0</v>
      </c>
      <c r="W48" s="25">
        <f t="shared" si="21"/>
        <v>65.964912280701753</v>
      </c>
      <c r="X48" s="6">
        <f t="shared" si="22"/>
        <v>38</v>
      </c>
      <c r="Y48" s="6">
        <f t="shared" si="23"/>
        <v>2</v>
      </c>
      <c r="Z48" s="16">
        <f t="shared" si="13"/>
        <v>0.4</v>
      </c>
    </row>
    <row r="49" spans="1:26" x14ac:dyDescent="0.2">
      <c r="A49" s="19">
        <v>39</v>
      </c>
      <c r="B49" s="6" t="s">
        <v>486</v>
      </c>
      <c r="C49" s="6" t="s">
        <v>422</v>
      </c>
      <c r="D49" s="6" t="s">
        <v>413</v>
      </c>
      <c r="E49" s="6"/>
      <c r="F49" s="7">
        <f>IF(E49=0,,($E$9-E49)*$E$7*100/$E$9)</f>
        <v>0</v>
      </c>
      <c r="G49" s="20"/>
      <c r="H49" s="7">
        <f t="shared" si="17"/>
        <v>0</v>
      </c>
      <c r="I49" s="6">
        <v>31</v>
      </c>
      <c r="J49" s="7">
        <f t="shared" si="16"/>
        <v>36.842105263157897</v>
      </c>
      <c r="K49" s="6">
        <v>29</v>
      </c>
      <c r="L49" s="7">
        <f>IF(K49=0,,($K$9-K49)*$K$7*100/$K$9)</f>
        <v>24.242424242424242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4"/>
        <v>0</v>
      </c>
      <c r="S49" s="6"/>
      <c r="T49" s="7">
        <f t="shared" si="25"/>
        <v>0</v>
      </c>
      <c r="U49" s="6"/>
      <c r="V49" s="7">
        <f t="shared" si="20"/>
        <v>0</v>
      </c>
      <c r="W49" s="25">
        <f t="shared" si="21"/>
        <v>61.08452950558214</v>
      </c>
      <c r="X49" s="6">
        <f t="shared" si="22"/>
        <v>39</v>
      </c>
      <c r="Y49" s="6">
        <f t="shared" si="23"/>
        <v>1</v>
      </c>
      <c r="Z49" s="16">
        <f t="shared" si="13"/>
        <v>0.2</v>
      </c>
    </row>
    <row r="50" spans="1:26" x14ac:dyDescent="0.2">
      <c r="A50" s="19">
        <v>40</v>
      </c>
      <c r="B50" s="6" t="s">
        <v>798</v>
      </c>
      <c r="C50" s="6" t="s">
        <v>83</v>
      </c>
      <c r="D50" s="6" t="s">
        <v>413</v>
      </c>
      <c r="E50" s="20"/>
      <c r="F50" s="7"/>
      <c r="G50" s="20"/>
      <c r="H50" s="7">
        <f t="shared" si="17"/>
        <v>0</v>
      </c>
      <c r="I50" s="6"/>
      <c r="J50" s="7"/>
      <c r="K50" s="6"/>
      <c r="L50" s="7"/>
      <c r="M50" s="6">
        <v>26</v>
      </c>
      <c r="N50" s="7">
        <f t="shared" si="18"/>
        <v>53.333333333333336</v>
      </c>
      <c r="O50" s="6"/>
      <c r="P50" s="7">
        <f t="shared" si="19"/>
        <v>0</v>
      </c>
      <c r="Q50" s="6"/>
      <c r="R50" s="7">
        <f t="shared" si="24"/>
        <v>0</v>
      </c>
      <c r="S50" s="6"/>
      <c r="T50" s="7">
        <f t="shared" si="25"/>
        <v>0</v>
      </c>
      <c r="U50" s="6"/>
      <c r="V50" s="7">
        <f t="shared" si="20"/>
        <v>0</v>
      </c>
      <c r="W50" s="25">
        <f t="shared" si="21"/>
        <v>53.333333333333336</v>
      </c>
      <c r="X50" s="6">
        <f t="shared" si="22"/>
        <v>40</v>
      </c>
      <c r="Y50" s="6">
        <f t="shared" si="23"/>
        <v>1</v>
      </c>
      <c r="Z50" s="16">
        <f t="shared" si="13"/>
        <v>0.2</v>
      </c>
    </row>
    <row r="51" spans="1:26" x14ac:dyDescent="0.2">
      <c r="A51" s="19">
        <v>41</v>
      </c>
      <c r="B51" s="6" t="s">
        <v>484</v>
      </c>
      <c r="C51" s="6" t="s">
        <v>485</v>
      </c>
      <c r="D51" s="6" t="s">
        <v>448</v>
      </c>
      <c r="E51" s="6"/>
      <c r="F51" s="7">
        <f>IF(E51=0,,($E$9-E51)*$E$7*100/$E$9)</f>
        <v>0</v>
      </c>
      <c r="G51" s="20"/>
      <c r="H51" s="7">
        <f t="shared" si="17"/>
        <v>0</v>
      </c>
      <c r="I51" s="6">
        <v>30</v>
      </c>
      <c r="J51" s="7">
        <f>IF(I51=0,,($I$9-I51)*$I$7*100/$I$9)</f>
        <v>42.10526315789474</v>
      </c>
      <c r="K51" s="6"/>
      <c r="L51" s="7">
        <f>IF(K51=0,,($K$9-K51)*$K$7*100/$K$9)</f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4"/>
        <v>0</v>
      </c>
      <c r="S51" s="6"/>
      <c r="T51" s="7">
        <f t="shared" si="25"/>
        <v>0</v>
      </c>
      <c r="U51" s="6"/>
      <c r="V51" s="7">
        <f t="shared" si="20"/>
        <v>0</v>
      </c>
      <c r="W51" s="25">
        <f t="shared" si="21"/>
        <v>42.10526315789474</v>
      </c>
      <c r="X51" s="6">
        <f t="shared" si="22"/>
        <v>41</v>
      </c>
      <c r="Y51" s="6">
        <f t="shared" si="23"/>
        <v>1</v>
      </c>
      <c r="Z51" s="16">
        <f t="shared" si="13"/>
        <v>0.2</v>
      </c>
    </row>
    <row r="52" spans="1:26" x14ac:dyDescent="0.2">
      <c r="A52" s="19">
        <v>42</v>
      </c>
      <c r="B52" s="6" t="s">
        <v>497</v>
      </c>
      <c r="C52" s="6" t="s">
        <v>490</v>
      </c>
      <c r="D52" s="6" t="s">
        <v>191</v>
      </c>
      <c r="E52" s="6"/>
      <c r="F52" s="7">
        <f>IF(E52=0,,($E$9-E52)*$E$7*100/$E$9)</f>
        <v>0</v>
      </c>
      <c r="G52" s="20"/>
      <c r="H52" s="7">
        <f t="shared" si="17"/>
        <v>0</v>
      </c>
      <c r="I52" s="6">
        <v>38</v>
      </c>
      <c r="J52" s="7">
        <v>3</v>
      </c>
      <c r="K52" s="6">
        <v>27</v>
      </c>
      <c r="L52" s="7">
        <f>IF(K52=0,,($K$9-K52)*$K$7*100/$K$9)</f>
        <v>36.363636363636367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4"/>
        <v>0</v>
      </c>
      <c r="S52" s="6"/>
      <c r="T52" s="7">
        <f t="shared" si="25"/>
        <v>0</v>
      </c>
      <c r="U52" s="6"/>
      <c r="V52" s="7">
        <f t="shared" si="20"/>
        <v>0</v>
      </c>
      <c r="W52" s="25">
        <f t="shared" si="21"/>
        <v>39.363636363636367</v>
      </c>
      <c r="X52" s="6">
        <f t="shared" si="22"/>
        <v>42</v>
      </c>
      <c r="Y52" s="6">
        <f t="shared" si="23"/>
        <v>1</v>
      </c>
      <c r="Z52" s="16">
        <f t="shared" si="13"/>
        <v>0.2</v>
      </c>
    </row>
    <row r="53" spans="1:26" x14ac:dyDescent="0.2">
      <c r="A53" s="19">
        <v>43</v>
      </c>
      <c r="B53" s="6" t="s">
        <v>487</v>
      </c>
      <c r="C53" s="6" t="s">
        <v>488</v>
      </c>
      <c r="D53" s="6" t="s">
        <v>435</v>
      </c>
      <c r="E53" s="6"/>
      <c r="F53" s="7">
        <f>IF(E53=0,,($E$9-E53)*$E$7*100/$E$9)</f>
        <v>0</v>
      </c>
      <c r="G53" s="20"/>
      <c r="H53" s="7">
        <f t="shared" si="17"/>
        <v>0</v>
      </c>
      <c r="I53" s="6">
        <v>32</v>
      </c>
      <c r="J53" s="7">
        <f t="shared" ref="J53:J58" si="26">IF(I53=0,,($I$9-I53)*$I$7*100/$I$9)</f>
        <v>31.578947368421051</v>
      </c>
      <c r="K53" s="6"/>
      <c r="L53" s="7">
        <f>IF(K53=0,,($K$9-K53)*$K$7*100/$K$9)</f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4"/>
        <v>0</v>
      </c>
      <c r="S53" s="6"/>
      <c r="T53" s="7">
        <f t="shared" si="25"/>
        <v>0</v>
      </c>
      <c r="U53" s="6"/>
      <c r="V53" s="7">
        <f t="shared" si="20"/>
        <v>0</v>
      </c>
      <c r="W53" s="25">
        <f t="shared" si="21"/>
        <v>31.578947368421051</v>
      </c>
      <c r="X53" s="6">
        <f t="shared" si="22"/>
        <v>43</v>
      </c>
      <c r="Y53" s="6">
        <f t="shared" si="23"/>
        <v>1</v>
      </c>
      <c r="Z53" s="16">
        <f t="shared" si="13"/>
        <v>0.2</v>
      </c>
    </row>
    <row r="54" spans="1:26" x14ac:dyDescent="0.2">
      <c r="A54" s="19">
        <v>44</v>
      </c>
      <c r="B54" s="6" t="s">
        <v>699</v>
      </c>
      <c r="C54" s="6" t="s">
        <v>364</v>
      </c>
      <c r="D54" s="6" t="s">
        <v>651</v>
      </c>
      <c r="E54" s="6"/>
      <c r="F54" s="7">
        <f>IF(E54=0,,($E$9-E54)*$E$7*100/$E$9)</f>
        <v>0</v>
      </c>
      <c r="G54" s="20"/>
      <c r="H54" s="7">
        <f t="shared" si="17"/>
        <v>0</v>
      </c>
      <c r="I54" s="6"/>
      <c r="J54" s="7">
        <f t="shared" si="26"/>
        <v>0</v>
      </c>
      <c r="K54" s="6">
        <v>28</v>
      </c>
      <c r="L54" s="7">
        <f>IF(K54=0,,($K$9-K54)*$K$7*100/$K$9)</f>
        <v>30.303030303030305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4"/>
        <v>0</v>
      </c>
      <c r="S54" s="6"/>
      <c r="T54" s="7">
        <f t="shared" si="25"/>
        <v>0</v>
      </c>
      <c r="U54" s="6"/>
      <c r="V54" s="7">
        <f t="shared" si="20"/>
        <v>0</v>
      </c>
      <c r="W54" s="25">
        <f t="shared" si="21"/>
        <v>30.303030303030305</v>
      </c>
      <c r="X54" s="6">
        <f t="shared" si="22"/>
        <v>44</v>
      </c>
      <c r="Y54" s="6">
        <f t="shared" si="23"/>
        <v>0</v>
      </c>
      <c r="Z54" s="16">
        <f t="shared" si="13"/>
        <v>0</v>
      </c>
    </row>
    <row r="55" spans="1:26" x14ac:dyDescent="0.2">
      <c r="A55" s="19">
        <v>45</v>
      </c>
      <c r="B55" s="6" t="s">
        <v>489</v>
      </c>
      <c r="C55" s="6" t="s">
        <v>490</v>
      </c>
      <c r="D55" s="6" t="s">
        <v>435</v>
      </c>
      <c r="E55" s="20"/>
      <c r="F55" s="7"/>
      <c r="G55" s="20"/>
      <c r="H55" s="7">
        <f t="shared" si="17"/>
        <v>0</v>
      </c>
      <c r="I55" s="6">
        <v>34</v>
      </c>
      <c r="J55" s="7">
        <f t="shared" si="26"/>
        <v>21.05263157894737</v>
      </c>
      <c r="K55" s="6"/>
      <c r="L55" s="7"/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4"/>
        <v>0</v>
      </c>
      <c r="S55" s="6"/>
      <c r="T55" s="7">
        <f t="shared" si="25"/>
        <v>0</v>
      </c>
      <c r="U55" s="6"/>
      <c r="V55" s="7">
        <f t="shared" si="20"/>
        <v>0</v>
      </c>
      <c r="W55" s="25">
        <f t="shared" si="21"/>
        <v>21.05263157894737</v>
      </c>
      <c r="X55" s="6">
        <f t="shared" si="22"/>
        <v>45</v>
      </c>
      <c r="Y55" s="6">
        <f t="shared" si="23"/>
        <v>1</v>
      </c>
      <c r="Z55" s="16">
        <f t="shared" si="13"/>
        <v>0.2</v>
      </c>
    </row>
    <row r="56" spans="1:26" x14ac:dyDescent="0.2">
      <c r="A56" s="19">
        <v>46</v>
      </c>
      <c r="B56" s="6" t="s">
        <v>491</v>
      </c>
      <c r="C56" s="6" t="s">
        <v>83</v>
      </c>
      <c r="D56" s="6" t="s">
        <v>492</v>
      </c>
      <c r="E56" s="20"/>
      <c r="F56" s="7"/>
      <c r="G56" s="20"/>
      <c r="H56" s="7">
        <f t="shared" si="17"/>
        <v>0</v>
      </c>
      <c r="I56" s="6">
        <v>35</v>
      </c>
      <c r="J56" s="7">
        <f t="shared" si="26"/>
        <v>15.789473684210526</v>
      </c>
      <c r="K56" s="6"/>
      <c r="L56" s="7"/>
      <c r="M56" s="6"/>
      <c r="N56" s="7">
        <f t="shared" si="18"/>
        <v>0</v>
      </c>
      <c r="O56" s="6"/>
      <c r="P56" s="7">
        <f t="shared" si="19"/>
        <v>0</v>
      </c>
      <c r="Q56" s="6"/>
      <c r="R56" s="7">
        <f t="shared" si="24"/>
        <v>0</v>
      </c>
      <c r="S56" s="6"/>
      <c r="T56" s="7">
        <f t="shared" si="25"/>
        <v>0</v>
      </c>
      <c r="U56" s="6"/>
      <c r="V56" s="7">
        <f t="shared" si="20"/>
        <v>0</v>
      </c>
      <c r="W56" s="25">
        <f t="shared" si="21"/>
        <v>15.789473684210526</v>
      </c>
      <c r="X56" s="6">
        <f t="shared" si="22"/>
        <v>46</v>
      </c>
      <c r="Y56" s="6">
        <f t="shared" si="23"/>
        <v>1</v>
      </c>
      <c r="Z56" s="16">
        <f t="shared" si="13"/>
        <v>0.2</v>
      </c>
    </row>
    <row r="57" spans="1:26" x14ac:dyDescent="0.2">
      <c r="A57" s="19">
        <v>47</v>
      </c>
      <c r="B57" s="6" t="s">
        <v>493</v>
      </c>
      <c r="C57" s="6" t="s">
        <v>354</v>
      </c>
      <c r="D57" s="6" t="s">
        <v>153</v>
      </c>
      <c r="E57" s="6"/>
      <c r="F57" s="7">
        <f>IF(E57=0,,($E$9-E57)*$E$7*100/$E$9)</f>
        <v>0</v>
      </c>
      <c r="G57" s="20"/>
      <c r="H57" s="7">
        <f t="shared" si="17"/>
        <v>0</v>
      </c>
      <c r="I57" s="6">
        <v>36</v>
      </c>
      <c r="J57" s="7">
        <f t="shared" si="26"/>
        <v>10.526315789473685</v>
      </c>
      <c r="K57" s="6">
        <v>33</v>
      </c>
      <c r="L57" s="7">
        <v>3</v>
      </c>
      <c r="M57" s="6"/>
      <c r="N57" s="7">
        <f t="shared" si="18"/>
        <v>0</v>
      </c>
      <c r="O57" s="6"/>
      <c r="P57" s="7">
        <f t="shared" si="19"/>
        <v>0</v>
      </c>
      <c r="Q57" s="6"/>
      <c r="R57" s="7">
        <f t="shared" si="24"/>
        <v>0</v>
      </c>
      <c r="S57" s="6"/>
      <c r="T57" s="7">
        <f t="shared" si="25"/>
        <v>0</v>
      </c>
      <c r="U57" s="6"/>
      <c r="V57" s="7">
        <f t="shared" si="20"/>
        <v>0</v>
      </c>
      <c r="W57" s="25">
        <f t="shared" si="21"/>
        <v>13.526315789473685</v>
      </c>
      <c r="X57" s="6">
        <f t="shared" si="22"/>
        <v>47</v>
      </c>
      <c r="Y57" s="6">
        <f t="shared" si="23"/>
        <v>1</v>
      </c>
      <c r="Z57" s="16">
        <f>Y57/$G$3</f>
        <v>0.2</v>
      </c>
    </row>
    <row r="58" spans="1:26" x14ac:dyDescent="0.2">
      <c r="A58" s="19">
        <v>48</v>
      </c>
      <c r="B58" s="6" t="s">
        <v>795</v>
      </c>
      <c r="C58" s="6" t="s">
        <v>796</v>
      </c>
      <c r="D58" s="6" t="s">
        <v>799</v>
      </c>
      <c r="E58" s="6"/>
      <c r="F58" s="7">
        <f>IF(E58=0,,($E$9-E58)*$E$7*100/$E$9)</f>
        <v>0</v>
      </c>
      <c r="G58" s="20"/>
      <c r="H58" s="7">
        <f t="shared" si="17"/>
        <v>0</v>
      </c>
      <c r="I58" s="6"/>
      <c r="J58" s="7">
        <f t="shared" si="26"/>
        <v>0</v>
      </c>
      <c r="K58" s="6"/>
      <c r="L58" s="7">
        <f>IF(K58=0,,($K$9-K58)*$K$7*100/$K$9)</f>
        <v>0</v>
      </c>
      <c r="M58" s="6">
        <v>29</v>
      </c>
      <c r="N58" s="7">
        <f t="shared" si="18"/>
        <v>13.333333333333334</v>
      </c>
      <c r="O58" s="6"/>
      <c r="P58" s="7">
        <f t="shared" si="19"/>
        <v>0</v>
      </c>
      <c r="Q58" s="6"/>
      <c r="R58" s="7">
        <f t="shared" si="24"/>
        <v>0</v>
      </c>
      <c r="S58" s="6"/>
      <c r="T58" s="7">
        <f t="shared" si="25"/>
        <v>0</v>
      </c>
      <c r="U58" s="6"/>
      <c r="V58" s="7">
        <f t="shared" si="20"/>
        <v>0</v>
      </c>
      <c r="W58" s="25">
        <f t="shared" si="21"/>
        <v>13.333333333333334</v>
      </c>
      <c r="X58" s="6">
        <f t="shared" si="22"/>
        <v>48</v>
      </c>
      <c r="Y58" s="6">
        <f t="shared" si="23"/>
        <v>1</v>
      </c>
      <c r="Z58" s="16">
        <f t="shared" ref="Z58:Z68" si="27">Y58/$G$3</f>
        <v>0.2</v>
      </c>
    </row>
    <row r="59" spans="1:26" x14ac:dyDescent="0.2">
      <c r="A59" s="19">
        <v>49</v>
      </c>
      <c r="B59" s="6" t="s">
        <v>702</v>
      </c>
      <c r="C59" s="6" t="s">
        <v>703</v>
      </c>
      <c r="D59" s="6" t="s">
        <v>45</v>
      </c>
      <c r="E59" s="20"/>
      <c r="F59" s="7"/>
      <c r="G59" s="20"/>
      <c r="H59" s="7">
        <f t="shared" si="17"/>
        <v>0</v>
      </c>
      <c r="I59" s="6"/>
      <c r="J59" s="7"/>
      <c r="K59" s="6">
        <v>32</v>
      </c>
      <c r="L59" s="7">
        <f>IF(K59=0,,($K$9-K59)*$K$7*100/$K$9)</f>
        <v>6.0606060606060606</v>
      </c>
      <c r="M59" s="6"/>
      <c r="N59" s="7">
        <f t="shared" si="18"/>
        <v>0</v>
      </c>
      <c r="O59" s="6"/>
      <c r="P59" s="7">
        <f t="shared" si="19"/>
        <v>0</v>
      </c>
      <c r="Q59" s="6"/>
      <c r="R59" s="7">
        <f t="shared" si="24"/>
        <v>0</v>
      </c>
      <c r="S59" s="6"/>
      <c r="T59" s="7">
        <f t="shared" si="25"/>
        <v>0</v>
      </c>
      <c r="U59" s="6"/>
      <c r="V59" s="7">
        <f t="shared" si="20"/>
        <v>0</v>
      </c>
      <c r="W59" s="25">
        <f t="shared" si="21"/>
        <v>6.0606060606060606</v>
      </c>
      <c r="X59" s="6">
        <f t="shared" si="22"/>
        <v>49</v>
      </c>
      <c r="Y59" s="6">
        <f t="shared" si="23"/>
        <v>0</v>
      </c>
      <c r="Z59" s="16">
        <f t="shared" si="27"/>
        <v>0</v>
      </c>
    </row>
    <row r="60" spans="1:26" x14ac:dyDescent="0.2">
      <c r="A60" s="19">
        <v>50</v>
      </c>
      <c r="B60" s="6" t="s">
        <v>494</v>
      </c>
      <c r="C60" s="6" t="s">
        <v>495</v>
      </c>
      <c r="D60" s="6" t="s">
        <v>496</v>
      </c>
      <c r="E60" s="6"/>
      <c r="F60" s="7"/>
      <c r="G60" s="20"/>
      <c r="H60" s="7">
        <f t="shared" si="17"/>
        <v>0</v>
      </c>
      <c r="I60" s="6">
        <v>37</v>
      </c>
      <c r="J60" s="7">
        <f>IF(I60=0,,($I$9-I60)*$I$7*100/$I$9)</f>
        <v>5.2631578947368425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/>
      <c r="S60" s="6"/>
      <c r="T60" s="7">
        <f t="shared" si="25"/>
        <v>0</v>
      </c>
      <c r="U60" s="6"/>
      <c r="V60" s="7">
        <f t="shared" si="20"/>
        <v>0</v>
      </c>
      <c r="W60" s="25">
        <f t="shared" si="21"/>
        <v>5.2631578947368425</v>
      </c>
      <c r="X60" s="6">
        <f t="shared" si="22"/>
        <v>50</v>
      </c>
      <c r="Y60" s="6">
        <f t="shared" si="23"/>
        <v>1</v>
      </c>
      <c r="Z60" s="16">
        <f t="shared" si="27"/>
        <v>0.2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17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18"/>
        <v>0</v>
      </c>
      <c r="O61" s="6"/>
      <c r="P61" s="7">
        <f t="shared" si="19"/>
        <v>0</v>
      </c>
      <c r="Q61" s="6"/>
      <c r="R61" s="7">
        <f>IF(Q61=0,,($Q$9-Q61)*$Q$7*100/$Q$9)</f>
        <v>0</v>
      </c>
      <c r="S61" s="6"/>
      <c r="T61" s="7">
        <f t="shared" si="25"/>
        <v>0</v>
      </c>
      <c r="U61" s="6"/>
      <c r="V61" s="7">
        <f t="shared" si="20"/>
        <v>0</v>
      </c>
      <c r="W61" s="25">
        <f t="shared" si="21"/>
        <v>0</v>
      </c>
      <c r="X61" s="6">
        <f t="shared" si="22"/>
        <v>51</v>
      </c>
      <c r="Y61" s="6">
        <f t="shared" si="23"/>
        <v>0</v>
      </c>
      <c r="Z61" s="16">
        <f t="shared" si="27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17"/>
        <v>0</v>
      </c>
      <c r="I62" s="6"/>
      <c r="J62" s="7"/>
      <c r="K62" s="6"/>
      <c r="L62" s="7"/>
      <c r="M62" s="6"/>
      <c r="N62" s="7">
        <f t="shared" si="18"/>
        <v>0</v>
      </c>
      <c r="O62" s="6"/>
      <c r="P62" s="7">
        <f t="shared" si="19"/>
        <v>0</v>
      </c>
      <c r="Q62" s="6"/>
      <c r="R62" s="7">
        <f>IF(Q62=0,,($Q$9-Q62)*$Q$7*100/$Q$9)</f>
        <v>0</v>
      </c>
      <c r="S62" s="6"/>
      <c r="T62" s="7">
        <f t="shared" si="25"/>
        <v>0</v>
      </c>
      <c r="U62" s="6"/>
      <c r="V62" s="7">
        <f t="shared" si="20"/>
        <v>0</v>
      </c>
      <c r="W62" s="25">
        <f t="shared" si="21"/>
        <v>0</v>
      </c>
      <c r="X62" s="6">
        <f t="shared" si="22"/>
        <v>52</v>
      </c>
      <c r="Y62" s="6">
        <f t="shared" si="23"/>
        <v>0</v>
      </c>
      <c r="Z62" s="16">
        <f t="shared" si="27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17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/>
      <c r="P63" s="7">
        <f t="shared" si="19"/>
        <v>0</v>
      </c>
      <c r="Q63" s="6"/>
      <c r="R63" s="7">
        <f>IF(Q63=0,,($Q$9-Q63)*$Q$7*100/$Q$9)</f>
        <v>0</v>
      </c>
      <c r="S63" s="6"/>
      <c r="T63" s="7">
        <f t="shared" si="25"/>
        <v>0</v>
      </c>
      <c r="U63" s="6"/>
      <c r="V63" s="7">
        <f t="shared" si="20"/>
        <v>0</v>
      </c>
      <c r="W63" s="25">
        <f t="shared" si="21"/>
        <v>0</v>
      </c>
      <c r="X63" s="6">
        <f t="shared" si="22"/>
        <v>53</v>
      </c>
      <c r="Y63" s="6">
        <f t="shared" si="23"/>
        <v>0</v>
      </c>
      <c r="Z63" s="16">
        <f t="shared" si="27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ref="H64:H69" si="28"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ref="N64:N69" si="29">IF(M64=0,,($M$9-M64)*$M$7*100/$M$9)</f>
        <v>0</v>
      </c>
      <c r="O64" s="6"/>
      <c r="P64" s="7">
        <f t="shared" ref="P64:P69" si="30">IF(O64=0,,($O$9-O64)*$O$7*100/$O$9)</f>
        <v>0</v>
      </c>
      <c r="Q64" s="6"/>
      <c r="R64" s="7">
        <f t="shared" ref="R64:R68" si="31">IF(Q64=0,,($Q$9-Q64)*$Q$7*100/$Q$9)</f>
        <v>0</v>
      </c>
      <c r="S64" s="6"/>
      <c r="T64" s="7">
        <f t="shared" ref="T64:T69" si="32">IF(S64=0,,($S$9-S64)*$S$7*100/$S$9)</f>
        <v>0</v>
      </c>
      <c r="U64" s="6"/>
      <c r="V64" s="7">
        <f t="shared" ref="V64:V69" si="33">IF(U64=0,,($U$9-U64)*$U$7*100/$U$9)</f>
        <v>0</v>
      </c>
      <c r="W64" s="25">
        <f t="shared" ref="W64:W69" si="34">SUM(F64+H64+J64+L64+N64+P64+R64+T64+V64)</f>
        <v>0</v>
      </c>
      <c r="X64" s="6">
        <f t="shared" si="22"/>
        <v>54</v>
      </c>
      <c r="Y64" s="6">
        <f t="shared" si="23"/>
        <v>0</v>
      </c>
      <c r="Z64" s="16">
        <f t="shared" si="27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8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9"/>
        <v>0</v>
      </c>
      <c r="O65" s="6"/>
      <c r="P65" s="7">
        <f t="shared" si="30"/>
        <v>0</v>
      </c>
      <c r="Q65" s="6"/>
      <c r="R65" s="7">
        <f t="shared" si="31"/>
        <v>0</v>
      </c>
      <c r="S65" s="6"/>
      <c r="T65" s="7">
        <f t="shared" si="32"/>
        <v>0</v>
      </c>
      <c r="U65" s="6"/>
      <c r="V65" s="7">
        <f t="shared" si="33"/>
        <v>0</v>
      </c>
      <c r="W65" s="25">
        <f t="shared" si="34"/>
        <v>0</v>
      </c>
      <c r="X65" s="6">
        <f t="shared" si="22"/>
        <v>55</v>
      </c>
      <c r="Y65" s="6">
        <f t="shared" si="23"/>
        <v>0</v>
      </c>
      <c r="Z65" s="16">
        <f t="shared" si="27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8"/>
        <v>0</v>
      </c>
      <c r="I66" s="6"/>
      <c r="J66" s="7">
        <f>IF(I66=0,,($I$9-I66)*$I$7*100/$I$9)</f>
        <v>0</v>
      </c>
      <c r="K66" s="6"/>
      <c r="L66" s="7"/>
      <c r="M66" s="6"/>
      <c r="N66" s="7">
        <f t="shared" si="29"/>
        <v>0</v>
      </c>
      <c r="O66" s="6"/>
      <c r="P66" s="7">
        <f t="shared" si="30"/>
        <v>0</v>
      </c>
      <c r="Q66" s="6"/>
      <c r="R66" s="7">
        <f t="shared" si="31"/>
        <v>0</v>
      </c>
      <c r="S66" s="6"/>
      <c r="T66" s="7">
        <f t="shared" si="32"/>
        <v>0</v>
      </c>
      <c r="U66" s="6"/>
      <c r="V66" s="7">
        <f t="shared" si="33"/>
        <v>0</v>
      </c>
      <c r="W66" s="25">
        <f t="shared" si="34"/>
        <v>0</v>
      </c>
      <c r="X66" s="6">
        <f t="shared" si="22"/>
        <v>56</v>
      </c>
      <c r="Y66" s="6">
        <f t="shared" si="23"/>
        <v>0</v>
      </c>
      <c r="Z66" s="16">
        <f t="shared" si="27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8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29"/>
        <v>0</v>
      </c>
      <c r="O67" s="6"/>
      <c r="P67" s="7">
        <f t="shared" si="30"/>
        <v>0</v>
      </c>
      <c r="Q67" s="6"/>
      <c r="R67" s="7">
        <f t="shared" si="31"/>
        <v>0</v>
      </c>
      <c r="S67" s="6"/>
      <c r="T67" s="7">
        <f t="shared" si="32"/>
        <v>0</v>
      </c>
      <c r="U67" s="6"/>
      <c r="V67" s="7">
        <f t="shared" si="33"/>
        <v>0</v>
      </c>
      <c r="W67" s="25">
        <f t="shared" si="34"/>
        <v>0</v>
      </c>
      <c r="X67" s="6">
        <f t="shared" si="22"/>
        <v>57</v>
      </c>
      <c r="Y67" s="6">
        <f t="shared" si="23"/>
        <v>0</v>
      </c>
      <c r="Z67" s="16">
        <f t="shared" si="27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8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29"/>
        <v>0</v>
      </c>
      <c r="O68" s="6"/>
      <c r="P68" s="7">
        <f t="shared" si="30"/>
        <v>0</v>
      </c>
      <c r="Q68" s="6"/>
      <c r="R68" s="7">
        <f t="shared" si="31"/>
        <v>0</v>
      </c>
      <c r="S68" s="6"/>
      <c r="T68" s="7">
        <f t="shared" si="32"/>
        <v>0</v>
      </c>
      <c r="U68" s="6"/>
      <c r="V68" s="7">
        <f t="shared" si="33"/>
        <v>0</v>
      </c>
      <c r="W68" s="25">
        <f t="shared" si="34"/>
        <v>0</v>
      </c>
      <c r="X68" s="6">
        <f t="shared" si="22"/>
        <v>58</v>
      </c>
      <c r="Y68" s="6">
        <f t="shared" si="23"/>
        <v>0</v>
      </c>
      <c r="Z68" s="16">
        <f t="shared" si="27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8"/>
        <v>0</v>
      </c>
      <c r="I69" s="6"/>
      <c r="J69" s="7"/>
      <c r="K69" s="6"/>
      <c r="L69" s="7"/>
      <c r="M69" s="6"/>
      <c r="N69" s="7">
        <f t="shared" si="29"/>
        <v>0</v>
      </c>
      <c r="O69" s="6"/>
      <c r="P69" s="7">
        <f t="shared" si="30"/>
        <v>0</v>
      </c>
      <c r="Q69" s="6"/>
      <c r="R69" s="7"/>
      <c r="S69" s="6"/>
      <c r="T69" s="7">
        <f t="shared" si="32"/>
        <v>0</v>
      </c>
      <c r="U69" s="6"/>
      <c r="V69" s="7">
        <f t="shared" si="33"/>
        <v>0</v>
      </c>
      <c r="W69" s="25">
        <f t="shared" si="34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1" t="s">
        <v>11</v>
      </c>
      <c r="B70" s="61"/>
      <c r="C70" s="62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64" t="s">
        <v>18</v>
      </c>
      <c r="B71" s="64"/>
      <c r="C71" s="64"/>
      <c r="E71" s="15">
        <f>E70/$G$2</f>
        <v>0</v>
      </c>
      <c r="G71" s="15">
        <f>G70/$G$2</f>
        <v>0.15686274509803921</v>
      </c>
      <c r="I71" s="15">
        <f>I70/$G$2</f>
        <v>0.70588235294117652</v>
      </c>
      <c r="K71" s="15">
        <f>K70/$G$2</f>
        <v>0.62745098039215685</v>
      </c>
      <c r="M71" s="15">
        <f>M70/$G$2</f>
        <v>0.58823529411764708</v>
      </c>
      <c r="O71" s="15">
        <f>O70/$G$2</f>
        <v>0</v>
      </c>
      <c r="P71" s="15">
        <f>P70/$G$2</f>
        <v>1.1568627450980393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3">
    <sortCondition descending="1" ref="W11:W63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3" t="s">
        <v>14</v>
      </c>
      <c r="F2" s="63"/>
      <c r="G2" s="14">
        <f>COUNTA(B11:B46)</f>
        <v>36</v>
      </c>
    </row>
    <row r="3" spans="1:24" x14ac:dyDescent="0.2">
      <c r="B3" s="2"/>
      <c r="E3" s="63" t="s">
        <v>16</v>
      </c>
      <c r="F3" s="63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308</v>
      </c>
      <c r="F6" s="57"/>
      <c r="G6" s="57" t="s">
        <v>366</v>
      </c>
      <c r="H6" s="57"/>
      <c r="I6" s="57" t="s">
        <v>421</v>
      </c>
      <c r="J6" s="57"/>
      <c r="K6" s="57" t="s">
        <v>649</v>
      </c>
      <c r="L6" s="57"/>
      <c r="M6" s="57" t="s">
        <v>775</v>
      </c>
      <c r="N6" s="57"/>
      <c r="O6" s="57"/>
      <c r="P6" s="57"/>
      <c r="Q6" s="57"/>
      <c r="R6" s="57"/>
      <c r="S6" s="57"/>
      <c r="T6" s="57"/>
    </row>
    <row r="7" spans="1:24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4</v>
      </c>
      <c r="N7" s="59"/>
      <c r="O7" s="58"/>
      <c r="P7" s="59"/>
      <c r="Q7" s="58"/>
      <c r="R7" s="59"/>
      <c r="S7" s="58"/>
      <c r="T7" s="59"/>
    </row>
    <row r="8" spans="1:24" x14ac:dyDescent="0.2">
      <c r="D8" s="1" t="s">
        <v>1</v>
      </c>
      <c r="E8" s="60" t="s">
        <v>309</v>
      </c>
      <c r="F8" s="60"/>
      <c r="G8" s="60">
        <v>45962</v>
      </c>
      <c r="H8" s="60"/>
      <c r="I8" s="70">
        <v>45983</v>
      </c>
      <c r="J8" s="71"/>
      <c r="K8" s="70">
        <v>46004</v>
      </c>
      <c r="L8" s="71"/>
      <c r="M8" s="60">
        <v>46060</v>
      </c>
      <c r="N8" s="60"/>
      <c r="O8" s="60"/>
      <c r="P8" s="60"/>
      <c r="Q8" s="60"/>
      <c r="R8" s="60"/>
      <c r="S8" s="60"/>
      <c r="T8" s="60"/>
    </row>
    <row r="9" spans="1:24" x14ac:dyDescent="0.2">
      <c r="D9" s="1" t="s">
        <v>2</v>
      </c>
      <c r="E9" s="57">
        <v>6</v>
      </c>
      <c r="F9" s="57"/>
      <c r="G9" s="57">
        <v>8</v>
      </c>
      <c r="H9" s="57"/>
      <c r="I9" s="58">
        <v>15</v>
      </c>
      <c r="J9" s="59"/>
      <c r="K9" s="58">
        <v>25</v>
      </c>
      <c r="L9" s="59"/>
      <c r="M9" s="57">
        <v>29</v>
      </c>
      <c r="N9" s="57"/>
      <c r="O9" s="57"/>
      <c r="P9" s="57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6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>
        <v>5</v>
      </c>
      <c r="J11" s="7">
        <f t="shared" ref="J11:J17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/>
      <c r="P11" s="7">
        <f t="shared" ref="P11:P33" si="5">IF(O11=0,,($O$9-O11)*$O$7*100/$O$9)</f>
        <v>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6" si="8">T11+R11+P11+N11+L11+J11+H11+F11</f>
        <v>768.19540229885058</v>
      </c>
      <c r="V11" s="6">
        <f t="shared" ref="V11:V46" si="9">ROW(B11)-10</f>
        <v>1</v>
      </c>
      <c r="W11" s="6">
        <f t="shared" ref="W11:W46" si="10">COUNTA(E11,I11,K11,M11,O11,S11,Q11)</f>
        <v>4</v>
      </c>
      <c r="X11" s="17">
        <f t="shared" ref="X11:X46" si="11">W11/$G$3</f>
        <v>0.66666666666666663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711.54022988505756</v>
      </c>
      <c r="V12" s="6">
        <f t="shared" si="9"/>
        <v>2</v>
      </c>
      <c r="W12" s="6">
        <f t="shared" si="10"/>
        <v>3</v>
      </c>
      <c r="X12" s="17">
        <f t="shared" si="11"/>
        <v>0.5</v>
      </c>
    </row>
    <row r="13" spans="1:24" x14ac:dyDescent="0.2">
      <c r="A13" s="5">
        <f t="shared" si="0"/>
        <v>3</v>
      </c>
      <c r="B13" s="6" t="s">
        <v>447</v>
      </c>
      <c r="C13" s="6" t="s">
        <v>460</v>
      </c>
      <c r="D13" s="6" t="s">
        <v>448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609.28735632183907</v>
      </c>
      <c r="V13" s="6">
        <f t="shared" si="9"/>
        <v>3</v>
      </c>
      <c r="W13" s="6">
        <f t="shared" si="10"/>
        <v>3</v>
      </c>
      <c r="X13" s="17">
        <f t="shared" si="11"/>
        <v>0.5</v>
      </c>
    </row>
    <row r="14" spans="1:24" x14ac:dyDescent="0.2">
      <c r="A14" s="5">
        <f t="shared" si="0"/>
        <v>4</v>
      </c>
      <c r="B14" s="6" t="s">
        <v>415</v>
      </c>
      <c r="C14" s="6" t="s">
        <v>416</v>
      </c>
      <c r="D14" s="6" t="s">
        <v>159</v>
      </c>
      <c r="E14" s="6"/>
      <c r="F14" s="7">
        <f>IF(E14=0,,($E$9-E14)*$E$7*100/$E$9)</f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>
        <v>14</v>
      </c>
      <c r="L14" s="7">
        <f t="shared" si="3"/>
        <v>88</v>
      </c>
      <c r="M14" s="6">
        <v>6</v>
      </c>
      <c r="N14" s="7">
        <f t="shared" si="4"/>
        <v>317.24137931034483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565.24137931034488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441</v>
      </c>
      <c r="C15" s="6" t="s">
        <v>442</v>
      </c>
      <c r="D15" s="6" t="s">
        <v>438</v>
      </c>
      <c r="E15" s="6"/>
      <c r="F15" s="7"/>
      <c r="G15" s="6"/>
      <c r="H15" s="7">
        <f t="shared" si="1"/>
        <v>0</v>
      </c>
      <c r="I15" s="6">
        <v>1</v>
      </c>
      <c r="J15" s="7">
        <f t="shared" si="2"/>
        <v>186.66666666666666</v>
      </c>
      <c r="K15" s="6"/>
      <c r="L15" s="7">
        <f t="shared" si="3"/>
        <v>0</v>
      </c>
      <c r="M15" s="6">
        <v>2</v>
      </c>
      <c r="N15" s="7">
        <f t="shared" si="4"/>
        <v>372.41379310344826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559.08045977011489</v>
      </c>
      <c r="V15" s="6">
        <f t="shared" si="9"/>
        <v>5</v>
      </c>
      <c r="W15" s="6">
        <f t="shared" si="10"/>
        <v>2</v>
      </c>
      <c r="X15" s="17">
        <f t="shared" si="11"/>
        <v>0.33333333333333331</v>
      </c>
    </row>
    <row r="16" spans="1:24" x14ac:dyDescent="0.2">
      <c r="A16" s="5">
        <f t="shared" si="0"/>
        <v>6</v>
      </c>
      <c r="B16" s="6" t="s">
        <v>417</v>
      </c>
      <c r="C16" s="6" t="s">
        <v>414</v>
      </c>
      <c r="D16" s="6" t="s">
        <v>103</v>
      </c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152</v>
      </c>
      <c r="M16" s="6">
        <v>3</v>
      </c>
      <c r="N16" s="7">
        <f t="shared" si="4"/>
        <v>358.62068965517244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510.62068965517244</v>
      </c>
      <c r="V16" s="6">
        <f t="shared" si="9"/>
        <v>6</v>
      </c>
      <c r="W16" s="6">
        <f t="shared" si="10"/>
        <v>2</v>
      </c>
      <c r="X16" s="17">
        <f t="shared" si="11"/>
        <v>0.33333333333333331</v>
      </c>
    </row>
    <row r="17" spans="1:24" x14ac:dyDescent="0.2">
      <c r="A17" s="5">
        <f t="shared" si="0"/>
        <v>7</v>
      </c>
      <c r="B17" s="6" t="s">
        <v>449</v>
      </c>
      <c r="C17" s="6" t="s">
        <v>459</v>
      </c>
      <c r="D17" s="6" t="s">
        <v>126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8</v>
      </c>
      <c r="J17" s="7">
        <f t="shared" si="2"/>
        <v>93.333333333333329</v>
      </c>
      <c r="K17" s="6">
        <v>15</v>
      </c>
      <c r="L17" s="7">
        <f t="shared" si="3"/>
        <v>80</v>
      </c>
      <c r="M17" s="6">
        <v>7</v>
      </c>
      <c r="N17" s="7">
        <f t="shared" si="4"/>
        <v>303.44827586206895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476.78160919540227</v>
      </c>
      <c r="V17" s="6">
        <f t="shared" si="9"/>
        <v>7</v>
      </c>
      <c r="W17" s="6">
        <f t="shared" si="10"/>
        <v>3</v>
      </c>
      <c r="X17" s="17">
        <f t="shared" si="11"/>
        <v>0.5</v>
      </c>
    </row>
    <row r="18" spans="1:24" x14ac:dyDescent="0.2">
      <c r="A18" s="5">
        <f t="shared" si="0"/>
        <v>8</v>
      </c>
      <c r="B18" s="6" t="s">
        <v>677</v>
      </c>
      <c r="C18" s="6" t="s">
        <v>499</v>
      </c>
      <c r="D18" s="6" t="s">
        <v>45</v>
      </c>
      <c r="E18" s="6"/>
      <c r="F18" s="7"/>
      <c r="G18" s="6"/>
      <c r="H18" s="7"/>
      <c r="I18" s="6"/>
      <c r="J18" s="7"/>
      <c r="K18" s="6">
        <v>3</v>
      </c>
      <c r="L18" s="7">
        <f t="shared" si="3"/>
        <v>176</v>
      </c>
      <c r="M18" s="6">
        <v>10</v>
      </c>
      <c r="N18" s="7">
        <f t="shared" si="4"/>
        <v>262.06896551724139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438.06896551724139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451</v>
      </c>
      <c r="C19" s="6" t="s">
        <v>452</v>
      </c>
      <c r="D19" s="6" t="s">
        <v>438</v>
      </c>
      <c r="E19" s="6"/>
      <c r="F19" s="7">
        <f t="shared" ref="F19:F25" si="12">IF(E19=0,,($E$9-E19)*$E$7*100/$E$9)</f>
        <v>0</v>
      </c>
      <c r="G19" s="6"/>
      <c r="H19" s="7">
        <f t="shared" ref="H19:H26" si="13">IF(G19=0,,($G$9-G19)*$G$7*100/$G$9)</f>
        <v>0</v>
      </c>
      <c r="I19" s="6">
        <v>11</v>
      </c>
      <c r="J19" s="7">
        <f t="shared" ref="J19:J27" si="14">IF(I19=0,,($I$9-I19)*$I$7*100/$I$9)</f>
        <v>53.333333333333336</v>
      </c>
      <c r="K19" s="6">
        <v>3</v>
      </c>
      <c r="L19" s="7">
        <f t="shared" si="3"/>
        <v>176</v>
      </c>
      <c r="M19" s="6">
        <v>15</v>
      </c>
      <c r="N19" s="7">
        <f t="shared" si="4"/>
        <v>193.10344827586206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422.43678160919541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443</v>
      </c>
      <c r="C20" s="6" t="s">
        <v>444</v>
      </c>
      <c r="D20" s="6" t="s">
        <v>153</v>
      </c>
      <c r="E20" s="6"/>
      <c r="F20" s="7">
        <f t="shared" si="12"/>
        <v>0</v>
      </c>
      <c r="G20" s="6"/>
      <c r="H20" s="7">
        <f t="shared" si="13"/>
        <v>0</v>
      </c>
      <c r="I20" s="6">
        <v>3</v>
      </c>
      <c r="J20" s="7">
        <f t="shared" si="14"/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396.13793103448279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2">
      <c r="A21" s="5">
        <f t="shared" si="0"/>
        <v>11</v>
      </c>
      <c r="B21" s="6" t="s">
        <v>507</v>
      </c>
      <c r="C21" s="6" t="s">
        <v>508</v>
      </c>
      <c r="D21" s="6" t="s">
        <v>153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776</v>
      </c>
      <c r="C22" s="6" t="s">
        <v>777</v>
      </c>
      <c r="D22" s="6" t="s">
        <v>103</v>
      </c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3"/>
        <v>0</v>
      </c>
      <c r="M22" s="6">
        <v>5</v>
      </c>
      <c r="N22" s="7">
        <f t="shared" si="4"/>
        <v>331.0344827586207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331.0344827586207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457</v>
      </c>
      <c r="C23" s="6" t="s">
        <v>458</v>
      </c>
      <c r="D23" s="6" t="s">
        <v>448</v>
      </c>
      <c r="E23" s="6"/>
      <c r="F23" s="7">
        <f t="shared" si="12"/>
        <v>0</v>
      </c>
      <c r="G23" s="6"/>
      <c r="H23" s="7">
        <f t="shared" si="13"/>
        <v>0</v>
      </c>
      <c r="I23" s="6">
        <v>9</v>
      </c>
      <c r="J23" s="7">
        <f t="shared" si="14"/>
        <v>80</v>
      </c>
      <c r="K23" s="6">
        <v>5</v>
      </c>
      <c r="L23" s="7">
        <f t="shared" si="3"/>
        <v>160</v>
      </c>
      <c r="M23" s="6">
        <v>23</v>
      </c>
      <c r="N23" s="7">
        <f t="shared" si="4"/>
        <v>82.758620689655174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322.75862068965517</v>
      </c>
      <c r="V23" s="6">
        <f t="shared" si="9"/>
        <v>13</v>
      </c>
      <c r="W23" s="6">
        <f t="shared" si="10"/>
        <v>3</v>
      </c>
      <c r="X23" s="17">
        <f t="shared" si="11"/>
        <v>0.5</v>
      </c>
    </row>
    <row r="24" spans="1:24" x14ac:dyDescent="0.2">
      <c r="A24" s="5">
        <f t="shared" si="0"/>
        <v>14</v>
      </c>
      <c r="B24" s="6" t="s">
        <v>453</v>
      </c>
      <c r="C24" s="6" t="s">
        <v>454</v>
      </c>
      <c r="D24" s="6" t="s">
        <v>413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445</v>
      </c>
      <c r="C25" s="6" t="s">
        <v>547</v>
      </c>
      <c r="D25" s="6" t="s">
        <v>446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156</v>
      </c>
      <c r="C26" s="6" t="s">
        <v>778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/>
      <c r="P26" s="7">
        <f t="shared" si="5"/>
        <v>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248.27586206896552</v>
      </c>
      <c r="V26" s="6">
        <f t="shared" si="9"/>
        <v>16</v>
      </c>
      <c r="W26" s="6">
        <f t="shared" si="10"/>
        <v>1</v>
      </c>
      <c r="X26" s="16">
        <f t="shared" si="11"/>
        <v>0.16666666666666666</v>
      </c>
    </row>
    <row r="27" spans="1:24" x14ac:dyDescent="0.2">
      <c r="A27" s="5">
        <f t="shared" si="0"/>
        <v>17</v>
      </c>
      <c r="B27" s="6" t="s">
        <v>455</v>
      </c>
      <c r="C27" s="6" t="s">
        <v>456</v>
      </c>
      <c r="D27" s="6" t="s">
        <v>446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678</v>
      </c>
      <c r="C28" s="6" t="s">
        <v>679</v>
      </c>
      <c r="D28" s="6" t="s">
        <v>126</v>
      </c>
      <c r="E28" s="6"/>
      <c r="F28" s="7"/>
      <c r="G28" s="6"/>
      <c r="H28" s="7"/>
      <c r="I28" s="6"/>
      <c r="J28" s="7"/>
      <c r="K28" s="6">
        <v>10</v>
      </c>
      <c r="L28" s="7">
        <f t="shared" ref="L28:L33" si="15">IF(K28=0,,($K$9-K28)*$K$7*100/$K$9)</f>
        <v>120</v>
      </c>
      <c r="M28" s="6">
        <v>21</v>
      </c>
      <c r="N28" s="7">
        <f t="shared" si="4"/>
        <v>110.34482758620689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230.34482758620689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2">
      <c r="A29" s="5">
        <f t="shared" si="0"/>
        <v>19</v>
      </c>
      <c r="B29" s="6" t="s">
        <v>684</v>
      </c>
      <c r="C29" s="6" t="s">
        <v>685</v>
      </c>
      <c r="D29" s="6" t="s">
        <v>438</v>
      </c>
      <c r="E29" s="6"/>
      <c r="F29" s="7"/>
      <c r="G29" s="6"/>
      <c r="H29" s="7"/>
      <c r="I29" s="6"/>
      <c r="J29" s="7"/>
      <c r="K29" s="6">
        <v>20</v>
      </c>
      <c r="L29" s="7">
        <f t="shared" si="15"/>
        <v>40</v>
      </c>
      <c r="M29" s="6">
        <v>16</v>
      </c>
      <c r="N29" s="7">
        <f t="shared" si="4"/>
        <v>179.31034482758622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219.31034482758622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779</v>
      </c>
      <c r="C30" s="6" t="s">
        <v>780</v>
      </c>
      <c r="D30" s="6" t="s">
        <v>126</v>
      </c>
      <c r="E30" s="6"/>
      <c r="F30" s="7"/>
      <c r="G30" s="6"/>
      <c r="H30" s="7"/>
      <c r="I30" s="6"/>
      <c r="J30" s="7"/>
      <c r="K30" s="6"/>
      <c r="L30" s="7">
        <f t="shared" si="15"/>
        <v>0</v>
      </c>
      <c r="M30" s="6">
        <v>14</v>
      </c>
      <c r="N30" s="7">
        <f t="shared" si="4"/>
        <v>206.89655172413794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206.89655172413794</v>
      </c>
      <c r="V30" s="6">
        <f t="shared" si="9"/>
        <v>20</v>
      </c>
      <c r="W30" s="6">
        <f t="shared" si="10"/>
        <v>1</v>
      </c>
      <c r="X30" s="17">
        <f t="shared" si="11"/>
        <v>0.16666666666666666</v>
      </c>
    </row>
    <row r="31" spans="1:24" x14ac:dyDescent="0.2">
      <c r="A31" s="5">
        <v>21</v>
      </c>
      <c r="B31" s="6" t="s">
        <v>781</v>
      </c>
      <c r="C31" s="6" t="s">
        <v>782</v>
      </c>
      <c r="D31" s="6" t="s">
        <v>103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165.51724137931035</v>
      </c>
      <c r="V31" s="6">
        <f t="shared" si="9"/>
        <v>21</v>
      </c>
      <c r="W31" s="6">
        <f t="shared" si="10"/>
        <v>1</v>
      </c>
      <c r="X31" s="17">
        <f t="shared" si="11"/>
        <v>0.16666666666666666</v>
      </c>
    </row>
    <row r="32" spans="1:24" x14ac:dyDescent="0.2">
      <c r="A32" s="5">
        <v>22</v>
      </c>
      <c r="B32" s="6" t="s">
        <v>783</v>
      </c>
      <c r="C32" s="6" t="s">
        <v>508</v>
      </c>
      <c r="D32" s="6" t="s">
        <v>613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>
        <v>18</v>
      </c>
      <c r="N32" s="7">
        <f t="shared" si="4"/>
        <v>151.72413793103448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151.72413793103448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682</v>
      </c>
      <c r="C33" s="6" t="s">
        <v>683</v>
      </c>
      <c r="D33" s="6" t="s">
        <v>45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17</v>
      </c>
      <c r="L33" s="7">
        <f t="shared" si="15"/>
        <v>64</v>
      </c>
      <c r="M33" s="6">
        <v>23</v>
      </c>
      <c r="N33" s="7">
        <f t="shared" si="4"/>
        <v>82.758620689655174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146.75862068965517</v>
      </c>
      <c r="V33" s="6">
        <f t="shared" si="9"/>
        <v>23</v>
      </c>
      <c r="W33" s="6">
        <f t="shared" si="10"/>
        <v>2</v>
      </c>
      <c r="X33" s="17">
        <f t="shared" si="11"/>
        <v>0.33333333333333331</v>
      </c>
    </row>
    <row r="34" spans="1:24" x14ac:dyDescent="0.2">
      <c r="A34" s="5">
        <v>24</v>
      </c>
      <c r="B34" s="6" t="s">
        <v>784</v>
      </c>
      <c r="C34" s="6" t="s">
        <v>785</v>
      </c>
      <c r="D34" s="6" t="s">
        <v>126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/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686</v>
      </c>
      <c r="C35" s="6" t="s">
        <v>94</v>
      </c>
      <c r="D35" s="6" t="s">
        <v>45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>IF(O35=0,,($O$9-O35)*$O$7*100/$O$9)</f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789</v>
      </c>
      <c r="C36" s="6" t="s">
        <v>790</v>
      </c>
      <c r="D36" s="6" t="s">
        <v>413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/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680</v>
      </c>
      <c r="C37" s="6" t="s">
        <v>681</v>
      </c>
      <c r="D37" s="6" t="s">
        <v>45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6"/>
      <c r="T37" s="7">
        <f t="shared" ref="T37:T46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462</v>
      </c>
      <c r="C38" s="6" t="s">
        <v>318</v>
      </c>
      <c r="D38" s="6" t="s">
        <v>446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450</v>
      </c>
      <c r="C39" s="6" t="s">
        <v>67</v>
      </c>
      <c r="D39" s="6" t="s">
        <v>446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750</v>
      </c>
      <c r="C40" s="6" t="s">
        <v>786</v>
      </c>
      <c r="D40" s="6" t="s">
        <v>45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/>
      <c r="P40" s="7"/>
      <c r="Q40" s="6"/>
      <c r="R40" s="7"/>
      <c r="S40" s="6"/>
      <c r="T40" s="7">
        <f t="shared" si="16"/>
        <v>0</v>
      </c>
      <c r="U40" s="8">
        <f t="shared" si="8"/>
        <v>27.586206896551722</v>
      </c>
      <c r="V40" s="6">
        <f t="shared" si="9"/>
        <v>30</v>
      </c>
      <c r="W40" s="6">
        <f t="shared" si="10"/>
        <v>1</v>
      </c>
      <c r="X40" s="17">
        <f t="shared" si="11"/>
        <v>0.16666666666666666</v>
      </c>
    </row>
    <row r="41" spans="1:24" x14ac:dyDescent="0.2">
      <c r="A41" s="5">
        <v>31</v>
      </c>
      <c r="B41" s="6" t="s">
        <v>687</v>
      </c>
      <c r="C41" s="6" t="s">
        <v>688</v>
      </c>
      <c r="D41" s="6" t="s">
        <v>103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691</v>
      </c>
      <c r="C42" s="6" t="s">
        <v>692</v>
      </c>
      <c r="D42" s="6" t="s">
        <v>103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689</v>
      </c>
      <c r="C43" s="6" t="s">
        <v>549</v>
      </c>
      <c r="D43" s="6" t="s">
        <v>126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/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461</v>
      </c>
      <c r="C44" s="6" t="s">
        <v>463</v>
      </c>
      <c r="D44" s="6" t="s">
        <v>153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690</v>
      </c>
      <c r="C45" s="6" t="s">
        <v>329</v>
      </c>
      <c r="D45" s="6" t="s">
        <v>126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f t="shared" si="0"/>
        <v>36</v>
      </c>
      <c r="B46" s="6" t="s">
        <v>788</v>
      </c>
      <c r="C46" s="6" t="s">
        <v>787</v>
      </c>
      <c r="D46" s="6" t="s">
        <v>413</v>
      </c>
      <c r="E46" s="6"/>
      <c r="F46" s="7"/>
      <c r="G46" s="6"/>
      <c r="H46" s="7"/>
      <c r="I46" s="6"/>
      <c r="J46" s="7"/>
      <c r="K46" s="6"/>
      <c r="L46" s="7"/>
      <c r="M46" s="6">
        <v>29</v>
      </c>
      <c r="N46" s="7">
        <v>7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 t="shared" si="16"/>
        <v>0</v>
      </c>
      <c r="U46" s="8">
        <f t="shared" si="8"/>
        <v>7</v>
      </c>
      <c r="V46" s="6">
        <f t="shared" si="9"/>
        <v>36</v>
      </c>
      <c r="W46" s="6">
        <f t="shared" si="10"/>
        <v>1</v>
      </c>
      <c r="X46" s="17">
        <f t="shared" si="11"/>
        <v>0.16666666666666666</v>
      </c>
    </row>
    <row r="47" spans="1:24" x14ac:dyDescent="0.2">
      <c r="A47" s="61" t="s">
        <v>11</v>
      </c>
      <c r="B47" s="61"/>
      <c r="C47" s="62"/>
      <c r="E47">
        <f>COUNTA(E11:E46)</f>
        <v>2</v>
      </c>
      <c r="G47">
        <f>COUNTA(I11:I46)</f>
        <v>14</v>
      </c>
      <c r="I47">
        <f>COUNTA(K11:K46)</f>
        <v>23</v>
      </c>
      <c r="K47">
        <f>COUNTA(M11:M46)</f>
        <v>29</v>
      </c>
      <c r="M47">
        <f>COUNTA(O11:O46)</f>
        <v>0</v>
      </c>
      <c r="O47">
        <f>COUNTA(Q11:Q46)</f>
        <v>0</v>
      </c>
      <c r="Q47">
        <f>COUNTA(S11:S46)</f>
        <v>0</v>
      </c>
    </row>
    <row r="48" spans="1:24" x14ac:dyDescent="0.2">
      <c r="A48" s="64" t="s">
        <v>18</v>
      </c>
      <c r="B48" s="64"/>
      <c r="C48" s="64"/>
      <c r="E48" s="15">
        <f>E47/$G$2</f>
        <v>5.5555555555555552E-2</v>
      </c>
      <c r="G48" s="15">
        <f>G47/$G$2</f>
        <v>0.3888888888888889</v>
      </c>
      <c r="I48" s="15">
        <f>I47/$G$2</f>
        <v>0.63888888888888884</v>
      </c>
      <c r="K48" s="15">
        <f>K47/$G$2</f>
        <v>0.80555555555555558</v>
      </c>
      <c r="M48" s="15">
        <f>M47/$G$2</f>
        <v>0</v>
      </c>
      <c r="O48" s="15">
        <f>O47/$G$2</f>
        <v>0</v>
      </c>
      <c r="Q48" s="15">
        <f>Q47/$G$2</f>
        <v>0</v>
      </c>
    </row>
    <row r="57" spans="14:14" x14ac:dyDescent="0.2">
      <c r="N57" s="10"/>
    </row>
  </sheetData>
  <sortState xmlns:xlrd2="http://schemas.microsoft.com/office/spreadsheetml/2017/richdata2" ref="B11:U46">
    <sortCondition descending="1" ref="U11:U46"/>
  </sortState>
  <mergeCells count="37">
    <mergeCell ref="A47:C47"/>
    <mergeCell ref="K9:L9"/>
    <mergeCell ref="M9:N9"/>
    <mergeCell ref="M8:N8"/>
    <mergeCell ref="Q8:R8"/>
    <mergeCell ref="I9:J9"/>
    <mergeCell ref="A48:C48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3" t="s">
        <v>15</v>
      </c>
      <c r="F2" s="63"/>
      <c r="G2" s="14">
        <f>COUNTA(B11:B56)</f>
        <v>17</v>
      </c>
    </row>
    <row r="3" spans="1:24" x14ac:dyDescent="0.2">
      <c r="B3" s="2"/>
      <c r="E3" s="63" t="s">
        <v>16</v>
      </c>
      <c r="F3" s="63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57" t="s">
        <v>366</v>
      </c>
      <c r="F6" s="57"/>
      <c r="G6" s="57" t="s">
        <v>421</v>
      </c>
      <c r="H6" s="57"/>
      <c r="I6" s="57" t="s">
        <v>809</v>
      </c>
      <c r="J6" s="57"/>
      <c r="K6" s="57"/>
      <c r="L6" s="57"/>
      <c r="M6" s="57"/>
      <c r="N6" s="57"/>
      <c r="O6" s="58"/>
      <c r="P6" s="59"/>
      <c r="Q6" s="57"/>
      <c r="R6" s="57"/>
      <c r="S6" s="57"/>
      <c r="T6" s="57"/>
    </row>
    <row r="7" spans="1:24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</row>
    <row r="8" spans="1:24" x14ac:dyDescent="0.2">
      <c r="D8" s="1" t="s">
        <v>1</v>
      </c>
      <c r="E8" s="60">
        <v>45962</v>
      </c>
      <c r="F8" s="60"/>
      <c r="G8" s="70">
        <v>45983</v>
      </c>
      <c r="H8" s="71"/>
      <c r="I8" s="70">
        <v>46060</v>
      </c>
      <c r="J8" s="71"/>
      <c r="K8" s="70"/>
      <c r="L8" s="71"/>
      <c r="M8" s="70"/>
      <c r="N8" s="71"/>
      <c r="O8" s="70"/>
      <c r="P8" s="71"/>
      <c r="Q8" s="60"/>
      <c r="R8" s="60"/>
      <c r="S8" s="60"/>
      <c r="T8" s="60"/>
    </row>
    <row r="9" spans="1:24" x14ac:dyDescent="0.2">
      <c r="D9" s="1" t="s">
        <v>2</v>
      </c>
      <c r="E9" s="57">
        <v>15</v>
      </c>
      <c r="F9" s="57"/>
      <c r="G9" s="58">
        <v>7</v>
      </c>
      <c r="H9" s="59"/>
      <c r="I9" s="58">
        <v>15</v>
      </c>
      <c r="J9" s="59"/>
      <c r="K9" s="58"/>
      <c r="L9" s="59"/>
      <c r="M9" s="58"/>
      <c r="N9" s="59"/>
      <c r="O9" s="58"/>
      <c r="P9" s="59"/>
      <c r="Q9" s="57"/>
      <c r="R9" s="57"/>
      <c r="S9" s="57"/>
      <c r="T9" s="57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811</v>
      </c>
      <c r="C14" s="13" t="s">
        <v>166</v>
      </c>
      <c r="D14" s="13" t="s">
        <v>423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810</v>
      </c>
      <c r="C15" s="13" t="s">
        <v>467</v>
      </c>
      <c r="D15" s="13" t="s">
        <v>423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824</v>
      </c>
      <c r="C17" s="13" t="s">
        <v>823</v>
      </c>
      <c r="D17" s="20" t="s">
        <v>799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426</v>
      </c>
      <c r="C18" s="13" t="s">
        <v>427</v>
      </c>
      <c r="D18" s="13" t="s">
        <v>159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812</v>
      </c>
      <c r="C19" s="13" t="s">
        <v>122</v>
      </c>
      <c r="D19" s="13" t="s">
        <v>413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428</v>
      </c>
      <c r="C20" s="13" t="s">
        <v>429</v>
      </c>
      <c r="D20" s="13" t="s">
        <v>413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813</v>
      </c>
      <c r="C21" s="13" t="s">
        <v>820</v>
      </c>
      <c r="D21" s="13" t="s">
        <v>413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814</v>
      </c>
      <c r="C22" s="13" t="s">
        <v>815</v>
      </c>
      <c r="D22" s="20" t="s">
        <v>413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821</v>
      </c>
      <c r="C23" s="13" t="s">
        <v>822</v>
      </c>
      <c r="D23" s="13" t="s">
        <v>413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614</v>
      </c>
      <c r="C24" s="13" t="s">
        <v>816</v>
      </c>
      <c r="D24" s="20" t="s">
        <v>799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817</v>
      </c>
      <c r="C25" s="13" t="s">
        <v>818</v>
      </c>
      <c r="D25" s="13" t="s">
        <v>413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432</v>
      </c>
      <c r="C26" s="40" t="s">
        <v>433</v>
      </c>
      <c r="D26" s="13" t="s">
        <v>413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819</v>
      </c>
      <c r="C27" s="13" t="s">
        <v>58</v>
      </c>
      <c r="D27" s="13" t="s">
        <v>799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1" t="s">
        <v>11</v>
      </c>
      <c r="B57" s="61"/>
      <c r="C57" s="62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4" t="s">
        <v>18</v>
      </c>
      <c r="B58" s="64"/>
      <c r="C58" s="64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2" x14ac:dyDescent="0.2">
      <c r="E2" s="63" t="s">
        <v>14</v>
      </c>
      <c r="F2" s="63"/>
      <c r="G2" s="14">
        <f>COUNTA(B11:B30)</f>
        <v>7</v>
      </c>
    </row>
    <row r="3" spans="1:22" x14ac:dyDescent="0.2">
      <c r="B3" s="2"/>
      <c r="E3" s="63" t="s">
        <v>16</v>
      </c>
      <c r="F3" s="63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57" t="s">
        <v>421</v>
      </c>
      <c r="F6" s="57"/>
      <c r="G6" s="57" t="s">
        <v>800</v>
      </c>
      <c r="H6" s="57"/>
      <c r="I6" s="57"/>
      <c r="J6" s="57"/>
      <c r="K6" s="57"/>
      <c r="L6" s="57"/>
      <c r="M6" s="58"/>
      <c r="N6" s="59"/>
      <c r="O6" s="57"/>
      <c r="P6" s="57"/>
      <c r="Q6" s="57"/>
      <c r="R6" s="57"/>
    </row>
    <row r="7" spans="1:22" x14ac:dyDescent="0.2">
      <c r="D7" s="1" t="s">
        <v>10</v>
      </c>
      <c r="E7" s="58">
        <v>2</v>
      </c>
      <c r="F7" s="59"/>
      <c r="G7" s="58">
        <v>2</v>
      </c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</row>
    <row r="8" spans="1:22" x14ac:dyDescent="0.2">
      <c r="D8" s="1" t="s">
        <v>1</v>
      </c>
      <c r="E8" s="60">
        <v>45983</v>
      </c>
      <c r="F8" s="60"/>
      <c r="G8" s="70">
        <v>46060</v>
      </c>
      <c r="H8" s="71"/>
      <c r="I8" s="70"/>
      <c r="J8" s="71"/>
      <c r="K8" s="70"/>
      <c r="L8" s="71"/>
      <c r="M8" s="70"/>
      <c r="N8" s="71"/>
      <c r="O8" s="60"/>
      <c r="P8" s="60"/>
      <c r="Q8" s="60"/>
      <c r="R8" s="60"/>
    </row>
    <row r="9" spans="1:22" x14ac:dyDescent="0.2">
      <c r="D9" s="1" t="s">
        <v>2</v>
      </c>
      <c r="E9" s="57">
        <v>4</v>
      </c>
      <c r="F9" s="57"/>
      <c r="G9" s="58">
        <v>7</v>
      </c>
      <c r="H9" s="59"/>
      <c r="I9" s="58"/>
      <c r="J9" s="59"/>
      <c r="K9" s="58"/>
      <c r="L9" s="59"/>
      <c r="M9" s="58"/>
      <c r="N9" s="59"/>
      <c r="O9" s="57">
        <v>0</v>
      </c>
      <c r="P9" s="57"/>
      <c r="Q9" s="57">
        <v>0</v>
      </c>
      <c r="R9" s="57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436</v>
      </c>
      <c r="C11" s="6" t="s">
        <v>437</v>
      </c>
      <c r="D11" s="6" t="s">
        <v>438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801</v>
      </c>
      <c r="C12" s="6" t="s">
        <v>802</v>
      </c>
      <c r="D12" s="6" t="s">
        <v>45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803</v>
      </c>
      <c r="C13" s="6" t="s">
        <v>804</v>
      </c>
      <c r="D13" s="6" t="s">
        <v>45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434</v>
      </c>
      <c r="C14" s="6" t="s">
        <v>440</v>
      </c>
      <c r="D14" s="6" t="s">
        <v>435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93</v>
      </c>
      <c r="C15" s="6" t="s">
        <v>439</v>
      </c>
      <c r="D15" s="6" t="s">
        <v>153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805</v>
      </c>
      <c r="C16" s="6" t="s">
        <v>808</v>
      </c>
      <c r="D16" s="6" t="s">
        <v>45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806</v>
      </c>
      <c r="C17" s="6" t="s">
        <v>807</v>
      </c>
      <c r="D17" s="6" t="s">
        <v>423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1" t="s">
        <v>11</v>
      </c>
      <c r="B31" s="61"/>
      <c r="C31" s="62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4" t="s">
        <v>18</v>
      </c>
      <c r="B32" s="64"/>
      <c r="C32" s="64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8" x14ac:dyDescent="0.2">
      <c r="G2" s="63" t="s">
        <v>15</v>
      </c>
      <c r="H2" s="63"/>
      <c r="I2" s="14">
        <f>COUNTA(B11:B40)</f>
        <v>3</v>
      </c>
    </row>
    <row r="3" spans="1:18" x14ac:dyDescent="0.2">
      <c r="B3" s="2"/>
      <c r="G3" s="63" t="s">
        <v>16</v>
      </c>
      <c r="H3" s="63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7" t="s">
        <v>809</v>
      </c>
      <c r="F6" s="57"/>
      <c r="G6" s="57"/>
      <c r="H6" s="57"/>
      <c r="I6" s="58"/>
      <c r="J6" s="59"/>
      <c r="K6" s="57"/>
      <c r="L6" s="57"/>
      <c r="M6" s="57"/>
      <c r="N6" s="57"/>
    </row>
    <row r="7" spans="1:18" x14ac:dyDescent="0.2">
      <c r="D7" s="1" t="s">
        <v>10</v>
      </c>
      <c r="E7" s="58">
        <v>1</v>
      </c>
      <c r="F7" s="59"/>
      <c r="G7" s="58"/>
      <c r="H7" s="59"/>
      <c r="I7" s="58"/>
      <c r="J7" s="59"/>
      <c r="K7" s="58"/>
      <c r="L7" s="59"/>
      <c r="M7" s="58"/>
      <c r="N7" s="59"/>
    </row>
    <row r="8" spans="1:18" x14ac:dyDescent="0.2">
      <c r="D8" s="1" t="s">
        <v>1</v>
      </c>
      <c r="E8" s="70">
        <v>46060</v>
      </c>
      <c r="F8" s="71"/>
      <c r="G8" s="70"/>
      <c r="H8" s="71"/>
      <c r="I8" s="70"/>
      <c r="J8" s="71"/>
      <c r="K8" s="60"/>
      <c r="L8" s="60"/>
      <c r="M8" s="60"/>
      <c r="N8" s="60"/>
    </row>
    <row r="9" spans="1:18" x14ac:dyDescent="0.2">
      <c r="D9" s="1" t="s">
        <v>2</v>
      </c>
      <c r="E9" s="57">
        <v>3</v>
      </c>
      <c r="F9" s="57"/>
      <c r="G9" s="57"/>
      <c r="H9" s="57"/>
      <c r="I9" s="58"/>
      <c r="J9" s="59"/>
      <c r="K9" s="57"/>
      <c r="L9" s="57"/>
      <c r="M9" s="57"/>
      <c r="N9" s="57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825</v>
      </c>
      <c r="C11" s="13" t="s">
        <v>826</v>
      </c>
      <c r="D11" s="13" t="s">
        <v>435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189</v>
      </c>
      <c r="C12" s="13" t="s">
        <v>827</v>
      </c>
      <c r="D12" s="13" t="s">
        <v>45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828</v>
      </c>
      <c r="C13" s="13" t="s">
        <v>696</v>
      </c>
      <c r="D13" s="13" t="s">
        <v>413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1" t="s">
        <v>11</v>
      </c>
      <c r="B41" s="61"/>
      <c r="C41" s="62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4" t="s">
        <v>18</v>
      </c>
      <c r="B42" s="64"/>
      <c r="C42" s="64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2">
      <c r="E2" s="63" t="s">
        <v>14</v>
      </c>
      <c r="F2" s="63"/>
      <c r="G2" s="14">
        <f>COUNTA(B11:B23)</f>
        <v>2</v>
      </c>
    </row>
    <row r="3" spans="1:16" x14ac:dyDescent="0.2">
      <c r="B3" s="2"/>
      <c r="E3" s="63" t="s">
        <v>16</v>
      </c>
      <c r="F3" s="63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57" t="s">
        <v>809</v>
      </c>
      <c r="F6" s="57"/>
      <c r="G6" s="58"/>
      <c r="H6" s="59"/>
      <c r="I6" s="57"/>
      <c r="J6" s="57"/>
      <c r="K6" s="57"/>
      <c r="L6" s="57"/>
    </row>
    <row r="7" spans="1:16" x14ac:dyDescent="0.2">
      <c r="D7" s="1" t="s">
        <v>10</v>
      </c>
      <c r="E7" s="58">
        <v>1</v>
      </c>
      <c r="F7" s="59"/>
      <c r="G7" s="58"/>
      <c r="H7" s="59"/>
      <c r="I7" s="58"/>
      <c r="J7" s="59"/>
      <c r="K7" s="58"/>
      <c r="L7" s="59"/>
    </row>
    <row r="8" spans="1:16" x14ac:dyDescent="0.2">
      <c r="D8" s="1" t="s">
        <v>1</v>
      </c>
      <c r="E8" s="70">
        <v>46060</v>
      </c>
      <c r="F8" s="71"/>
      <c r="G8" s="70"/>
      <c r="H8" s="71"/>
      <c r="I8" s="60"/>
      <c r="J8" s="60"/>
      <c r="K8" s="60"/>
      <c r="L8" s="60"/>
    </row>
    <row r="9" spans="1:16" x14ac:dyDescent="0.2">
      <c r="D9" s="1" t="s">
        <v>2</v>
      </c>
      <c r="E9" s="57">
        <v>2</v>
      </c>
      <c r="F9" s="57"/>
      <c r="G9" s="58"/>
      <c r="H9" s="59"/>
      <c r="I9" s="57"/>
      <c r="J9" s="57"/>
      <c r="K9" s="57"/>
      <c r="L9" s="57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814</v>
      </c>
      <c r="C11" s="6" t="s">
        <v>829</v>
      </c>
      <c r="D11" s="6" t="s">
        <v>413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830</v>
      </c>
      <c r="C12" s="6" t="s">
        <v>831</v>
      </c>
      <c r="D12" s="6" t="s">
        <v>832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1" t="s">
        <v>11</v>
      </c>
      <c r="B24" s="61"/>
      <c r="C24" s="62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4" t="s">
        <v>18</v>
      </c>
      <c r="B25" s="64"/>
      <c r="C25" s="64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239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275</v>
      </c>
      <c r="F6" s="57"/>
      <c r="G6" s="57" t="s">
        <v>310</v>
      </c>
      <c r="H6" s="57"/>
      <c r="I6" s="57" t="s">
        <v>366</v>
      </c>
      <c r="J6" s="57"/>
      <c r="K6" s="57" t="s">
        <v>372</v>
      </c>
      <c r="L6" s="57"/>
      <c r="M6" s="57" t="s">
        <v>640</v>
      </c>
      <c r="N6" s="57"/>
      <c r="O6" s="57" t="s">
        <v>421</v>
      </c>
      <c r="P6" s="57"/>
      <c r="Q6" s="57" t="s">
        <v>669</v>
      </c>
      <c r="R6" s="57"/>
      <c r="S6" s="57" t="s">
        <v>857</v>
      </c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5</v>
      </c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45934</v>
      </c>
      <c r="F8" s="60"/>
      <c r="G8" s="60" t="s">
        <v>309</v>
      </c>
      <c r="H8" s="60"/>
      <c r="I8" s="60">
        <v>45961</v>
      </c>
      <c r="J8" s="60"/>
      <c r="K8" s="60">
        <v>45963</v>
      </c>
      <c r="L8" s="60"/>
      <c r="M8" s="60">
        <v>45997</v>
      </c>
      <c r="N8" s="60"/>
      <c r="O8" s="60">
        <v>45983</v>
      </c>
      <c r="P8" s="60"/>
      <c r="Q8" s="60">
        <v>46005</v>
      </c>
      <c r="R8" s="60"/>
      <c r="S8" s="60" t="s">
        <v>859</v>
      </c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7">
        <v>8</v>
      </c>
      <c r="F9" s="57"/>
      <c r="G9" s="57">
        <v>18</v>
      </c>
      <c r="H9" s="57"/>
      <c r="I9" s="57">
        <v>12</v>
      </c>
      <c r="J9" s="57"/>
      <c r="K9" s="57">
        <v>123</v>
      </c>
      <c r="L9" s="57"/>
      <c r="M9" s="57">
        <v>118</v>
      </c>
      <c r="N9" s="57"/>
      <c r="O9" s="57">
        <v>14</v>
      </c>
      <c r="P9" s="57"/>
      <c r="Q9" s="57">
        <v>16</v>
      </c>
      <c r="R9" s="57"/>
      <c r="S9" s="57">
        <v>83</v>
      </c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22">
        <v>11</v>
      </c>
      <c r="L11" s="22">
        <f t="shared" ref="L11:L34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34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31" si="7">IF(S11=0,,($S$9-S11)*$S$7*100/$S$9)</f>
        <v>0</v>
      </c>
      <c r="U11" s="7"/>
      <c r="V11" s="21">
        <f t="shared" ref="V11:V34" si="8">IF(U11=0,,($U$9-U11)*$U$7*100/$U$9)</f>
        <v>0</v>
      </c>
      <c r="W11" s="7"/>
      <c r="X11" s="21">
        <f t="shared" ref="X11:X34" si="9">IF(W11=0,,($W$9-W11)*$W$7*100/$W$9)</f>
        <v>0</v>
      </c>
      <c r="Y11" s="7"/>
      <c r="Z11" s="7">
        <f t="shared" ref="Z11:Z34" si="10">IF(Y11=0,,($Y$9-Y11)*$Y$7*100/$Y$9)</f>
        <v>0</v>
      </c>
      <c r="AA11" s="25">
        <f t="shared" ref="AA11:AA34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281</v>
      </c>
      <c r="C16" s="13" t="s">
        <v>254</v>
      </c>
      <c r="D16" s="13" t="s">
        <v>266</v>
      </c>
      <c r="E16" s="22">
        <v>6</v>
      </c>
      <c r="F16" s="7">
        <f t="shared" si="0"/>
        <v>50</v>
      </c>
      <c r="G16" s="22"/>
      <c r="H16" s="7">
        <f t="shared" si="1"/>
        <v>0</v>
      </c>
      <c r="I16" s="22"/>
      <c r="J16" s="22">
        <f t="shared" si="2"/>
        <v>0</v>
      </c>
      <c r="K16" s="22">
        <v>75</v>
      </c>
      <c r="L16" s="22">
        <f t="shared" si="3"/>
        <v>195.1219512195122</v>
      </c>
      <c r="M16" s="22">
        <v>70</v>
      </c>
      <c r="N16" s="22">
        <f t="shared" si="4"/>
        <v>203.38983050847457</v>
      </c>
      <c r="O16" s="21">
        <v>7</v>
      </c>
      <c r="P16" s="21">
        <f t="shared" si="5"/>
        <v>100</v>
      </c>
      <c r="Q16" s="21">
        <v>13</v>
      </c>
      <c r="R16" s="21">
        <f t="shared" si="6"/>
        <v>37.5</v>
      </c>
      <c r="S16" s="7">
        <v>49</v>
      </c>
      <c r="T16" s="21">
        <f t="shared" si="7"/>
        <v>204.81927710843374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790.83105883642054</v>
      </c>
      <c r="AB16" s="18">
        <v>6</v>
      </c>
    </row>
    <row r="17" spans="1:28" x14ac:dyDescent="0.2">
      <c r="A17" s="18">
        <v>7</v>
      </c>
      <c r="B17" s="13" t="s">
        <v>311</v>
      </c>
      <c r="C17" s="13" t="s">
        <v>272</v>
      </c>
      <c r="D17" s="13" t="s">
        <v>276</v>
      </c>
      <c r="E17" s="22"/>
      <c r="F17" s="7">
        <f t="shared" si="0"/>
        <v>0</v>
      </c>
      <c r="G17" s="21">
        <v>3</v>
      </c>
      <c r="H17" s="7">
        <f t="shared" si="1"/>
        <v>166.66666666666666</v>
      </c>
      <c r="I17" s="22"/>
      <c r="J17" s="22">
        <f t="shared" si="2"/>
        <v>0</v>
      </c>
      <c r="K17" s="22">
        <v>55</v>
      </c>
      <c r="L17" s="22">
        <f t="shared" si="3"/>
        <v>276.42276422764229</v>
      </c>
      <c r="M17" s="22">
        <v>59</v>
      </c>
      <c r="N17" s="22">
        <f t="shared" si="4"/>
        <v>250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693.08943089430898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>
        <v>47</v>
      </c>
      <c r="T18" s="21">
        <f t="shared" si="7"/>
        <v>216.86746987951807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688.70787684290985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670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671</v>
      </c>
      <c r="C22" s="20" t="s">
        <v>672</v>
      </c>
      <c r="D22" s="6" t="s">
        <v>673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674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 t="shared" ref="N24:N34" si="12">IF(M24=0,,($M$9-M24)*$M$7*100/$M$9)</f>
        <v>0</v>
      </c>
      <c r="O24" s="20"/>
      <c r="P24" s="21">
        <f t="shared" si="5"/>
        <v>0</v>
      </c>
      <c r="Q24" s="20">
        <v>14</v>
      </c>
      <c r="R24" s="21">
        <f t="shared" ref="R24:R34" si="13"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 t="shared" si="12"/>
        <v>0</v>
      </c>
      <c r="O25" s="21"/>
      <c r="P25" s="21">
        <f t="shared" si="5"/>
        <v>0</v>
      </c>
      <c r="Q25" s="21"/>
      <c r="R25" s="21">
        <f t="shared" si="13"/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675</v>
      </c>
      <c r="C26" s="13" t="s">
        <v>676</v>
      </c>
      <c r="D26" s="13" t="s">
        <v>673</v>
      </c>
      <c r="E26" s="22"/>
      <c r="F26" s="7">
        <f t="shared" ref="F26:F34" si="14"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12"/>
        <v>0</v>
      </c>
      <c r="O26" s="21"/>
      <c r="P26" s="21">
        <f t="shared" si="5"/>
        <v>0</v>
      </c>
      <c r="Q26" s="21">
        <v>15</v>
      </c>
      <c r="R26" s="21">
        <f t="shared" si="13"/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 t="shared" si="14"/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 t="shared" si="12"/>
        <v>0</v>
      </c>
      <c r="O27" s="20"/>
      <c r="P27" s="21">
        <f t="shared" si="5"/>
        <v>0</v>
      </c>
      <c r="Q27" s="20"/>
      <c r="R27" s="21">
        <f t="shared" si="13"/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si="14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3"/>
        <v>0</v>
      </c>
      <c r="M28" s="13"/>
      <c r="N28" s="22">
        <f t="shared" si="12"/>
        <v>0</v>
      </c>
      <c r="O28" s="20"/>
      <c r="P28" s="21">
        <f t="shared" si="5"/>
        <v>0</v>
      </c>
      <c r="Q28" s="20"/>
      <c r="R28" s="21">
        <f t="shared" si="13"/>
        <v>0</v>
      </c>
      <c r="S28" s="6"/>
      <c r="T28" s="21">
        <f t="shared" si="7"/>
        <v>0</v>
      </c>
      <c r="U28" s="6"/>
      <c r="V28" s="21">
        <f t="shared" si="8"/>
        <v>0</v>
      </c>
      <c r="W28" s="6"/>
      <c r="X28" s="21">
        <f t="shared" si="9"/>
        <v>0</v>
      </c>
      <c r="Y28" s="6"/>
      <c r="Z28" s="7">
        <f t="shared" si="10"/>
        <v>0</v>
      </c>
      <c r="AA28" s="25">
        <f t="shared" si="11"/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4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/>
      <c r="V29" s="21">
        <f t="shared" si="8"/>
        <v>0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4"/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 t="shared" si="8"/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4"/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 t="shared" si="8"/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4"/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 t="shared" si="5"/>
        <v>0</v>
      </c>
      <c r="Q32" s="20"/>
      <c r="R32" s="21">
        <f t="shared" si="13"/>
        <v>0</v>
      </c>
      <c r="S32" s="6"/>
      <c r="T32" s="21"/>
      <c r="U32" s="6"/>
      <c r="V32" s="21">
        <f t="shared" si="8"/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4"/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 t="shared" si="5"/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 t="shared" si="8"/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 t="shared" si="5"/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 t="shared" si="8"/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15">IF(E35=0,,($E$9-E35)*$E$7*100/$E$9)</f>
        <v>0</v>
      </c>
      <c r="G35" s="13"/>
      <c r="H35" s="7">
        <f t="shared" ref="H35:H48" si="16">IF(G35=0,,($G$9-G35)*$G$7*100/$G$9)</f>
        <v>0</v>
      </c>
      <c r="I35" s="13"/>
      <c r="J35" s="22">
        <f t="shared" ref="J35:J48" si="17">IF(I35=0,,($I$9-I35)*$I$7*100/$I$9)</f>
        <v>0</v>
      </c>
      <c r="K35" s="20"/>
      <c r="L35" s="22">
        <f t="shared" ref="L35:L37" si="18">IF(K35=0,,($K$9-K35)*$K$7*100/$K$9)</f>
        <v>0</v>
      </c>
      <c r="M35" s="13"/>
      <c r="N35" s="22">
        <f t="shared" ref="N35:N48" si="19">IF(M35=0,,($M$9-M35)*$M$7*100/$M$9)</f>
        <v>0</v>
      </c>
      <c r="O35" s="20"/>
      <c r="P35" s="21">
        <f t="shared" ref="P35:P48" si="20">IF(O35=0,,($O$9-O35)*$O$7*100/$O$9)</f>
        <v>0</v>
      </c>
      <c r="Q35" s="20"/>
      <c r="R35" s="21">
        <f t="shared" ref="R35:R48" si="21">IF(Q35=0,,($Q$9-Q35)*$Q$7*100/$Q$9)</f>
        <v>0</v>
      </c>
      <c r="S35" s="6"/>
      <c r="T35" s="21"/>
      <c r="U35" s="6"/>
      <c r="V35" s="21">
        <f t="shared" ref="V35:V48" si="22">IF(U35=0,,($U$9-U35)*$U$7*100/$U$9)</f>
        <v>0</v>
      </c>
      <c r="W35" s="6"/>
      <c r="X35" s="21">
        <f t="shared" ref="X35:X48" si="23">IF(W35=0,,($W$9-W35)*$W$7*100/$W$9)</f>
        <v>0</v>
      </c>
      <c r="Y35" s="6"/>
      <c r="Z35" s="7">
        <f t="shared" ref="Z35:Z48" si="24">IF(Y35=0,,($Y$9-Y35)*$Y$7*100/$Y$9)</f>
        <v>0</v>
      </c>
      <c r="AA35" s="25">
        <f t="shared" ref="AA35:AA47" si="2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15"/>
        <v>0</v>
      </c>
      <c r="G36" s="6"/>
      <c r="H36" s="7">
        <f t="shared" si="16"/>
        <v>0</v>
      </c>
      <c r="I36" s="20"/>
      <c r="J36" s="22">
        <f t="shared" si="17"/>
        <v>0</v>
      </c>
      <c r="K36" s="20"/>
      <c r="L36" s="22">
        <f t="shared" si="18"/>
        <v>0</v>
      </c>
      <c r="M36" s="13"/>
      <c r="N36" s="22">
        <f t="shared" si="19"/>
        <v>0</v>
      </c>
      <c r="O36" s="20"/>
      <c r="P36" s="21">
        <f t="shared" si="20"/>
        <v>0</v>
      </c>
      <c r="Q36" s="20"/>
      <c r="R36" s="21">
        <f t="shared" si="21"/>
        <v>0</v>
      </c>
      <c r="S36" s="6"/>
      <c r="T36" s="21">
        <f>IF(S36=0,,($S$9-S36)*$S$7*100/$S$9)</f>
        <v>0</v>
      </c>
      <c r="U36" s="6"/>
      <c r="V36" s="21">
        <f t="shared" si="22"/>
        <v>0</v>
      </c>
      <c r="W36" s="6"/>
      <c r="X36" s="21">
        <f t="shared" si="23"/>
        <v>0</v>
      </c>
      <c r="Y36" s="6"/>
      <c r="Z36" s="7">
        <f t="shared" si="24"/>
        <v>0</v>
      </c>
      <c r="AA36" s="25">
        <f t="shared" si="2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15"/>
        <v>0</v>
      </c>
      <c r="G37" s="13"/>
      <c r="H37" s="7">
        <f t="shared" si="16"/>
        <v>0</v>
      </c>
      <c r="I37" s="13"/>
      <c r="J37" s="22">
        <f t="shared" si="17"/>
        <v>0</v>
      </c>
      <c r="K37" s="20"/>
      <c r="L37" s="22">
        <f t="shared" si="18"/>
        <v>0</v>
      </c>
      <c r="M37" s="13"/>
      <c r="N37" s="22">
        <f t="shared" si="19"/>
        <v>0</v>
      </c>
      <c r="O37" s="20"/>
      <c r="P37" s="21">
        <f t="shared" si="20"/>
        <v>0</v>
      </c>
      <c r="Q37" s="20"/>
      <c r="R37" s="21">
        <f t="shared" si="21"/>
        <v>0</v>
      </c>
      <c r="S37" s="6"/>
      <c r="T37" s="21"/>
      <c r="U37" s="6"/>
      <c r="V37" s="21">
        <f t="shared" si="22"/>
        <v>0</v>
      </c>
      <c r="W37" s="6"/>
      <c r="X37" s="21">
        <f t="shared" si="23"/>
        <v>0</v>
      </c>
      <c r="Y37" s="6"/>
      <c r="Z37" s="7">
        <f t="shared" si="24"/>
        <v>0</v>
      </c>
      <c r="AA37" s="25">
        <f t="shared" si="2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5"/>
        <v>0</v>
      </c>
      <c r="G38" s="13"/>
      <c r="H38" s="7">
        <f t="shared" si="16"/>
        <v>0</v>
      </c>
      <c r="I38" s="13"/>
      <c r="J38" s="22">
        <f t="shared" si="17"/>
        <v>0</v>
      </c>
      <c r="K38" s="20"/>
      <c r="L38" s="22">
        <v>0</v>
      </c>
      <c r="M38" s="13"/>
      <c r="N38" s="22">
        <f t="shared" si="19"/>
        <v>0</v>
      </c>
      <c r="O38" s="20"/>
      <c r="P38" s="21">
        <f t="shared" si="20"/>
        <v>0</v>
      </c>
      <c r="Q38" s="20"/>
      <c r="R38" s="21">
        <f t="shared" si="21"/>
        <v>0</v>
      </c>
      <c r="S38" s="6"/>
      <c r="T38" s="21"/>
      <c r="U38" s="6"/>
      <c r="V38" s="21">
        <f t="shared" si="22"/>
        <v>0</v>
      </c>
      <c r="W38" s="6"/>
      <c r="X38" s="21">
        <f t="shared" si="23"/>
        <v>0</v>
      </c>
      <c r="Y38" s="6"/>
      <c r="Z38" s="7">
        <f t="shared" si="24"/>
        <v>0</v>
      </c>
      <c r="AA38" s="25">
        <f t="shared" si="2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5"/>
        <v>0</v>
      </c>
      <c r="G39" s="13"/>
      <c r="H39" s="7">
        <f t="shared" si="16"/>
        <v>0</v>
      </c>
      <c r="I39" s="13"/>
      <c r="J39" s="22">
        <f t="shared" si="17"/>
        <v>0</v>
      </c>
      <c r="K39" s="13"/>
      <c r="L39" s="22">
        <f t="shared" ref="L39:L48" si="26">IF(K39=0,,($K$9-K39)*$K$7*100/$K$9)</f>
        <v>0</v>
      </c>
      <c r="M39" s="13"/>
      <c r="N39" s="22">
        <f t="shared" si="19"/>
        <v>0</v>
      </c>
      <c r="O39" s="20"/>
      <c r="P39" s="21">
        <f t="shared" si="20"/>
        <v>0</v>
      </c>
      <c r="Q39" s="20"/>
      <c r="R39" s="21">
        <f t="shared" si="21"/>
        <v>0</v>
      </c>
      <c r="S39" s="6"/>
      <c r="T39" s="21">
        <f t="shared" ref="T39:T48" si="27">IF(S39=0,,($S$9-S39)*$S$7*100/$S$9)</f>
        <v>0</v>
      </c>
      <c r="U39" s="6"/>
      <c r="V39" s="21">
        <f t="shared" si="22"/>
        <v>0</v>
      </c>
      <c r="W39" s="6"/>
      <c r="X39" s="21">
        <f t="shared" si="23"/>
        <v>0</v>
      </c>
      <c r="Y39" s="6"/>
      <c r="Z39" s="7">
        <f t="shared" si="24"/>
        <v>0</v>
      </c>
      <c r="AA39" s="25">
        <f t="shared" si="2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5"/>
        <v>0</v>
      </c>
      <c r="G40" s="13"/>
      <c r="H40" s="7">
        <f t="shared" si="16"/>
        <v>0</v>
      </c>
      <c r="I40" s="13"/>
      <c r="J40" s="22">
        <f t="shared" si="17"/>
        <v>0</v>
      </c>
      <c r="K40" s="13"/>
      <c r="L40" s="22">
        <f t="shared" si="26"/>
        <v>0</v>
      </c>
      <c r="M40" s="13"/>
      <c r="N40" s="22">
        <f t="shared" si="19"/>
        <v>0</v>
      </c>
      <c r="O40" s="20"/>
      <c r="P40" s="21">
        <f t="shared" si="20"/>
        <v>0</v>
      </c>
      <c r="Q40" s="20"/>
      <c r="R40" s="21">
        <f t="shared" si="21"/>
        <v>0</v>
      </c>
      <c r="S40" s="6"/>
      <c r="T40" s="21">
        <f t="shared" si="27"/>
        <v>0</v>
      </c>
      <c r="U40" s="6"/>
      <c r="V40" s="21">
        <f t="shared" si="22"/>
        <v>0</v>
      </c>
      <c r="W40" s="6"/>
      <c r="X40" s="21">
        <f t="shared" si="23"/>
        <v>0</v>
      </c>
      <c r="Y40" s="6"/>
      <c r="Z40" s="7">
        <f t="shared" si="24"/>
        <v>0</v>
      </c>
      <c r="AA40" s="25">
        <f t="shared" si="2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15"/>
        <v>0</v>
      </c>
      <c r="G41" s="13"/>
      <c r="H41" s="7">
        <f t="shared" si="16"/>
        <v>0</v>
      </c>
      <c r="I41" s="13"/>
      <c r="J41" s="22">
        <f t="shared" si="17"/>
        <v>0</v>
      </c>
      <c r="K41" s="13"/>
      <c r="L41" s="22">
        <f t="shared" si="26"/>
        <v>0</v>
      </c>
      <c r="M41" s="13"/>
      <c r="N41" s="22">
        <f t="shared" si="19"/>
        <v>0</v>
      </c>
      <c r="O41" s="20"/>
      <c r="P41" s="21">
        <f t="shared" si="20"/>
        <v>0</v>
      </c>
      <c r="Q41" s="20"/>
      <c r="R41" s="21">
        <f t="shared" si="21"/>
        <v>0</v>
      </c>
      <c r="S41" s="6"/>
      <c r="T41" s="21">
        <f t="shared" si="27"/>
        <v>0</v>
      </c>
      <c r="U41" s="6"/>
      <c r="V41" s="21">
        <f t="shared" si="22"/>
        <v>0</v>
      </c>
      <c r="W41" s="6"/>
      <c r="X41" s="21">
        <f t="shared" si="23"/>
        <v>0</v>
      </c>
      <c r="Y41" s="6"/>
      <c r="Z41" s="7">
        <f t="shared" si="24"/>
        <v>0</v>
      </c>
      <c r="AA41" s="25">
        <f t="shared" si="2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5"/>
        <v>0</v>
      </c>
      <c r="G42" s="6"/>
      <c r="H42" s="7">
        <f t="shared" si="16"/>
        <v>0</v>
      </c>
      <c r="I42" s="20"/>
      <c r="J42" s="22">
        <f t="shared" si="17"/>
        <v>0</v>
      </c>
      <c r="K42" s="20"/>
      <c r="L42" s="22">
        <f t="shared" si="26"/>
        <v>0</v>
      </c>
      <c r="M42" s="13"/>
      <c r="N42" s="22">
        <f t="shared" si="19"/>
        <v>0</v>
      </c>
      <c r="O42" s="20"/>
      <c r="P42" s="21">
        <f t="shared" si="20"/>
        <v>0</v>
      </c>
      <c r="Q42" s="20"/>
      <c r="R42" s="21">
        <f t="shared" si="21"/>
        <v>0</v>
      </c>
      <c r="S42" s="6"/>
      <c r="T42" s="21">
        <f t="shared" si="27"/>
        <v>0</v>
      </c>
      <c r="U42" s="6"/>
      <c r="V42" s="21">
        <f t="shared" si="22"/>
        <v>0</v>
      </c>
      <c r="W42" s="6"/>
      <c r="X42" s="21">
        <f t="shared" si="23"/>
        <v>0</v>
      </c>
      <c r="Y42" s="6"/>
      <c r="Z42" s="7">
        <f t="shared" si="24"/>
        <v>0</v>
      </c>
      <c r="AA42" s="25">
        <f t="shared" si="2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5"/>
        <v>0</v>
      </c>
      <c r="G43" s="6"/>
      <c r="H43" s="7">
        <f t="shared" si="16"/>
        <v>0</v>
      </c>
      <c r="I43" s="13"/>
      <c r="J43" s="22">
        <f t="shared" si="17"/>
        <v>0</v>
      </c>
      <c r="K43" s="20"/>
      <c r="L43" s="22">
        <f t="shared" si="26"/>
        <v>0</v>
      </c>
      <c r="M43" s="13"/>
      <c r="N43" s="22">
        <f t="shared" si="19"/>
        <v>0</v>
      </c>
      <c r="O43" s="20"/>
      <c r="P43" s="21">
        <f t="shared" si="20"/>
        <v>0</v>
      </c>
      <c r="Q43" s="20"/>
      <c r="R43" s="21">
        <f t="shared" si="21"/>
        <v>0</v>
      </c>
      <c r="S43" s="6"/>
      <c r="T43" s="21">
        <f t="shared" si="27"/>
        <v>0</v>
      </c>
      <c r="U43" s="6"/>
      <c r="V43" s="21">
        <f t="shared" si="22"/>
        <v>0</v>
      </c>
      <c r="W43" s="6"/>
      <c r="X43" s="21">
        <f t="shared" si="23"/>
        <v>0</v>
      </c>
      <c r="Y43" s="6"/>
      <c r="Z43" s="7">
        <f t="shared" si="24"/>
        <v>0</v>
      </c>
      <c r="AA43" s="25">
        <f t="shared" si="2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5"/>
        <v>0</v>
      </c>
      <c r="G44" s="6"/>
      <c r="H44" s="7">
        <f t="shared" si="16"/>
        <v>0</v>
      </c>
      <c r="I44" s="13"/>
      <c r="J44" s="22">
        <f t="shared" si="17"/>
        <v>0</v>
      </c>
      <c r="K44" s="20"/>
      <c r="L44" s="22">
        <f t="shared" si="26"/>
        <v>0</v>
      </c>
      <c r="M44" s="13"/>
      <c r="N44" s="22">
        <f t="shared" si="19"/>
        <v>0</v>
      </c>
      <c r="O44" s="20"/>
      <c r="P44" s="21">
        <f t="shared" si="20"/>
        <v>0</v>
      </c>
      <c r="Q44" s="20"/>
      <c r="R44" s="21">
        <f t="shared" si="21"/>
        <v>0</v>
      </c>
      <c r="S44" s="6"/>
      <c r="T44" s="21">
        <f t="shared" si="27"/>
        <v>0</v>
      </c>
      <c r="U44" s="6"/>
      <c r="V44" s="21">
        <f t="shared" si="22"/>
        <v>0</v>
      </c>
      <c r="W44" s="6"/>
      <c r="X44" s="21">
        <f t="shared" si="23"/>
        <v>0</v>
      </c>
      <c r="Y44" s="6"/>
      <c r="Z44" s="7">
        <f t="shared" si="24"/>
        <v>0</v>
      </c>
      <c r="AA44" s="25">
        <f t="shared" si="2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15"/>
        <v>0</v>
      </c>
      <c r="G45" s="6"/>
      <c r="H45" s="7">
        <f t="shared" si="16"/>
        <v>0</v>
      </c>
      <c r="I45" s="20"/>
      <c r="J45" s="22">
        <f t="shared" si="17"/>
        <v>0</v>
      </c>
      <c r="K45" s="20"/>
      <c r="L45" s="22">
        <f t="shared" si="26"/>
        <v>0</v>
      </c>
      <c r="M45" s="13"/>
      <c r="N45" s="22">
        <f t="shared" si="19"/>
        <v>0</v>
      </c>
      <c r="O45" s="20"/>
      <c r="P45" s="21">
        <f t="shared" si="20"/>
        <v>0</v>
      </c>
      <c r="Q45" s="20"/>
      <c r="R45" s="21">
        <f t="shared" si="21"/>
        <v>0</v>
      </c>
      <c r="S45" s="6"/>
      <c r="T45" s="21">
        <f t="shared" si="27"/>
        <v>0</v>
      </c>
      <c r="U45" s="6"/>
      <c r="V45" s="21">
        <f t="shared" si="22"/>
        <v>0</v>
      </c>
      <c r="W45" s="6"/>
      <c r="X45" s="21">
        <f t="shared" si="23"/>
        <v>0</v>
      </c>
      <c r="Y45" s="6"/>
      <c r="Z45" s="7">
        <f t="shared" si="24"/>
        <v>0</v>
      </c>
      <c r="AA45" s="25">
        <f t="shared" si="2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15"/>
        <v>0</v>
      </c>
      <c r="G46" s="6"/>
      <c r="H46" s="7">
        <f t="shared" si="16"/>
        <v>0</v>
      </c>
      <c r="I46" s="13"/>
      <c r="J46" s="22">
        <f t="shared" si="17"/>
        <v>0</v>
      </c>
      <c r="K46" s="20"/>
      <c r="L46" s="22">
        <f t="shared" si="26"/>
        <v>0</v>
      </c>
      <c r="M46" s="13"/>
      <c r="N46" s="22">
        <f t="shared" si="19"/>
        <v>0</v>
      </c>
      <c r="O46" s="20"/>
      <c r="P46" s="21">
        <f t="shared" si="20"/>
        <v>0</v>
      </c>
      <c r="Q46" s="20"/>
      <c r="R46" s="21">
        <f t="shared" si="21"/>
        <v>0</v>
      </c>
      <c r="S46" s="6"/>
      <c r="T46" s="21">
        <f t="shared" si="27"/>
        <v>0</v>
      </c>
      <c r="U46" s="6"/>
      <c r="V46" s="21">
        <f t="shared" si="22"/>
        <v>0</v>
      </c>
      <c r="W46" s="6"/>
      <c r="X46" s="21">
        <f t="shared" si="23"/>
        <v>0</v>
      </c>
      <c r="Y46" s="6"/>
      <c r="Z46" s="7">
        <f t="shared" si="24"/>
        <v>0</v>
      </c>
      <c r="AA46" s="25">
        <f t="shared" si="2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5"/>
        <v>0</v>
      </c>
      <c r="G47" s="13"/>
      <c r="H47" s="7">
        <f t="shared" si="16"/>
        <v>0</v>
      </c>
      <c r="I47" s="13"/>
      <c r="J47" s="22">
        <f t="shared" si="17"/>
        <v>0</v>
      </c>
      <c r="K47" s="13"/>
      <c r="L47" s="22">
        <f t="shared" si="26"/>
        <v>0</v>
      </c>
      <c r="M47" s="13"/>
      <c r="N47" s="22">
        <f t="shared" si="19"/>
        <v>0</v>
      </c>
      <c r="O47" s="20"/>
      <c r="P47" s="21">
        <f t="shared" si="20"/>
        <v>0</v>
      </c>
      <c r="Q47" s="20"/>
      <c r="R47" s="21">
        <f t="shared" si="21"/>
        <v>0</v>
      </c>
      <c r="S47" s="6"/>
      <c r="T47" s="21">
        <f t="shared" si="27"/>
        <v>0</v>
      </c>
      <c r="U47" s="6"/>
      <c r="V47" s="21">
        <f t="shared" si="22"/>
        <v>0</v>
      </c>
      <c r="W47" s="6"/>
      <c r="X47" s="21">
        <f t="shared" si="23"/>
        <v>0</v>
      </c>
      <c r="Y47" s="6"/>
      <c r="Z47" s="7">
        <f t="shared" si="24"/>
        <v>0</v>
      </c>
      <c r="AA47" s="25">
        <f t="shared" si="2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15"/>
        <v>0</v>
      </c>
      <c r="G48" s="13"/>
      <c r="H48" s="7">
        <f t="shared" si="16"/>
        <v>0</v>
      </c>
      <c r="I48" s="20"/>
      <c r="J48" s="22">
        <f t="shared" si="17"/>
        <v>0</v>
      </c>
      <c r="K48" s="20"/>
      <c r="L48" s="22">
        <f t="shared" si="26"/>
        <v>0</v>
      </c>
      <c r="M48" s="13"/>
      <c r="N48" s="22">
        <f t="shared" si="19"/>
        <v>0</v>
      </c>
      <c r="O48" s="20"/>
      <c r="P48" s="21">
        <f t="shared" si="20"/>
        <v>0</v>
      </c>
      <c r="Q48" s="20"/>
      <c r="R48" s="21">
        <f t="shared" si="21"/>
        <v>0</v>
      </c>
      <c r="S48" s="6"/>
      <c r="T48" s="21">
        <f t="shared" si="27"/>
        <v>0</v>
      </c>
      <c r="U48" s="6"/>
      <c r="V48" s="21">
        <f t="shared" si="22"/>
        <v>0</v>
      </c>
      <c r="W48" s="6"/>
      <c r="X48" s="21">
        <f t="shared" si="23"/>
        <v>0</v>
      </c>
      <c r="Y48" s="6"/>
      <c r="Z48" s="7">
        <f t="shared" si="2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1" t="s">
        <v>11</v>
      </c>
      <c r="B49" s="61"/>
      <c r="C49" s="62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4">
    <sortCondition descending="1" ref="AA11:AA34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1" sqref="Z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6" t="s">
        <v>238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284</v>
      </c>
      <c r="F6" s="57"/>
      <c r="G6" s="57" t="s">
        <v>308</v>
      </c>
      <c r="H6" s="57"/>
      <c r="I6" s="57" t="s">
        <v>372</v>
      </c>
      <c r="J6" s="57"/>
      <c r="K6" s="57" t="s">
        <v>421</v>
      </c>
      <c r="L6" s="57"/>
      <c r="M6" s="57" t="s">
        <v>635</v>
      </c>
      <c r="N6" s="57"/>
      <c r="O6" s="57" t="s">
        <v>652</v>
      </c>
      <c r="P6" s="57"/>
      <c r="Q6" s="57" t="s">
        <v>857</v>
      </c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5</v>
      </c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45934</v>
      </c>
      <c r="F8" s="60"/>
      <c r="G8" s="60" t="s">
        <v>309</v>
      </c>
      <c r="H8" s="60"/>
      <c r="I8" s="60">
        <v>45963</v>
      </c>
      <c r="J8" s="60"/>
      <c r="K8" s="60">
        <v>45983</v>
      </c>
      <c r="L8" s="60"/>
      <c r="M8" s="60">
        <v>45997</v>
      </c>
      <c r="N8" s="60"/>
      <c r="O8" s="60">
        <v>46004</v>
      </c>
      <c r="P8" s="60"/>
      <c r="Q8" s="60" t="s">
        <v>858</v>
      </c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7">
        <v>6</v>
      </c>
      <c r="F9" s="57"/>
      <c r="G9" s="57">
        <v>14</v>
      </c>
      <c r="H9" s="57"/>
      <c r="I9" s="57">
        <v>95</v>
      </c>
      <c r="J9" s="57"/>
      <c r="K9" s="57">
        <v>11</v>
      </c>
      <c r="L9" s="57"/>
      <c r="M9" s="57">
        <v>71</v>
      </c>
      <c r="N9" s="57"/>
      <c r="O9" s="57">
        <v>9</v>
      </c>
      <c r="P9" s="57"/>
      <c r="Q9" s="57">
        <v>62</v>
      </c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7" si="0">IF(G11=0,,($G$9-G11)*$G$7*100/$G$9)</f>
        <v>171.42857142857142</v>
      </c>
      <c r="I11" s="13">
        <v>2</v>
      </c>
      <c r="J11" s="22">
        <f t="shared" ref="J11:J27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7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>
        <v>32</v>
      </c>
      <c r="R11" s="21">
        <f t="shared" ref="R11:R27" si="5">IF(Q11=0,,($Q$9-Q11)*$Q$7*100/$Q$9)</f>
        <v>241.93548387096774</v>
      </c>
      <c r="S11" s="6"/>
      <c r="T11" s="21"/>
      <c r="U11" s="6"/>
      <c r="V11" s="21">
        <f t="shared" ref="V11:V27" si="6">IF(U11=0,,($U$9-U11)*$U$7*100/$U$9)</f>
        <v>0</v>
      </c>
      <c r="W11" s="6"/>
      <c r="X11" s="7">
        <f t="shared" ref="X11:X27" si="7">IF(W11=0,,($W$9-W11)*$W$7*100/$W$9)</f>
        <v>0</v>
      </c>
      <c r="Y11" s="25">
        <f t="shared" ref="Y11:Y27" si="8">SUM(F11+H11+J11+L11+N11+P11+R11+T11+V11+X11)</f>
        <v>1499.6224884074904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1139.2477103708841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838.49247152410794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615</v>
      </c>
      <c r="C15" s="13" t="s">
        <v>574</v>
      </c>
      <c r="D15" s="13" t="s">
        <v>616</v>
      </c>
      <c r="E15" s="13"/>
      <c r="F15" s="7">
        <f t="shared" ref="F15:F27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617</v>
      </c>
      <c r="C19" s="13" t="s">
        <v>618</v>
      </c>
      <c r="D19" s="13" t="s">
        <v>448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619</v>
      </c>
      <c r="C21" s="13" t="s">
        <v>620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653</v>
      </c>
      <c r="C22" s="13" t="s">
        <v>654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 t="shared" ref="P22:P27" si="12"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 t="shared" si="12"/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621</v>
      </c>
      <c r="C24" s="13" t="s">
        <v>622</v>
      </c>
      <c r="D24" s="13" t="s">
        <v>550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 t="shared" si="12"/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623</v>
      </c>
      <c r="C25" s="13" t="s">
        <v>134</v>
      </c>
      <c r="D25" s="13" t="s">
        <v>446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 t="shared" si="12"/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1"/>
        <v>0</v>
      </c>
      <c r="G26" s="13"/>
      <c r="H26" s="7">
        <f t="shared" si="0"/>
        <v>0</v>
      </c>
      <c r="I26" s="13"/>
      <c r="J26" s="22">
        <f t="shared" si="1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20"/>
      <c r="P26" s="21">
        <f t="shared" si="12"/>
        <v>0</v>
      </c>
      <c r="Q26" s="20"/>
      <c r="R26" s="21">
        <f t="shared" si="5"/>
        <v>0</v>
      </c>
      <c r="S26" s="6"/>
      <c r="T26" s="21">
        <f>IF(S26=0,,($S$9-S26)*$S$7*100/$S$9)</f>
        <v>0</v>
      </c>
      <c r="U26" s="6"/>
      <c r="V26" s="21">
        <f t="shared" si="6"/>
        <v>0</v>
      </c>
      <c r="W26" s="6"/>
      <c r="X26" s="7">
        <f t="shared" si="7"/>
        <v>0</v>
      </c>
      <c r="Y26" s="25">
        <f t="shared" si="8"/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si="11"/>
        <v>0</v>
      </c>
      <c r="G27" s="6"/>
      <c r="H27" s="7">
        <f t="shared" si="0"/>
        <v>0</v>
      </c>
      <c r="I27" s="13"/>
      <c r="J27" s="22">
        <f t="shared" si="1"/>
        <v>0</v>
      </c>
      <c r="K27" s="20"/>
      <c r="L27" s="22">
        <f>IF(K27=0,,($K$9-K27)*$K$7*100/$K$9)</f>
        <v>0</v>
      </c>
      <c r="M27" s="13"/>
      <c r="N27" s="22">
        <f t="shared" si="3"/>
        <v>0</v>
      </c>
      <c r="O27" s="20"/>
      <c r="P27" s="21">
        <f t="shared" si="12"/>
        <v>0</v>
      </c>
      <c r="Q27" s="20"/>
      <c r="R27" s="21">
        <f t="shared" si="5"/>
        <v>0</v>
      </c>
      <c r="S27" s="6"/>
      <c r="T27" s="21">
        <f>IF(S27=0,,($S$9-S27)*$S$7*100/$S$9)</f>
        <v>0</v>
      </c>
      <c r="U27" s="6"/>
      <c r="V27" s="21">
        <f t="shared" si="6"/>
        <v>0</v>
      </c>
      <c r="W27" s="6"/>
      <c r="X27" s="7">
        <f t="shared" si="7"/>
        <v>0</v>
      </c>
      <c r="Y27" s="25">
        <f t="shared" si="8"/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ref="F28:F31" si="13">IF(E28=0,,($E$9-E28)*$E$7*100/$E$9)</f>
        <v>0</v>
      </c>
      <c r="G28" s="13"/>
      <c r="H28" s="7">
        <f t="shared" ref="H28:H31" si="14">IF(G28=0,,($G$9-G28)*$G$7*100/$G$9)</f>
        <v>0</v>
      </c>
      <c r="I28" s="13"/>
      <c r="J28" s="22">
        <f t="shared" ref="J28:J31" si="15">IF(I28=0,,($I$9-I28)*$I$7*100/$I$9)</f>
        <v>0</v>
      </c>
      <c r="K28" s="13"/>
      <c r="L28" s="22">
        <f t="shared" ref="L28:L31" si="16">IF(K28=0,,($K$9-K28)*$K$7*100/$K$9)</f>
        <v>0</v>
      </c>
      <c r="M28" s="13"/>
      <c r="N28" s="22">
        <f t="shared" ref="N28:N31" si="17">IF(M28=0,,($M$9-M28)*$M$7*100/$M$9)</f>
        <v>0</v>
      </c>
      <c r="O28" s="20"/>
      <c r="P28" s="21">
        <f t="shared" ref="P28" si="18">IF(O28=0,,($O$9-O28)*$O$7*100/$O$9)</f>
        <v>0</v>
      </c>
      <c r="Q28" s="20"/>
      <c r="R28" s="21">
        <f t="shared" ref="R28:R31" si="19">IF(Q28=0,,($Q$9-Q28)*$Q$7*100/$Q$9)</f>
        <v>0</v>
      </c>
      <c r="S28" s="6"/>
      <c r="T28" s="21">
        <f t="shared" ref="T28:T31" si="20">IF(S28=0,,($S$9-S28)*$S$7*100/$S$9)</f>
        <v>0</v>
      </c>
      <c r="U28" s="6"/>
      <c r="V28" s="21">
        <f t="shared" ref="V28:V31" si="21">IF(U28=0,,($U$9-U28)*$U$7*100/$U$9)</f>
        <v>0</v>
      </c>
      <c r="W28" s="6"/>
      <c r="X28" s="7">
        <f t="shared" ref="X28:X31" si="22">IF(W28=0,,($W$9-W28)*$W$7*100/$W$9)</f>
        <v>0</v>
      </c>
      <c r="Y28" s="25">
        <f t="shared" ref="Y28:Y31" si="23">SUM(F28+H28+J28+L28+N28+P28+R28+T28+V28+X28)</f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/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7">
        <f t="shared" si="22"/>
        <v>0</v>
      </c>
      <c r="Y29" s="25">
        <f t="shared" si="23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>IF(O30=0,,($O$9-O30)*$O$7*100/$O$9)</f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7">
        <f t="shared" si="22"/>
        <v>0</v>
      </c>
      <c r="Y30" s="25">
        <f t="shared" si="23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>IF(O31=0,,($O$9-O31)*$O$7*100/$O$9)</f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7">
        <f t="shared" si="22"/>
        <v>0</v>
      </c>
      <c r="Y31" s="25">
        <f t="shared" si="23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5">
        <f t="shared" ref="Y32:Y48" si="33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7">
        <f t="shared" si="32"/>
        <v>0</v>
      </c>
      <c r="Y33" s="25">
        <f t="shared" si="33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7">
        <f t="shared" si="32"/>
        <v>0</v>
      </c>
      <c r="Y34" s="25">
        <f t="shared" si="33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7">
        <f t="shared" si="32"/>
        <v>0</v>
      </c>
      <c r="Y35" s="25">
        <f t="shared" si="33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7">
        <f t="shared" si="32"/>
        <v>0</v>
      </c>
      <c r="Y36" s="25">
        <f t="shared" si="33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7">
        <f t="shared" si="32"/>
        <v>0</v>
      </c>
      <c r="Y37" s="25">
        <f t="shared" si="33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7">
        <f t="shared" si="32"/>
        <v>0</v>
      </c>
      <c r="Y38" s="25">
        <f t="shared" si="33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4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5">IF(S39=0,,($S$9-S39)*$S$7*100/$S$9)</f>
        <v>0</v>
      </c>
      <c r="U39" s="6"/>
      <c r="V39" s="21">
        <f t="shared" si="31"/>
        <v>0</v>
      </c>
      <c r="W39" s="6"/>
      <c r="X39" s="7">
        <f t="shared" si="32"/>
        <v>0</v>
      </c>
      <c r="Y39" s="25">
        <f t="shared" si="33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4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5"/>
        <v>0</v>
      </c>
      <c r="U40" s="6"/>
      <c r="V40" s="21">
        <f t="shared" si="31"/>
        <v>0</v>
      </c>
      <c r="W40" s="6"/>
      <c r="X40" s="7">
        <f t="shared" si="32"/>
        <v>0</v>
      </c>
      <c r="Y40" s="25">
        <f t="shared" si="33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4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5"/>
        <v>0</v>
      </c>
      <c r="U41" s="6"/>
      <c r="V41" s="21">
        <f t="shared" si="31"/>
        <v>0</v>
      </c>
      <c r="W41" s="6"/>
      <c r="X41" s="7">
        <f t="shared" si="32"/>
        <v>0</v>
      </c>
      <c r="Y41" s="25">
        <f t="shared" si="33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4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5"/>
        <v>0</v>
      </c>
      <c r="U42" s="6"/>
      <c r="V42" s="21">
        <f t="shared" si="31"/>
        <v>0</v>
      </c>
      <c r="W42" s="6"/>
      <c r="X42" s="7">
        <f t="shared" si="32"/>
        <v>0</v>
      </c>
      <c r="Y42" s="25">
        <f t="shared" si="33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4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5"/>
        <v>0</v>
      </c>
      <c r="U43" s="6"/>
      <c r="V43" s="21">
        <f t="shared" si="31"/>
        <v>0</v>
      </c>
      <c r="W43" s="6"/>
      <c r="X43" s="7">
        <f t="shared" si="32"/>
        <v>0</v>
      </c>
      <c r="Y43" s="25">
        <f t="shared" si="33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4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5"/>
        <v>0</v>
      </c>
      <c r="U44" s="6"/>
      <c r="V44" s="21">
        <f t="shared" si="31"/>
        <v>0</v>
      </c>
      <c r="W44" s="6"/>
      <c r="X44" s="7">
        <f t="shared" si="32"/>
        <v>0</v>
      </c>
      <c r="Y44" s="25">
        <f t="shared" si="33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4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5"/>
        <v>0</v>
      </c>
      <c r="U45" s="6"/>
      <c r="V45" s="21">
        <f t="shared" si="31"/>
        <v>0</v>
      </c>
      <c r="W45" s="6"/>
      <c r="X45" s="7">
        <f t="shared" si="32"/>
        <v>0</v>
      </c>
      <c r="Y45" s="25">
        <f t="shared" si="33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4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5"/>
        <v>0</v>
      </c>
      <c r="U46" s="6"/>
      <c r="V46" s="21">
        <f t="shared" si="31"/>
        <v>0</v>
      </c>
      <c r="W46" s="6"/>
      <c r="X46" s="7">
        <f t="shared" si="32"/>
        <v>0</v>
      </c>
      <c r="Y46" s="25">
        <f t="shared" si="33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4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5"/>
        <v>0</v>
      </c>
      <c r="U47" s="6"/>
      <c r="V47" s="21">
        <f t="shared" si="31"/>
        <v>0</v>
      </c>
      <c r="W47" s="6"/>
      <c r="X47" s="7">
        <f t="shared" si="32"/>
        <v>0</v>
      </c>
      <c r="Y47" s="25">
        <f t="shared" si="33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4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5"/>
        <v>0</v>
      </c>
      <c r="U48" s="6"/>
      <c r="V48" s="21">
        <f t="shared" si="31"/>
        <v>0</v>
      </c>
      <c r="W48" s="6"/>
      <c r="X48" s="7">
        <f t="shared" si="32"/>
        <v>0</v>
      </c>
      <c r="Y48" s="25">
        <f t="shared" si="33"/>
        <v>0</v>
      </c>
      <c r="Z48" s="20">
        <f t="shared" si="9"/>
        <v>38</v>
      </c>
    </row>
    <row r="49" spans="1:11" x14ac:dyDescent="0.2">
      <c r="A49" s="61" t="s">
        <v>11</v>
      </c>
      <c r="B49" s="61"/>
      <c r="C49" s="62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7">
    <sortCondition descending="1" ref="Y11:Y27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861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6" x14ac:dyDescent="0.2">
      <c r="D7" s="1" t="s">
        <v>10</v>
      </c>
      <c r="E7" s="58"/>
      <c r="F7" s="59"/>
      <c r="G7" s="58"/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1" t="s">
        <v>11</v>
      </c>
      <c r="B34" s="61"/>
      <c r="C34" s="62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4" sqref="Q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56" t="s">
        <v>242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7" t="s">
        <v>366</v>
      </c>
      <c r="F6" s="57"/>
      <c r="G6" s="57" t="s">
        <v>375</v>
      </c>
      <c r="H6" s="57"/>
      <c r="I6" s="57" t="s">
        <v>587</v>
      </c>
      <c r="J6" s="57"/>
      <c r="K6" s="57" t="s">
        <v>635</v>
      </c>
      <c r="L6" s="57"/>
      <c r="M6" s="57" t="s">
        <v>647</v>
      </c>
      <c r="N6" s="57"/>
      <c r="O6" s="57" t="s">
        <v>856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8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5</v>
      </c>
      <c r="P7" s="59"/>
      <c r="Q7" s="58"/>
      <c r="R7" s="59"/>
      <c r="S7" s="58"/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45961</v>
      </c>
      <c r="F8" s="60"/>
      <c r="G8" s="60">
        <v>45962</v>
      </c>
      <c r="H8" s="60"/>
      <c r="I8" s="60">
        <v>45983</v>
      </c>
      <c r="J8" s="60"/>
      <c r="K8" s="60">
        <v>45997</v>
      </c>
      <c r="L8" s="60"/>
      <c r="M8" s="60">
        <v>46004</v>
      </c>
      <c r="N8" s="60"/>
      <c r="O8" s="60">
        <v>46067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7">
        <v>4</v>
      </c>
      <c r="F9" s="57"/>
      <c r="G9" s="57">
        <v>35</v>
      </c>
      <c r="H9" s="57"/>
      <c r="I9" s="57">
        <v>2</v>
      </c>
      <c r="J9" s="57"/>
      <c r="K9" s="57">
        <v>37</v>
      </c>
      <c r="L9" s="57"/>
      <c r="M9" s="57">
        <v>3</v>
      </c>
      <c r="N9" s="57"/>
      <c r="O9" s="57">
        <v>24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21" si="4">IF(S11=0,,($S$9-S11)*$S$7*100/$S$9)</f>
        <v>0</v>
      </c>
      <c r="U11" s="22"/>
      <c r="V11" s="22">
        <f t="shared" ref="V11:V21" si="5">IF(U11=0,,($U$9-U11)*$U$7*100/$U$9)</f>
        <v>0</v>
      </c>
      <c r="W11" s="22"/>
      <c r="X11" s="22">
        <f t="shared" ref="X11:X21" si="6">IF(W11=0,,($W$9-W11)*$W$7*100/$W$9)</f>
        <v>0</v>
      </c>
      <c r="Y11" s="22"/>
      <c r="Z11" s="22">
        <f t="shared" ref="Z11:Z21" si="7">IF(Y11=0,,($Y$9-Y11)*$Y$7*100/$Y$9)</f>
        <v>0</v>
      </c>
      <c r="AA11" s="24">
        <f t="shared" ref="AA11:AA21" si="8">SUM(F11+H11+J11+L11+N11+P11+R11+T11+X11+V11+Z11)</f>
        <v>613.899613899614</v>
      </c>
      <c r="AB11" s="22">
        <f t="shared" ref="AB11:AB24" si="9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ref="P12:P33" si="10">IF(O12=0,,($O$9-O12)*$O$7*100/$O$9)</f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2"/>
      <c r="Z12" s="22">
        <f t="shared" si="7"/>
        <v>0</v>
      </c>
      <c r="AA12" s="24">
        <f t="shared" si="8"/>
        <v>491.4414414414415</v>
      </c>
      <c r="AB12" s="22">
        <f t="shared" si="9"/>
        <v>2</v>
      </c>
    </row>
    <row r="13" spans="1:28" x14ac:dyDescent="0.2">
      <c r="A13" s="18">
        <v>3</v>
      </c>
      <c r="B13" s="13" t="s">
        <v>638</v>
      </c>
      <c r="C13" s="13" t="s">
        <v>639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10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2"/>
      <c r="Z13" s="22">
        <f t="shared" si="7"/>
        <v>0</v>
      </c>
      <c r="AA13" s="24">
        <f t="shared" si="8"/>
        <v>324.32432432432432</v>
      </c>
      <c r="AB13" s="22">
        <f t="shared" si="9"/>
        <v>3</v>
      </c>
    </row>
    <row r="14" spans="1:28" x14ac:dyDescent="0.2">
      <c r="A14" s="18">
        <v>4</v>
      </c>
      <c r="B14" s="13" t="s">
        <v>636</v>
      </c>
      <c r="C14" s="13" t="s">
        <v>637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10"/>
        <v>0</v>
      </c>
      <c r="Q14" s="22"/>
      <c r="R14" s="22">
        <f t="shared" si="3"/>
        <v>0</v>
      </c>
      <c r="S14" s="22"/>
      <c r="T14" s="22">
        <f t="shared" si="4"/>
        <v>0</v>
      </c>
      <c r="U14" s="22"/>
      <c r="V14" s="22">
        <f t="shared" si="5"/>
        <v>0</v>
      </c>
      <c r="W14" s="22"/>
      <c r="X14" s="22">
        <f t="shared" si="6"/>
        <v>0</v>
      </c>
      <c r="Y14" s="22"/>
      <c r="Z14" s="22">
        <f t="shared" si="7"/>
        <v>0</v>
      </c>
      <c r="AA14" s="24">
        <f t="shared" si="8"/>
        <v>243.24324324324326</v>
      </c>
      <c r="AB14" s="22">
        <f t="shared" si="9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>
        <v>19</v>
      </c>
      <c r="P15" s="22">
        <f t="shared" si="10"/>
        <v>104.16666666666667</v>
      </c>
      <c r="Q15" s="22"/>
      <c r="R15" s="22">
        <f t="shared" si="3"/>
        <v>0</v>
      </c>
      <c r="S15" s="22"/>
      <c r="T15" s="22">
        <f t="shared" si="4"/>
        <v>0</v>
      </c>
      <c r="U15" s="22"/>
      <c r="V15" s="22">
        <f t="shared" si="5"/>
        <v>0</v>
      </c>
      <c r="W15" s="22"/>
      <c r="X15" s="22">
        <f t="shared" si="6"/>
        <v>0</v>
      </c>
      <c r="Y15" s="22"/>
      <c r="Z15" s="22">
        <f t="shared" si="7"/>
        <v>0</v>
      </c>
      <c r="AA15" s="24">
        <f t="shared" si="8"/>
        <v>313.6904761904762</v>
      </c>
      <c r="AB15" s="13">
        <f t="shared" si="9"/>
        <v>5</v>
      </c>
    </row>
    <row r="16" spans="1:28" x14ac:dyDescent="0.2">
      <c r="A16" s="18">
        <v>6</v>
      </c>
      <c r="B16" s="13" t="s">
        <v>96</v>
      </c>
      <c r="C16" s="13" t="s">
        <v>648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10"/>
        <v>0</v>
      </c>
      <c r="Q16" s="13"/>
      <c r="R16" s="22">
        <f t="shared" si="3"/>
        <v>0</v>
      </c>
      <c r="S16" s="13"/>
      <c r="T16" s="22">
        <f t="shared" si="4"/>
        <v>0</v>
      </c>
      <c r="U16" s="13"/>
      <c r="V16" s="22">
        <f t="shared" si="5"/>
        <v>0</v>
      </c>
      <c r="W16" s="13"/>
      <c r="X16" s="22">
        <f t="shared" si="6"/>
        <v>0</v>
      </c>
      <c r="Y16" s="13"/>
      <c r="Z16" s="22">
        <f t="shared" si="7"/>
        <v>0</v>
      </c>
      <c r="AA16" s="24">
        <f t="shared" si="8"/>
        <v>34</v>
      </c>
      <c r="AB16" s="22">
        <f t="shared" si="9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10"/>
        <v>0</v>
      </c>
      <c r="Q17" s="13"/>
      <c r="R17" s="22">
        <f t="shared" si="3"/>
        <v>0</v>
      </c>
      <c r="S17" s="13"/>
      <c r="T17" s="22">
        <f t="shared" si="4"/>
        <v>0</v>
      </c>
      <c r="U17" s="13"/>
      <c r="V17" s="22">
        <f t="shared" si="5"/>
        <v>0</v>
      </c>
      <c r="W17" s="13"/>
      <c r="X17" s="22">
        <f t="shared" si="6"/>
        <v>0</v>
      </c>
      <c r="Y17" s="13"/>
      <c r="Z17" s="22">
        <f t="shared" si="7"/>
        <v>0</v>
      </c>
      <c r="AA17" s="24">
        <f t="shared" si="8"/>
        <v>0</v>
      </c>
      <c r="AB17" s="22">
        <f t="shared" si="9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10"/>
        <v>0</v>
      </c>
      <c r="Q18" s="22"/>
      <c r="R18" s="22"/>
      <c r="S18" s="22"/>
      <c r="T18" s="22">
        <f t="shared" si="4"/>
        <v>0</v>
      </c>
      <c r="U18" s="22"/>
      <c r="V18" s="22">
        <f t="shared" si="5"/>
        <v>0</v>
      </c>
      <c r="W18" s="22"/>
      <c r="X18" s="22">
        <f t="shared" si="6"/>
        <v>0</v>
      </c>
      <c r="Y18" s="22"/>
      <c r="Z18" s="22">
        <f t="shared" si="7"/>
        <v>0</v>
      </c>
      <c r="AA18" s="24">
        <f t="shared" si="8"/>
        <v>0</v>
      </c>
      <c r="AB18" s="22">
        <f t="shared" si="9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10"/>
        <v>0</v>
      </c>
      <c r="Q19" s="13"/>
      <c r="R19" s="22">
        <f>IF(Q19=0,,($Q$9-Q19)*$Q$7*100/$Q$9)</f>
        <v>0</v>
      </c>
      <c r="S19" s="13"/>
      <c r="T19" s="22">
        <f t="shared" si="4"/>
        <v>0</v>
      </c>
      <c r="U19" s="13"/>
      <c r="V19" s="22">
        <f t="shared" si="5"/>
        <v>0</v>
      </c>
      <c r="W19" s="13"/>
      <c r="X19" s="22">
        <f t="shared" si="6"/>
        <v>0</v>
      </c>
      <c r="Y19" s="13"/>
      <c r="Z19" s="22">
        <f t="shared" si="7"/>
        <v>0</v>
      </c>
      <c r="AA19" s="24">
        <f t="shared" si="8"/>
        <v>0</v>
      </c>
      <c r="AB19" s="13">
        <f t="shared" si="9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10"/>
        <v>0</v>
      </c>
      <c r="Q20" s="13"/>
      <c r="R20" s="22">
        <f>IF(Q20=0,,($Q$9-Q20)*$Q$7*100/$Q$9)</f>
        <v>0</v>
      </c>
      <c r="S20" s="13"/>
      <c r="T20" s="22">
        <f t="shared" si="4"/>
        <v>0</v>
      </c>
      <c r="U20" s="13"/>
      <c r="V20" s="22">
        <f t="shared" si="5"/>
        <v>0</v>
      </c>
      <c r="W20" s="13"/>
      <c r="X20" s="22">
        <f t="shared" si="6"/>
        <v>0</v>
      </c>
      <c r="Y20" s="13"/>
      <c r="Z20" s="22">
        <f t="shared" si="7"/>
        <v>0</v>
      </c>
      <c r="AA20" s="24">
        <f t="shared" si="8"/>
        <v>0</v>
      </c>
      <c r="AB20" s="13">
        <f t="shared" si="9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10"/>
        <v>0</v>
      </c>
      <c r="Q21" s="22"/>
      <c r="R21" s="22">
        <f>IF(Q21=0,,($Q$9-Q21)*$Q$7*100/$Q$9)</f>
        <v>0</v>
      </c>
      <c r="S21" s="22"/>
      <c r="T21" s="22">
        <f t="shared" si="4"/>
        <v>0</v>
      </c>
      <c r="U21" s="22"/>
      <c r="V21" s="22">
        <f t="shared" si="5"/>
        <v>0</v>
      </c>
      <c r="W21" s="22"/>
      <c r="X21" s="22">
        <f t="shared" si="6"/>
        <v>0</v>
      </c>
      <c r="Y21" s="22"/>
      <c r="Z21" s="22">
        <f t="shared" si="7"/>
        <v>0</v>
      </c>
      <c r="AA21" s="24">
        <f t="shared" si="8"/>
        <v>0</v>
      </c>
      <c r="AB21" s="13">
        <f t="shared" si="9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si="10"/>
        <v>0</v>
      </c>
      <c r="Q22" s="13"/>
      <c r="R22" s="22">
        <f t="shared" ref="R22:R27" si="17">IF(Q22=0,,($Q$9-Q22)*$Q$7*100/$Q$9)</f>
        <v>0</v>
      </c>
      <c r="S22" s="13"/>
      <c r="T22" s="22">
        <f t="shared" ref="T22:T30" si="18">IF(S22=0,,($S$9-S22)*$S$7*100/$S$9)</f>
        <v>0</v>
      </c>
      <c r="U22" s="13"/>
      <c r="V22" s="22">
        <f t="shared" ref="V22:V33" si="19">IF(U22=0,,($U$9-U22)*$U$7*100/$U$9)</f>
        <v>0</v>
      </c>
      <c r="W22" s="13"/>
      <c r="X22" s="22">
        <f t="shared" ref="X22:X33" si="20">IF(W22=0,,($W$9-W22)*$W$7*100/$W$9)</f>
        <v>0</v>
      </c>
      <c r="Y22" s="13"/>
      <c r="Z22" s="22">
        <f t="shared" ref="Z22:Z29" si="21">IF(Y22=0,,($Y$9-Y22)*$Y$7*100/$Y$9)</f>
        <v>0</v>
      </c>
      <c r="AA22" s="24">
        <f t="shared" ref="AA22:AA33" si="22">SUM(F22+H22+J22+L22+N22+P22+R22+T22+X22+V22+Z22)</f>
        <v>0</v>
      </c>
      <c r="AB22" s="13">
        <f t="shared" si="9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3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0"/>
        <v>0</v>
      </c>
      <c r="Q23" s="13"/>
      <c r="R23" s="22">
        <f t="shared" si="17"/>
        <v>0</v>
      </c>
      <c r="S23" s="13"/>
      <c r="T23" s="22">
        <f t="shared" si="18"/>
        <v>0</v>
      </c>
      <c r="U23" s="13"/>
      <c r="V23" s="22">
        <f t="shared" si="19"/>
        <v>0</v>
      </c>
      <c r="W23" s="13"/>
      <c r="X23" s="22">
        <f t="shared" si="20"/>
        <v>0</v>
      </c>
      <c r="Y23" s="13"/>
      <c r="Z23" s="22">
        <f t="shared" si="21"/>
        <v>0</v>
      </c>
      <c r="AA23" s="24">
        <f t="shared" si="22"/>
        <v>0</v>
      </c>
      <c r="AB23" s="13">
        <f t="shared" si="9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3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0"/>
        <v>0</v>
      </c>
      <c r="Q24" s="6"/>
      <c r="R24" s="22">
        <f t="shared" si="17"/>
        <v>0</v>
      </c>
      <c r="S24" s="6"/>
      <c r="T24" s="22">
        <f t="shared" si="18"/>
        <v>0</v>
      </c>
      <c r="U24" s="6"/>
      <c r="V24" s="22">
        <f t="shared" si="19"/>
        <v>0</v>
      </c>
      <c r="W24" s="6"/>
      <c r="X24" s="22">
        <f t="shared" si="20"/>
        <v>0</v>
      </c>
      <c r="Y24" s="6"/>
      <c r="Z24" s="22">
        <f t="shared" si="21"/>
        <v>0</v>
      </c>
      <c r="AA24" s="24">
        <f t="shared" si="22"/>
        <v>0</v>
      </c>
      <c r="AB24" s="13">
        <f t="shared" si="9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3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4">IF(M25=0,,($K$9-M25)*$K$7*100/$K$9)</f>
        <v>0</v>
      </c>
      <c r="O25" s="6"/>
      <c r="P25" s="22">
        <f t="shared" si="10"/>
        <v>0</v>
      </c>
      <c r="Q25" s="6"/>
      <c r="R25" s="22">
        <f t="shared" si="17"/>
        <v>0</v>
      </c>
      <c r="S25" s="6"/>
      <c r="T25" s="22">
        <f t="shared" si="18"/>
        <v>0</v>
      </c>
      <c r="U25" s="6"/>
      <c r="V25" s="22">
        <f t="shared" si="19"/>
        <v>0</v>
      </c>
      <c r="W25" s="6"/>
      <c r="X25" s="22">
        <f t="shared" si="20"/>
        <v>0</v>
      </c>
      <c r="Y25" s="6"/>
      <c r="Z25" s="22">
        <f t="shared" si="21"/>
        <v>0</v>
      </c>
      <c r="AA25" s="24">
        <f t="shared" si="22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3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4"/>
        <v>0</v>
      </c>
      <c r="O26" s="6"/>
      <c r="P26" s="22">
        <f t="shared" si="10"/>
        <v>0</v>
      </c>
      <c r="Q26" s="6"/>
      <c r="R26" s="22">
        <f t="shared" si="17"/>
        <v>0</v>
      </c>
      <c r="S26" s="6"/>
      <c r="T26" s="22">
        <f t="shared" si="18"/>
        <v>0</v>
      </c>
      <c r="U26" s="6"/>
      <c r="V26" s="22">
        <f t="shared" si="19"/>
        <v>0</v>
      </c>
      <c r="W26" s="6"/>
      <c r="X26" s="22">
        <f t="shared" si="20"/>
        <v>0</v>
      </c>
      <c r="Y26" s="6"/>
      <c r="Z26" s="22">
        <f t="shared" si="21"/>
        <v>0</v>
      </c>
      <c r="AA26" s="24">
        <f t="shared" si="22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3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4"/>
        <v>0</v>
      </c>
      <c r="O27" s="6"/>
      <c r="P27" s="22">
        <f t="shared" si="10"/>
        <v>0</v>
      </c>
      <c r="Q27" s="6"/>
      <c r="R27" s="22">
        <f t="shared" si="17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22">
        <f t="shared" si="21"/>
        <v>0</v>
      </c>
      <c r="AA27" s="24">
        <f t="shared" si="22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3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4"/>
        <v>0</v>
      </c>
      <c r="O28" s="6"/>
      <c r="P28" s="22">
        <f t="shared" si="10"/>
        <v>0</v>
      </c>
      <c r="Q28" s="6"/>
      <c r="R28" s="7">
        <f t="shared" ref="R28:R33" si="25">IF(Q28=0,,($K$9-Q28)*$K$7*100/$K$9)</f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22">
        <f t="shared" si="21"/>
        <v>0</v>
      </c>
      <c r="AA28" s="24">
        <f t="shared" si="22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3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4"/>
        <v>0</v>
      </c>
      <c r="O29" s="6"/>
      <c r="P29" s="22">
        <f t="shared" si="10"/>
        <v>0</v>
      </c>
      <c r="Q29" s="6"/>
      <c r="R29" s="7">
        <f t="shared" si="25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22">
        <f t="shared" si="21"/>
        <v>0</v>
      </c>
      <c r="AA29" s="24">
        <f t="shared" si="22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3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4"/>
        <v>0</v>
      </c>
      <c r="O30" s="6"/>
      <c r="P30" s="22">
        <f t="shared" si="10"/>
        <v>0</v>
      </c>
      <c r="Q30" s="6"/>
      <c r="R30" s="7">
        <f t="shared" si="25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>IF(Y30=0,,($K$9-Y30)*$K$7*100/$K$9)</f>
        <v>0</v>
      </c>
      <c r="AA30" s="24">
        <f t="shared" si="22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3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4"/>
        <v>0</v>
      </c>
      <c r="O31" s="6"/>
      <c r="P31" s="22">
        <f t="shared" si="10"/>
        <v>0</v>
      </c>
      <c r="Q31" s="6"/>
      <c r="R31" s="7">
        <f t="shared" si="25"/>
        <v>0</v>
      </c>
      <c r="S31" s="6"/>
      <c r="T31" s="7">
        <f>IF(S31=0,,($K$9-S31)*$K$7*100/$K$9)</f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>IF(Y31=0,,($K$9-Y31)*$K$7*100/$K$9)</f>
        <v>0</v>
      </c>
      <c r="AA31" s="24">
        <f t="shared" si="22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3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4"/>
        <v>0</v>
      </c>
      <c r="O32" s="6"/>
      <c r="P32" s="22">
        <f t="shared" si="10"/>
        <v>0</v>
      </c>
      <c r="Q32" s="6"/>
      <c r="R32" s="7">
        <f t="shared" si="25"/>
        <v>0</v>
      </c>
      <c r="S32" s="6"/>
      <c r="T32" s="7">
        <f>IF(S32=0,,($K$9-S32)*$K$7*100/$K$9)</f>
        <v>0</v>
      </c>
      <c r="U32" s="6"/>
      <c r="V32" s="22">
        <f t="shared" si="19"/>
        <v>0</v>
      </c>
      <c r="W32" s="6"/>
      <c r="X32" s="22">
        <f t="shared" si="20"/>
        <v>0</v>
      </c>
      <c r="Y32" s="6"/>
      <c r="Z32" s="7">
        <f>IF(Y32=0,,($K$9-Y32)*$K$7*100/$K$9)</f>
        <v>0</v>
      </c>
      <c r="AA32" s="24">
        <f t="shared" si="22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3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4"/>
        <v>0</v>
      </c>
      <c r="O33" s="6"/>
      <c r="P33" s="22">
        <f t="shared" si="10"/>
        <v>0</v>
      </c>
      <c r="Q33" s="6"/>
      <c r="R33" s="7">
        <f t="shared" si="25"/>
        <v>0</v>
      </c>
      <c r="S33" s="6"/>
      <c r="T33" s="7">
        <f>IF(S33=0,,($K$9-S33)*$K$7*100/$K$9)</f>
        <v>0</v>
      </c>
      <c r="U33" s="6"/>
      <c r="V33" s="22">
        <f t="shared" si="19"/>
        <v>0</v>
      </c>
      <c r="W33" s="6"/>
      <c r="X33" s="22">
        <f t="shared" si="20"/>
        <v>0</v>
      </c>
      <c r="Y33" s="6"/>
      <c r="Z33" s="7">
        <f>IF(Y33=0,,($K$9-Y33)*$K$7*100/$K$9)</f>
        <v>0</v>
      </c>
      <c r="AA33" s="24">
        <f t="shared" si="22"/>
        <v>0</v>
      </c>
      <c r="AB33" s="6"/>
    </row>
    <row r="34" spans="1:28" x14ac:dyDescent="0.2">
      <c r="A34" s="61" t="s">
        <v>11</v>
      </c>
      <c r="B34" s="61"/>
      <c r="C34" s="62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243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7" t="s">
        <v>372</v>
      </c>
      <c r="F6" s="57"/>
      <c r="G6" s="57" t="s">
        <v>587</v>
      </c>
      <c r="H6" s="57"/>
      <c r="I6" s="57" t="s">
        <v>649</v>
      </c>
      <c r="J6" s="57"/>
      <c r="K6" s="57" t="s">
        <v>855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65"/>
      <c r="X6" s="65"/>
    </row>
    <row r="7" spans="1:26" x14ac:dyDescent="0.2">
      <c r="D7" s="1" t="s">
        <v>10</v>
      </c>
      <c r="E7" s="58">
        <v>5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45962</v>
      </c>
      <c r="F8" s="60"/>
      <c r="G8" s="60">
        <v>45983</v>
      </c>
      <c r="H8" s="60"/>
      <c r="I8" s="60">
        <v>46004</v>
      </c>
      <c r="J8" s="60"/>
      <c r="K8" s="60">
        <v>46067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7">
        <v>53</v>
      </c>
      <c r="F9" s="57"/>
      <c r="G9" s="57">
        <v>1</v>
      </c>
      <c r="H9" s="57"/>
      <c r="I9" s="57">
        <v>3</v>
      </c>
      <c r="J9" s="57"/>
      <c r="K9" s="57">
        <v>31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574.90363156826936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624</v>
      </c>
      <c r="C12" s="13" t="s">
        <v>625</v>
      </c>
      <c r="D12" s="13" t="s">
        <v>616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650</v>
      </c>
      <c r="C13" s="13" t="s">
        <v>120</v>
      </c>
      <c r="D13" s="13" t="s">
        <v>651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1" t="s">
        <v>11</v>
      </c>
      <c r="B34" s="61"/>
      <c r="C34" s="62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660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5" t="s">
        <v>652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  <c r="R6" s="66"/>
      <c r="S6" s="65"/>
      <c r="T6" s="65"/>
      <c r="U6" s="65" t="s">
        <v>172</v>
      </c>
      <c r="V6" s="65"/>
      <c r="W6" s="65" t="s">
        <v>27</v>
      </c>
      <c r="X6" s="65"/>
      <c r="Y6" s="57"/>
      <c r="Z6" s="57"/>
      <c r="AA6" s="57"/>
      <c r="AB6" s="57"/>
    </row>
    <row r="7" spans="1:31" x14ac:dyDescent="0.2">
      <c r="D7" s="1" t="s">
        <v>10</v>
      </c>
      <c r="E7" s="58">
        <v>2</v>
      </c>
      <c r="F7" s="59"/>
      <c r="G7" s="58"/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>
        <v>2</v>
      </c>
      <c r="V7" s="59"/>
      <c r="W7" s="58">
        <v>6</v>
      </c>
      <c r="X7" s="59"/>
      <c r="Y7" s="58"/>
      <c r="Z7" s="59"/>
      <c r="AA7" s="58"/>
      <c r="AB7" s="59"/>
    </row>
    <row r="8" spans="1:31" x14ac:dyDescent="0.2">
      <c r="D8" s="1" t="s">
        <v>1</v>
      </c>
      <c r="E8" s="60">
        <v>46004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31" x14ac:dyDescent="0.2">
      <c r="D9" s="1" t="s">
        <v>2</v>
      </c>
      <c r="E9" s="57">
        <v>8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0</v>
      </c>
      <c r="T9" s="57"/>
      <c r="U9" s="57">
        <v>0</v>
      </c>
      <c r="V9" s="57"/>
      <c r="W9" s="57"/>
      <c r="X9" s="57"/>
      <c r="Y9" s="57"/>
      <c r="Z9" s="57"/>
      <c r="AA9" s="57"/>
      <c r="AB9" s="57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540</v>
      </c>
      <c r="C11" s="13" t="s">
        <v>195</v>
      </c>
      <c r="D11" s="13" t="s">
        <v>613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655</v>
      </c>
      <c r="C12" s="20" t="s">
        <v>656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657</v>
      </c>
      <c r="C14" s="13" t="s">
        <v>554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658</v>
      </c>
      <c r="C15" s="20" t="s">
        <v>634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659</v>
      </c>
      <c r="C16" s="13" t="s">
        <v>354</v>
      </c>
      <c r="D16" s="13" t="s">
        <v>613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61" t="s">
        <v>11</v>
      </c>
      <c r="B35" s="61"/>
      <c r="C35" s="62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48"/>
  <sheetViews>
    <sheetView zoomScale="90" zoomScaleNormal="90" workbookViewId="0">
      <pane xSplit="3" ySplit="10" topLeftCell="E17" activePane="bottomRight" state="frozenSplit"/>
      <selection activeCell="B6" sqref="B6"/>
      <selection pane="topRight" activeCell="B6" sqref="B6"/>
      <selection pane="bottomLeft" activeCell="B6" sqref="B6"/>
      <selection pane="bottomRight" activeCell="S36" sqref="S3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56" t="s">
        <v>260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5" t="s">
        <v>587</v>
      </c>
      <c r="F6" s="65"/>
      <c r="G6" s="65" t="s">
        <v>708</v>
      </c>
      <c r="H6" s="65"/>
      <c r="I6" s="65" t="s">
        <v>841</v>
      </c>
      <c r="J6" s="65"/>
      <c r="K6" s="65" t="s">
        <v>872</v>
      </c>
      <c r="L6" s="65"/>
      <c r="M6" s="65"/>
      <c r="N6" s="65"/>
      <c r="O6" s="65"/>
      <c r="P6" s="65"/>
    </row>
    <row r="7" spans="1:19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/>
      <c r="N7" s="59"/>
      <c r="O7" s="58"/>
      <c r="P7" s="59"/>
    </row>
    <row r="8" spans="1:19" x14ac:dyDescent="0.2">
      <c r="D8" s="1" t="s">
        <v>1</v>
      </c>
      <c r="E8" s="60">
        <v>55845</v>
      </c>
      <c r="F8" s="60"/>
      <c r="G8" s="60">
        <v>46005</v>
      </c>
      <c r="H8" s="60"/>
      <c r="I8" s="60">
        <v>46061</v>
      </c>
      <c r="J8" s="60"/>
      <c r="K8" s="60">
        <v>46096</v>
      </c>
      <c r="L8" s="60"/>
      <c r="M8" s="60"/>
      <c r="N8" s="60"/>
      <c r="O8" s="60"/>
      <c r="P8" s="60"/>
    </row>
    <row r="9" spans="1:19" x14ac:dyDescent="0.2">
      <c r="D9" s="1" t="s">
        <v>2</v>
      </c>
      <c r="E9" s="57">
        <v>11</v>
      </c>
      <c r="F9" s="57"/>
      <c r="G9" s="57">
        <v>22</v>
      </c>
      <c r="H9" s="57"/>
      <c r="I9" s="57">
        <v>10</v>
      </c>
      <c r="J9" s="57"/>
      <c r="K9" s="57">
        <v>14</v>
      </c>
      <c r="L9" s="57"/>
      <c r="M9" s="57"/>
      <c r="N9" s="57"/>
      <c r="O9" s="57"/>
      <c r="P9" s="57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594</v>
      </c>
      <c r="C11" s="20" t="s">
        <v>422</v>
      </c>
      <c r="D11" s="20" t="s">
        <v>103</v>
      </c>
      <c r="E11" s="49">
        <v>5</v>
      </c>
      <c r="F11" s="22">
        <f t="shared" ref="F11:F18" si="0">IF(E11=0,,($E$9-E11)*$E$7*100/$E$9)</f>
        <v>109.09090909090909</v>
      </c>
      <c r="G11" s="49">
        <v>2</v>
      </c>
      <c r="H11" s="22">
        <f t="shared" ref="H11:H21" si="1">IF(G11=0,,($G$9-G11)*$G$7*100/$G$9)</f>
        <v>181.81818181818181</v>
      </c>
      <c r="I11" s="49">
        <v>3</v>
      </c>
      <c r="J11" s="22">
        <f t="shared" ref="J11:J21" si="2">IF(I11=0,,($I$9-I11)*$I$7*100/$I$9)</f>
        <v>140</v>
      </c>
      <c r="K11" s="49">
        <v>2</v>
      </c>
      <c r="L11" s="21">
        <f t="shared" ref="L11:L27" si="3">IF(K11=0,,($K$9-K11)*$K$7*100/$K$9)</f>
        <v>171.42857142857142</v>
      </c>
      <c r="N11" s="22">
        <f t="shared" ref="N11:N21" si="4">IF(M11=0,,($M$9-M11)*$M$7*100/$M$9)</f>
        <v>0</v>
      </c>
      <c r="O11" s="55"/>
      <c r="P11" s="22">
        <f>IF(O11=0,,($O$9-O11)*$O$7*100/$O$9)</f>
        <v>0</v>
      </c>
      <c r="Q11" s="24">
        <f t="shared" ref="Q11:Q47" si="5">SUM(F11,H11,L11,J11,N11,P11)</f>
        <v>602.33766233766232</v>
      </c>
      <c r="R11" s="22">
        <f>ROW(B11)-10</f>
        <v>1</v>
      </c>
      <c r="S11" s="23"/>
    </row>
    <row r="12" spans="1:19" x14ac:dyDescent="0.2">
      <c r="A12" s="18">
        <f t="shared" ref="A12:A14" si="6">R12</f>
        <v>2</v>
      </c>
      <c r="B12" s="20" t="s">
        <v>213</v>
      </c>
      <c r="C12" s="20" t="s">
        <v>214</v>
      </c>
      <c r="D12" s="20" t="s">
        <v>103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2">
      <c r="A13" s="18">
        <f t="shared" si="6"/>
        <v>3</v>
      </c>
      <c r="B13" s="13" t="s">
        <v>588</v>
      </c>
      <c r="C13" s="13" t="s">
        <v>589</v>
      </c>
      <c r="D13" s="13" t="s">
        <v>153</v>
      </c>
      <c r="E13" s="22">
        <v>1</v>
      </c>
      <c r="F13" s="22">
        <f t="shared" si="0"/>
        <v>181.81818181818181</v>
      </c>
      <c r="G13" s="22">
        <v>1</v>
      </c>
      <c r="H13" s="22">
        <f t="shared" si="1"/>
        <v>190.90909090909091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>IF(O13=0,,($O$9-O13)*$O$7*100/$O$9)</f>
        <v>0</v>
      </c>
      <c r="Q13" s="24">
        <f t="shared" si="5"/>
        <v>372.72727272727275</v>
      </c>
      <c r="R13" s="20">
        <f>ROW(B13)-10</f>
        <v>3</v>
      </c>
      <c r="S13" s="23"/>
    </row>
    <row r="14" spans="1:19" x14ac:dyDescent="0.2">
      <c r="A14" s="18">
        <f t="shared" si="6"/>
        <v>4</v>
      </c>
      <c r="B14" s="13" t="s">
        <v>595</v>
      </c>
      <c r="C14" s="13" t="s">
        <v>312</v>
      </c>
      <c r="D14" s="13" t="s">
        <v>103</v>
      </c>
      <c r="E14" s="22">
        <v>6</v>
      </c>
      <c r="F14" s="22">
        <f t="shared" si="0"/>
        <v>90.909090909090907</v>
      </c>
      <c r="G14" s="22"/>
      <c r="H14" s="22">
        <f t="shared" si="1"/>
        <v>0</v>
      </c>
      <c r="I14" s="22">
        <v>3</v>
      </c>
      <c r="J14" s="22">
        <f t="shared" si="2"/>
        <v>140</v>
      </c>
      <c r="K14" s="22">
        <v>6</v>
      </c>
      <c r="L14" s="22">
        <f t="shared" si="3"/>
        <v>114.28571428571429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345.19480519480521</v>
      </c>
      <c r="R14" s="22">
        <f>ROW(B14)-10</f>
        <v>4</v>
      </c>
      <c r="S14" s="23"/>
    </row>
    <row r="15" spans="1:19" x14ac:dyDescent="0.2">
      <c r="A15" s="18">
        <v>5</v>
      </c>
      <c r="B15" s="20" t="s">
        <v>711</v>
      </c>
      <c r="C15" s="20" t="s">
        <v>312</v>
      </c>
      <c r="D15" s="20" t="s">
        <v>45</v>
      </c>
      <c r="E15" s="6"/>
      <c r="F15" s="22">
        <f t="shared" si="0"/>
        <v>0</v>
      </c>
      <c r="G15" s="20">
        <v>3</v>
      </c>
      <c r="H15" s="22">
        <f t="shared" si="1"/>
        <v>172.72727272727272</v>
      </c>
      <c r="I15" s="20">
        <v>2</v>
      </c>
      <c r="J15" s="22">
        <f t="shared" si="2"/>
        <v>160</v>
      </c>
      <c r="K15" s="6"/>
      <c r="L15" s="21">
        <f t="shared" si="3"/>
        <v>0</v>
      </c>
      <c r="M15" s="6"/>
      <c r="N15" s="22">
        <f t="shared" si="4"/>
        <v>0</v>
      </c>
      <c r="O15" s="27"/>
      <c r="P15" s="22">
        <f>IF(O15=0,,($O$9-O15)*$O$7*100/$O$9)</f>
        <v>0</v>
      </c>
      <c r="Q15" s="24">
        <f t="shared" si="5"/>
        <v>332.72727272727275</v>
      </c>
      <c r="R15" s="22">
        <v>5</v>
      </c>
      <c r="S15" s="23"/>
    </row>
    <row r="16" spans="1:19" x14ac:dyDescent="0.2">
      <c r="A16" s="18">
        <v>6</v>
      </c>
      <c r="B16" s="20" t="s">
        <v>717</v>
      </c>
      <c r="C16" s="20" t="s">
        <v>578</v>
      </c>
      <c r="D16" s="20" t="s">
        <v>103</v>
      </c>
      <c r="E16" s="6"/>
      <c r="F16" s="22">
        <f t="shared" si="0"/>
        <v>0</v>
      </c>
      <c r="G16" s="20">
        <v>11</v>
      </c>
      <c r="H16" s="22">
        <f t="shared" si="1"/>
        <v>100</v>
      </c>
      <c r="I16" s="20"/>
      <c r="J16" s="22">
        <f t="shared" si="2"/>
        <v>0</v>
      </c>
      <c r="K16" s="20">
        <v>1</v>
      </c>
      <c r="L16" s="22">
        <f t="shared" si="3"/>
        <v>185.71428571428572</v>
      </c>
      <c r="M16" s="6"/>
      <c r="N16" s="22">
        <f t="shared" si="4"/>
        <v>0</v>
      </c>
      <c r="O16" s="27"/>
      <c r="P16" s="22"/>
      <c r="Q16" s="24">
        <f t="shared" si="5"/>
        <v>285.71428571428572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591</v>
      </c>
      <c r="C17" s="13" t="s">
        <v>592</v>
      </c>
      <c r="D17" s="13" t="s">
        <v>423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/>
      <c r="N17" s="22">
        <f t="shared" si="4"/>
        <v>0</v>
      </c>
      <c r="O17" s="22"/>
      <c r="P17" s="22">
        <f>IF(O17=0,,($O$9-O17)*$O$7*100/$O$9)</f>
        <v>0</v>
      </c>
      <c r="Q17" s="24">
        <f t="shared" si="5"/>
        <v>280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720</v>
      </c>
      <c r="C18" s="20" t="s">
        <v>721</v>
      </c>
      <c r="D18" s="20" t="s">
        <v>103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2">
      <c r="A19" s="18">
        <v>9</v>
      </c>
      <c r="B19" s="13" t="s">
        <v>709</v>
      </c>
      <c r="C19" s="13" t="s">
        <v>710</v>
      </c>
      <c r="D19" s="13" t="s">
        <v>45</v>
      </c>
      <c r="E19" s="22"/>
      <c r="F19" s="22">
        <v>0</v>
      </c>
      <c r="G19" s="22">
        <v>3</v>
      </c>
      <c r="H19" s="22">
        <f t="shared" si="1"/>
        <v>172.72727272727272</v>
      </c>
      <c r="I19" s="22"/>
      <c r="J19" s="22">
        <f t="shared" si="2"/>
        <v>0</v>
      </c>
      <c r="K19" s="22"/>
      <c r="L19" s="22">
        <f t="shared" si="3"/>
        <v>0</v>
      </c>
      <c r="M19" s="22"/>
      <c r="N19" s="22">
        <f t="shared" si="4"/>
        <v>0</v>
      </c>
      <c r="O19" s="22"/>
      <c r="P19" s="22">
        <f>IF(O19=0,,($O$9-O19)*$O$7*100/$O$9)</f>
        <v>0</v>
      </c>
      <c r="Q19" s="24">
        <f t="shared" si="5"/>
        <v>172.72727272727272</v>
      </c>
      <c r="R19" s="13">
        <f>ROW(B19)-10</f>
        <v>9</v>
      </c>
    </row>
    <row r="20" spans="1:19" x14ac:dyDescent="0.2">
      <c r="A20" s="18">
        <v>10</v>
      </c>
      <c r="B20" s="20" t="s">
        <v>590</v>
      </c>
      <c r="C20" s="20" t="s">
        <v>397</v>
      </c>
      <c r="D20" s="20" t="s">
        <v>191</v>
      </c>
      <c r="E20" s="20">
        <v>2</v>
      </c>
      <c r="F20" s="22">
        <f>IF(E20=0,,($E$9-E20)*$E$7*100/$E$9)</f>
        <v>163.63636363636363</v>
      </c>
      <c r="G20" s="20"/>
      <c r="H20" s="22">
        <f t="shared" si="1"/>
        <v>0</v>
      </c>
      <c r="I20" s="20"/>
      <c r="J20" s="22">
        <f t="shared" si="2"/>
        <v>0</v>
      </c>
      <c r="K20" s="20"/>
      <c r="L20" s="21">
        <f t="shared" si="3"/>
        <v>0</v>
      </c>
      <c r="M20" s="6"/>
      <c r="N20" s="22">
        <f t="shared" si="4"/>
        <v>0</v>
      </c>
      <c r="O20" s="27"/>
      <c r="P20" s="22">
        <f>IF(O20=0,,($O$9-O20)*$O$7*100/$O$9)</f>
        <v>0</v>
      </c>
      <c r="Q20" s="24">
        <f t="shared" si="5"/>
        <v>163.63636363636363</v>
      </c>
      <c r="R20" s="20">
        <f>ROW(B20)-10</f>
        <v>10</v>
      </c>
    </row>
    <row r="21" spans="1:19" x14ac:dyDescent="0.2">
      <c r="A21" s="18">
        <v>11</v>
      </c>
      <c r="B21" s="20" t="s">
        <v>596</v>
      </c>
      <c r="C21" s="20" t="s">
        <v>597</v>
      </c>
      <c r="D21" s="20" t="s">
        <v>492</v>
      </c>
      <c r="E21" s="20">
        <v>8</v>
      </c>
      <c r="F21" s="22">
        <f>IF(E21=0,,($E$9-E21)*$E$7*100/$E$9)</f>
        <v>54.545454545454547</v>
      </c>
      <c r="G21" s="20">
        <v>10</v>
      </c>
      <c r="H21" s="22">
        <f t="shared" si="1"/>
        <v>109.09090909090909</v>
      </c>
      <c r="I21" s="20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2">
      <c r="A22" s="18">
        <v>12</v>
      </c>
      <c r="B22" s="20" t="s">
        <v>873</v>
      </c>
      <c r="C22" s="20" t="s">
        <v>165</v>
      </c>
      <c r="D22" s="20" t="s">
        <v>103</v>
      </c>
      <c r="E22" s="20"/>
      <c r="F22" s="22"/>
      <c r="G22" s="20"/>
      <c r="H22" s="22"/>
      <c r="I22" s="20"/>
      <c r="J22" s="22"/>
      <c r="K22" s="20">
        <v>3</v>
      </c>
      <c r="L22" s="22">
        <f t="shared" si="3"/>
        <v>157.14285714285714</v>
      </c>
      <c r="M22" s="6"/>
      <c r="N22" s="22"/>
      <c r="O22" s="27"/>
      <c r="P22" s="22"/>
      <c r="Q22" s="24">
        <f t="shared" si="5"/>
        <v>157.14285714285714</v>
      </c>
      <c r="R22" s="20">
        <v>12</v>
      </c>
    </row>
    <row r="23" spans="1:19" x14ac:dyDescent="0.2">
      <c r="A23" s="13">
        <v>13</v>
      </c>
      <c r="B23" s="20" t="s">
        <v>712</v>
      </c>
      <c r="C23" s="20" t="s">
        <v>254</v>
      </c>
      <c r="D23" s="20" t="s">
        <v>103</v>
      </c>
      <c r="E23" s="6"/>
      <c r="F23" s="22">
        <f>IF(E23=0,,($E$9-E23)*$E$7*100/$E$9)</f>
        <v>0</v>
      </c>
      <c r="G23" s="20">
        <v>5</v>
      </c>
      <c r="H23" s="22">
        <f>IF(G23=0,,($G$9-G23)*$G$7*100/$G$9)</f>
        <v>154.54545454545453</v>
      </c>
      <c r="I23" s="20"/>
      <c r="J23" s="22">
        <f t="shared" ref="J23:J29" si="7">IF(I23=0,,($I$9-I23)*$I$7*100/$I$9)</f>
        <v>0</v>
      </c>
      <c r="K23" s="20"/>
      <c r="L23" s="21">
        <f t="shared" si="3"/>
        <v>0</v>
      </c>
      <c r="M23" s="6"/>
      <c r="N23" s="22">
        <f>IF(M23=0,,($M$9-M23)*$M$7*100/$M$9)</f>
        <v>0</v>
      </c>
      <c r="O23" s="27"/>
      <c r="P23" s="22">
        <f>IF(O23=0,,($O$9-O23)*$O$7*100/$O$9)</f>
        <v>0</v>
      </c>
      <c r="Q23" s="24">
        <f t="shared" si="5"/>
        <v>154.54545454545453</v>
      </c>
      <c r="R23" s="20">
        <v>13</v>
      </c>
    </row>
    <row r="24" spans="1:19" x14ac:dyDescent="0.2">
      <c r="A24" s="18">
        <v>14</v>
      </c>
      <c r="B24" s="13" t="s">
        <v>593</v>
      </c>
      <c r="C24" s="13" t="s">
        <v>76</v>
      </c>
      <c r="D24" s="13" t="s">
        <v>191</v>
      </c>
      <c r="E24" s="22">
        <v>3</v>
      </c>
      <c r="F24" s="22">
        <f>IF(E24=0,,($E$9-E24)*$E$7*100/$E$9)</f>
        <v>145.45454545454547</v>
      </c>
      <c r="G24" s="22"/>
      <c r="H24" s="22">
        <f>IF(G24=0,,($G$9-G24)*$G$7*100/$G$9)</f>
        <v>0</v>
      </c>
      <c r="I24" s="22"/>
      <c r="J24" s="22">
        <f t="shared" si="7"/>
        <v>0</v>
      </c>
      <c r="K24" s="22"/>
      <c r="L24" s="22">
        <f t="shared" si="3"/>
        <v>0</v>
      </c>
      <c r="M24" s="22"/>
      <c r="N24" s="22">
        <f>IF(M24=0,,($M$9-M24)*$M$7*100/$M$9)</f>
        <v>0</v>
      </c>
      <c r="O24" s="22"/>
      <c r="P24" s="22">
        <f>IF(O24=0,,($O$9-O24)*$O$7*100/$O$9)</f>
        <v>0</v>
      </c>
      <c r="Q24" s="24">
        <f t="shared" si="5"/>
        <v>145.45454545454547</v>
      </c>
      <c r="R24" s="20">
        <v>14</v>
      </c>
    </row>
    <row r="25" spans="1:19" x14ac:dyDescent="0.2">
      <c r="A25" s="18">
        <v>15</v>
      </c>
      <c r="B25" s="20" t="s">
        <v>713</v>
      </c>
      <c r="C25" s="20" t="s">
        <v>714</v>
      </c>
      <c r="D25" s="20" t="s">
        <v>103</v>
      </c>
      <c r="E25" s="6"/>
      <c r="F25" s="22">
        <f>IF(E25=0,,($E$9-E25)*$E$7*100/$E$9)</f>
        <v>0</v>
      </c>
      <c r="G25" s="20">
        <v>7</v>
      </c>
      <c r="H25" s="22">
        <f>IF(G25=0,,($G$9-G25)*$G$7*100/$G$9)</f>
        <v>136.36363636363637</v>
      </c>
      <c r="I25" s="20"/>
      <c r="J25" s="22">
        <f t="shared" si="7"/>
        <v>0</v>
      </c>
      <c r="K25" s="20"/>
      <c r="L25" s="21">
        <f t="shared" si="3"/>
        <v>0</v>
      </c>
      <c r="M25" s="6"/>
      <c r="N25" s="22">
        <f>IF(M25=0,,($M$9-M25)*$M$7*100/$M$9)</f>
        <v>0</v>
      </c>
      <c r="O25" s="6"/>
      <c r="P25" s="21">
        <f>IF(O25=0,,($M$9-O25)*$M$7*100/$M$9)</f>
        <v>0</v>
      </c>
      <c r="Q25" s="24">
        <f t="shared" si="5"/>
        <v>136.36363636363637</v>
      </c>
      <c r="R25" s="20">
        <v>15</v>
      </c>
    </row>
    <row r="26" spans="1:19" x14ac:dyDescent="0.2">
      <c r="A26" s="18">
        <v>16</v>
      </c>
      <c r="B26" s="20" t="s">
        <v>722</v>
      </c>
      <c r="C26" s="20" t="s">
        <v>723</v>
      </c>
      <c r="D26" s="20" t="s">
        <v>103</v>
      </c>
      <c r="E26" s="6"/>
      <c r="F26" s="22">
        <f>IF(E26=0,,($E$9-E26)*$E$7*100/$E$9)</f>
        <v>0</v>
      </c>
      <c r="G26" s="20">
        <v>14</v>
      </c>
      <c r="H26" s="22">
        <f>IF(G26=0,,($G$9-G26)*$G$7*100/$G$9)</f>
        <v>72.727272727272734</v>
      </c>
      <c r="I26" s="20"/>
      <c r="J26" s="22">
        <f t="shared" si="7"/>
        <v>0</v>
      </c>
      <c r="K26" s="20">
        <v>10</v>
      </c>
      <c r="L26" s="22">
        <f t="shared" si="3"/>
        <v>57.142857142857146</v>
      </c>
      <c r="M26" s="6"/>
      <c r="N26" s="22">
        <f>IF(M26=0,,($M$9-M26)*$M$7*100/$M$9)</f>
        <v>0</v>
      </c>
      <c r="O26" s="6"/>
      <c r="P26" s="21">
        <f>IF(O26=0,,($M$9-O26)*$M$7*100/$M$9)</f>
        <v>0</v>
      </c>
      <c r="Q26" s="24">
        <f t="shared" si="5"/>
        <v>129.87012987012989</v>
      </c>
      <c r="R26" s="20">
        <v>16</v>
      </c>
    </row>
    <row r="27" spans="1:19" x14ac:dyDescent="0.2">
      <c r="A27" s="18">
        <v>17</v>
      </c>
      <c r="B27" s="20" t="s">
        <v>847</v>
      </c>
      <c r="C27" s="20" t="s">
        <v>815</v>
      </c>
      <c r="D27" s="20" t="s">
        <v>651</v>
      </c>
      <c r="E27" s="20"/>
      <c r="F27" s="22"/>
      <c r="G27" s="20"/>
      <c r="H27" s="22"/>
      <c r="I27" s="20">
        <v>5</v>
      </c>
      <c r="J27" s="22">
        <f t="shared" si="7"/>
        <v>100</v>
      </c>
      <c r="K27" s="20">
        <v>12</v>
      </c>
      <c r="L27" s="22">
        <f t="shared" si="3"/>
        <v>28.571428571428573</v>
      </c>
      <c r="M27" s="6"/>
      <c r="N27" s="22"/>
      <c r="O27" s="27"/>
      <c r="P27" s="22"/>
      <c r="Q27" s="24">
        <f t="shared" si="5"/>
        <v>128.57142857142858</v>
      </c>
      <c r="R27" s="20">
        <v>17</v>
      </c>
    </row>
    <row r="28" spans="1:19" x14ac:dyDescent="0.2">
      <c r="A28" s="18">
        <v>18</v>
      </c>
      <c r="B28" s="20" t="s">
        <v>715</v>
      </c>
      <c r="C28" s="20" t="s">
        <v>716</v>
      </c>
      <c r="D28" s="20" t="s">
        <v>45</v>
      </c>
      <c r="E28" s="6"/>
      <c r="F28" s="22">
        <f>IF(E28=0,,($E$9-E28)*$E$7*100/$E$9)</f>
        <v>0</v>
      </c>
      <c r="G28" s="20">
        <v>8</v>
      </c>
      <c r="H28" s="22">
        <f>IF(G28=0,,($G$9-G28)*$G$7*100/$G$9)</f>
        <v>127.27272727272727</v>
      </c>
      <c r="I28" s="20"/>
      <c r="J28" s="22">
        <f t="shared" si="7"/>
        <v>0</v>
      </c>
      <c r="K28" s="20"/>
      <c r="L28" s="21">
        <v>0</v>
      </c>
      <c r="M28" s="6"/>
      <c r="N28" s="22">
        <f>IF(M28=0,,($M$9-M28)*$M$7*100/$M$9)</f>
        <v>0</v>
      </c>
      <c r="O28" s="6"/>
      <c r="P28" s="21"/>
      <c r="Q28" s="24">
        <f t="shared" si="5"/>
        <v>127.27272727272727</v>
      </c>
      <c r="R28" s="20">
        <v>18</v>
      </c>
    </row>
    <row r="29" spans="1:19" x14ac:dyDescent="0.2">
      <c r="A29" s="18">
        <v>19</v>
      </c>
      <c r="B29" s="20" t="s">
        <v>215</v>
      </c>
      <c r="C29" s="20" t="s">
        <v>216</v>
      </c>
      <c r="D29" s="20" t="s">
        <v>99</v>
      </c>
      <c r="E29" s="6"/>
      <c r="F29" s="22">
        <f>IF(E29=0,,($E$9-E29)*$E$7*100/$E$9)</f>
        <v>0</v>
      </c>
      <c r="G29" s="20">
        <v>9</v>
      </c>
      <c r="H29" s="22">
        <f>IF(G29=0,,($G$9-G29)*$G$7*100/$G$9)</f>
        <v>118.18181818181819</v>
      </c>
      <c r="I29" s="20"/>
      <c r="J29" s="22">
        <f t="shared" si="7"/>
        <v>0</v>
      </c>
      <c r="K29" s="20"/>
      <c r="L29" s="21">
        <f t="shared" ref="L29:L43" si="8">IF(K29=0,,($K$9-K29)*$K$7*100/$K$9)</f>
        <v>0</v>
      </c>
      <c r="M29" s="6"/>
      <c r="N29" s="22">
        <f>IF(M29=0,,($M$9-M29)*$M$7*100/$M$9)</f>
        <v>0</v>
      </c>
      <c r="O29" s="27"/>
      <c r="P29" s="22">
        <f>IF(O29=0,,($O$9-O29)*$O$7*100/$O$9)</f>
        <v>0</v>
      </c>
      <c r="Q29" s="24">
        <f t="shared" si="5"/>
        <v>118.18181818181819</v>
      </c>
      <c r="R29" s="20">
        <v>19</v>
      </c>
    </row>
    <row r="30" spans="1:19" x14ac:dyDescent="0.2">
      <c r="A30" s="19">
        <v>20</v>
      </c>
      <c r="B30" s="20" t="s">
        <v>874</v>
      </c>
      <c r="C30" s="20" t="s">
        <v>410</v>
      </c>
      <c r="D30" s="20" t="s">
        <v>103</v>
      </c>
      <c r="E30" s="20"/>
      <c r="F30" s="22"/>
      <c r="G30" s="20"/>
      <c r="H30" s="22"/>
      <c r="I30" s="20"/>
      <c r="J30" s="22"/>
      <c r="K30" s="20">
        <v>7</v>
      </c>
      <c r="L30" s="22">
        <f t="shared" si="8"/>
        <v>100</v>
      </c>
      <c r="M30" s="6"/>
      <c r="N30" s="22"/>
      <c r="O30" s="27"/>
      <c r="P30" s="22"/>
      <c r="Q30" s="24">
        <f t="shared" si="5"/>
        <v>100</v>
      </c>
      <c r="R30" s="20">
        <v>20</v>
      </c>
    </row>
    <row r="31" spans="1:19" x14ac:dyDescent="0.2">
      <c r="A31" s="19">
        <v>21</v>
      </c>
      <c r="B31" s="13" t="s">
        <v>718</v>
      </c>
      <c r="C31" s="13" t="s">
        <v>719</v>
      </c>
      <c r="D31" s="13" t="s">
        <v>126</v>
      </c>
      <c r="E31" s="13"/>
      <c r="F31" s="22">
        <f>IF(E31=0,,($E$9-E31)*$E$7*100/$E$9)</f>
        <v>0</v>
      </c>
      <c r="G31" s="13">
        <v>12</v>
      </c>
      <c r="H31" s="22">
        <f>IF(G31=0,,($G$9-G31)*$G$7*100/$G$9)</f>
        <v>90.909090909090907</v>
      </c>
      <c r="I31" s="13"/>
      <c r="J31" s="22">
        <f>IF(I31=0,,($I$9-I31)*$I$7*100/$I$9)</f>
        <v>0</v>
      </c>
      <c r="K31" s="13"/>
      <c r="L31" s="22">
        <f t="shared" si="8"/>
        <v>0</v>
      </c>
      <c r="M31" s="13"/>
      <c r="N31" s="22">
        <f>IF(M31=0,,($M$9-M31)*$M$7*100/$M$9)</f>
        <v>0</v>
      </c>
      <c r="O31" s="13"/>
      <c r="P31" s="22">
        <f>IF(O31=0,,($O$9-O31)*$O$7*100/$O$9)</f>
        <v>0</v>
      </c>
      <c r="Q31" s="24">
        <f t="shared" si="5"/>
        <v>90.909090909090907</v>
      </c>
      <c r="R31" s="20">
        <v>21</v>
      </c>
    </row>
    <row r="32" spans="1:19" x14ac:dyDescent="0.2">
      <c r="A32" s="19">
        <v>22</v>
      </c>
      <c r="B32" s="20" t="s">
        <v>875</v>
      </c>
      <c r="C32" s="20" t="s">
        <v>876</v>
      </c>
      <c r="D32" s="20" t="s">
        <v>103</v>
      </c>
      <c r="E32" s="20"/>
      <c r="F32" s="22"/>
      <c r="G32" s="20"/>
      <c r="H32" s="22"/>
      <c r="I32" s="20"/>
      <c r="J32" s="22"/>
      <c r="K32" s="20">
        <v>8</v>
      </c>
      <c r="L32" s="22">
        <f t="shared" si="8"/>
        <v>85.714285714285708</v>
      </c>
      <c r="M32" s="6"/>
      <c r="N32" s="22"/>
      <c r="O32" s="27"/>
      <c r="P32" s="22"/>
      <c r="Q32" s="24">
        <f t="shared" si="5"/>
        <v>85.714285714285708</v>
      </c>
      <c r="R32" s="20">
        <v>22</v>
      </c>
    </row>
    <row r="33" spans="1:18" x14ac:dyDescent="0.2">
      <c r="A33" s="19">
        <v>23</v>
      </c>
      <c r="B33" s="13" t="s">
        <v>253</v>
      </c>
      <c r="C33" s="13" t="s">
        <v>254</v>
      </c>
      <c r="D33" s="13" t="s">
        <v>159</v>
      </c>
      <c r="E33" s="22">
        <v>7</v>
      </c>
      <c r="F33" s="22">
        <f>IF(E33=0,,($E$9-E33)*$E$7*100/$E$9)</f>
        <v>72.727272727272734</v>
      </c>
      <c r="G33" s="22"/>
      <c r="H33" s="22">
        <f>IF(G33=0,,($G$9-G33)*$G$7*100/$G$9)</f>
        <v>0</v>
      </c>
      <c r="I33" s="22"/>
      <c r="J33" s="22">
        <f>IF(I33=0,,($I$9-I33)*$I$7*100/$I$9)</f>
        <v>0</v>
      </c>
      <c r="K33" s="22"/>
      <c r="L33" s="22">
        <f t="shared" si="8"/>
        <v>0</v>
      </c>
      <c r="M33" s="22"/>
      <c r="N33" s="22">
        <f>IF(M33=0,,($M$9-M33)*$M$7*100/$M$9)</f>
        <v>0</v>
      </c>
      <c r="O33" s="22"/>
      <c r="P33" s="22">
        <f>IF(O33=0,,($O$9-O33)*$O$7*100/$O$9)</f>
        <v>0</v>
      </c>
      <c r="Q33" s="24">
        <f t="shared" si="5"/>
        <v>72.727272727272734</v>
      </c>
      <c r="R33" s="20">
        <v>23</v>
      </c>
    </row>
    <row r="34" spans="1:18" x14ac:dyDescent="0.2">
      <c r="A34" s="19">
        <v>24</v>
      </c>
      <c r="B34" s="20" t="s">
        <v>598</v>
      </c>
      <c r="C34" s="20" t="s">
        <v>543</v>
      </c>
      <c r="D34" s="20" t="s">
        <v>191</v>
      </c>
      <c r="E34" s="20">
        <v>9</v>
      </c>
      <c r="F34" s="22">
        <f>IF(E34=0,,($E$9-E34)*$E$7*100/$E$9)</f>
        <v>36.363636363636367</v>
      </c>
      <c r="G34" s="20">
        <v>18</v>
      </c>
      <c r="H34" s="22">
        <f>IF(G34=0,,($G$9-G34)*$G$7*100/$G$9)</f>
        <v>36.363636363636367</v>
      </c>
      <c r="I34" s="20"/>
      <c r="J34" s="22">
        <f>IF(I34=0,,($I$9-I34)*$I$7*100/$I$9)</f>
        <v>0</v>
      </c>
      <c r="K34" s="20"/>
      <c r="L34" s="22">
        <f t="shared" si="8"/>
        <v>0</v>
      </c>
      <c r="M34" s="6"/>
      <c r="N34" s="22">
        <f>IF(M34=0,,($M$9-M34)*$M$7*100/$M$9)</f>
        <v>0</v>
      </c>
      <c r="O34" s="13"/>
      <c r="P34" s="22">
        <f>IF(O34=0,,($O$9-O34)*$O$7*100/$O$9)</f>
        <v>0</v>
      </c>
      <c r="Q34" s="24">
        <f t="shared" si="5"/>
        <v>72.727272727272734</v>
      </c>
      <c r="R34" s="20">
        <v>24</v>
      </c>
    </row>
    <row r="35" spans="1:18" x14ac:dyDescent="0.2">
      <c r="A35" s="19">
        <v>25</v>
      </c>
      <c r="B35" s="20" t="s">
        <v>724</v>
      </c>
      <c r="C35" s="20" t="s">
        <v>427</v>
      </c>
      <c r="D35" s="22" t="s">
        <v>103</v>
      </c>
      <c r="E35" s="13"/>
      <c r="F35" s="22">
        <f>IF(E35=0,,($E$9-E35)*$E$7*100/$E$9)</f>
        <v>0</v>
      </c>
      <c r="G35" s="13">
        <v>15</v>
      </c>
      <c r="H35" s="22">
        <f>IF(G35=0,,($G$9-G35)*$G$7*100/$G$9)</f>
        <v>63.636363636363633</v>
      </c>
      <c r="I35" s="13"/>
      <c r="J35" s="22">
        <f>IF(I35=0,,($I$9-I35)*$I$7*100/$I$9)</f>
        <v>0</v>
      </c>
      <c r="K35" s="13"/>
      <c r="L35" s="22">
        <f t="shared" si="8"/>
        <v>0</v>
      </c>
      <c r="M35" s="13"/>
      <c r="N35" s="22">
        <f>17/2</f>
        <v>8.5</v>
      </c>
      <c r="O35" s="13"/>
      <c r="P35" s="22">
        <f>IF(O35=0,,($O$9-O35)*$O$7*100/$O$9)</f>
        <v>0</v>
      </c>
      <c r="Q35" s="24">
        <f t="shared" si="5"/>
        <v>72.136363636363626</v>
      </c>
      <c r="R35" s="20">
        <v>25</v>
      </c>
    </row>
    <row r="36" spans="1:18" x14ac:dyDescent="0.2">
      <c r="A36" s="19">
        <v>26</v>
      </c>
      <c r="B36" s="20" t="s">
        <v>877</v>
      </c>
      <c r="C36" s="20" t="s">
        <v>849</v>
      </c>
      <c r="D36" s="20" t="s">
        <v>103</v>
      </c>
      <c r="E36" s="20"/>
      <c r="F36" s="22"/>
      <c r="G36" s="20"/>
      <c r="H36" s="22"/>
      <c r="I36" s="20"/>
      <c r="J36" s="22"/>
      <c r="K36" s="20">
        <v>9</v>
      </c>
      <c r="L36" s="22">
        <f t="shared" si="8"/>
        <v>71.428571428571431</v>
      </c>
      <c r="M36" s="6"/>
      <c r="N36" s="22"/>
      <c r="O36" s="27"/>
      <c r="P36" s="22"/>
      <c r="Q36" s="24">
        <f t="shared" si="5"/>
        <v>71.428571428571431</v>
      </c>
      <c r="R36" s="20">
        <v>26</v>
      </c>
    </row>
    <row r="37" spans="1:18" x14ac:dyDescent="0.2">
      <c r="A37" s="19">
        <v>27</v>
      </c>
      <c r="B37" s="20" t="s">
        <v>328</v>
      </c>
      <c r="C37" s="20" t="s">
        <v>574</v>
      </c>
      <c r="D37" s="20" t="s">
        <v>103</v>
      </c>
      <c r="E37" s="20"/>
      <c r="F37" s="22"/>
      <c r="G37" s="20"/>
      <c r="H37" s="22"/>
      <c r="I37" s="20">
        <v>7</v>
      </c>
      <c r="J37" s="22">
        <f t="shared" ref="J37:J44" si="9">IF(I37=0,,($I$9-I37)*$I$7*100/$I$9)</f>
        <v>60</v>
      </c>
      <c r="K37" s="20"/>
      <c r="L37" s="22">
        <f t="shared" si="8"/>
        <v>0</v>
      </c>
      <c r="M37" s="6"/>
      <c r="N37" s="22"/>
      <c r="O37" s="27"/>
      <c r="P37" s="22"/>
      <c r="Q37" s="24">
        <f t="shared" si="5"/>
        <v>60</v>
      </c>
      <c r="R37" s="20">
        <v>27</v>
      </c>
    </row>
    <row r="38" spans="1:18" x14ac:dyDescent="0.2">
      <c r="A38" s="19">
        <v>28</v>
      </c>
      <c r="B38" s="20" t="s">
        <v>111</v>
      </c>
      <c r="C38" s="20" t="s">
        <v>725</v>
      </c>
      <c r="D38" s="20" t="s">
        <v>126</v>
      </c>
      <c r="E38" s="6"/>
      <c r="F38" s="22">
        <f>IF(E38=0,,($E$9-E38)*$E$7*100/$E$9)</f>
        <v>0</v>
      </c>
      <c r="G38" s="20">
        <v>17</v>
      </c>
      <c r="H38" s="22">
        <f>IF(G38=0,,($G$9-G38)*$G$7*100/$G$9)</f>
        <v>45.454545454545453</v>
      </c>
      <c r="I38" s="20"/>
      <c r="J38" s="22">
        <f t="shared" si="9"/>
        <v>0</v>
      </c>
      <c r="K38" s="20"/>
      <c r="L38" s="22">
        <f t="shared" si="8"/>
        <v>0</v>
      </c>
      <c r="M38" s="6"/>
      <c r="N38" s="22">
        <f>17/2</f>
        <v>8.5</v>
      </c>
      <c r="O38" s="27"/>
      <c r="P38" s="22">
        <f>IF(O38=0,,($O$9-O38)*$O$7*100/$O$9)</f>
        <v>0</v>
      </c>
      <c r="Q38" s="24">
        <f t="shared" si="5"/>
        <v>53.954545454545453</v>
      </c>
      <c r="R38" s="20">
        <v>28</v>
      </c>
    </row>
    <row r="39" spans="1:18" x14ac:dyDescent="0.2">
      <c r="A39" s="19">
        <v>29</v>
      </c>
      <c r="B39" s="20" t="s">
        <v>848</v>
      </c>
      <c r="C39" s="20" t="s">
        <v>849</v>
      </c>
      <c r="D39" s="20" t="s">
        <v>413</v>
      </c>
      <c r="E39" s="20"/>
      <c r="F39" s="22"/>
      <c r="G39" s="20"/>
      <c r="H39" s="22"/>
      <c r="I39" s="20">
        <v>8</v>
      </c>
      <c r="J39" s="22">
        <f t="shared" si="9"/>
        <v>40</v>
      </c>
      <c r="K39" s="20"/>
      <c r="L39" s="22">
        <f t="shared" si="8"/>
        <v>0</v>
      </c>
      <c r="M39" s="6"/>
      <c r="N39" s="22"/>
      <c r="O39" s="27"/>
      <c r="P39" s="22"/>
      <c r="Q39" s="24">
        <f t="shared" si="5"/>
        <v>40</v>
      </c>
      <c r="R39" s="20">
        <v>29</v>
      </c>
    </row>
    <row r="40" spans="1:18" x14ac:dyDescent="0.2">
      <c r="A40" s="19">
        <v>30</v>
      </c>
      <c r="B40" s="20" t="s">
        <v>850</v>
      </c>
      <c r="C40" s="20" t="s">
        <v>392</v>
      </c>
      <c r="D40" s="20" t="s">
        <v>103</v>
      </c>
      <c r="E40" s="20"/>
      <c r="F40" s="22"/>
      <c r="G40" s="20"/>
      <c r="H40" s="22"/>
      <c r="I40" s="20">
        <v>9</v>
      </c>
      <c r="J40" s="22">
        <f t="shared" si="9"/>
        <v>20</v>
      </c>
      <c r="K40" s="20">
        <v>13</v>
      </c>
      <c r="L40" s="22">
        <f t="shared" si="8"/>
        <v>14.285714285714286</v>
      </c>
      <c r="M40" s="6"/>
      <c r="N40" s="22"/>
      <c r="O40" s="27"/>
      <c r="P40" s="22"/>
      <c r="Q40" s="24">
        <f t="shared" si="5"/>
        <v>34.285714285714285</v>
      </c>
      <c r="R40" s="20">
        <v>30</v>
      </c>
    </row>
    <row r="41" spans="1:18" x14ac:dyDescent="0.2">
      <c r="A41" s="19">
        <v>31</v>
      </c>
      <c r="B41" s="20" t="s">
        <v>726</v>
      </c>
      <c r="C41" s="20" t="s">
        <v>578</v>
      </c>
      <c r="D41" s="22" t="s">
        <v>103</v>
      </c>
      <c r="E41" s="13"/>
      <c r="F41" s="22"/>
      <c r="G41" s="13">
        <v>19</v>
      </c>
      <c r="H41" s="22">
        <f>IF(G41=0,,($G$9-G41)*$G$7*100/$G$9)</f>
        <v>27.272727272727273</v>
      </c>
      <c r="I41" s="13"/>
      <c r="J41" s="22">
        <f t="shared" si="9"/>
        <v>0</v>
      </c>
      <c r="K41" s="13"/>
      <c r="L41" s="22">
        <f t="shared" si="8"/>
        <v>0</v>
      </c>
      <c r="M41" s="13"/>
      <c r="N41" s="22"/>
      <c r="O41" s="13"/>
      <c r="P41" s="22"/>
      <c r="Q41" s="24">
        <f t="shared" si="5"/>
        <v>27.272727272727273</v>
      </c>
      <c r="R41" s="20">
        <v>31</v>
      </c>
    </row>
    <row r="42" spans="1:18" x14ac:dyDescent="0.2">
      <c r="A42" s="19">
        <v>32</v>
      </c>
      <c r="B42" s="20" t="s">
        <v>599</v>
      </c>
      <c r="C42" s="20" t="s">
        <v>83</v>
      </c>
      <c r="D42" s="20" t="s">
        <v>159</v>
      </c>
      <c r="E42" s="20">
        <v>10</v>
      </c>
      <c r="F42" s="22">
        <f>IF(E42=0,,($E$9-E42)*$E$7*100/$E$9)</f>
        <v>18.181818181818183</v>
      </c>
      <c r="G42" s="20"/>
      <c r="H42" s="22">
        <f>IF(G42=0,,($G$9-G42)*$G$7*100/$G$9)</f>
        <v>0</v>
      </c>
      <c r="I42" s="20"/>
      <c r="J42" s="22">
        <f t="shared" si="9"/>
        <v>0</v>
      </c>
      <c r="K42" s="20"/>
      <c r="L42" s="22">
        <f t="shared" si="8"/>
        <v>0</v>
      </c>
      <c r="M42" s="6"/>
      <c r="N42" s="22">
        <f>IF(M42=0,,($M$9-M42)*$M$7*100/$M$9)</f>
        <v>0</v>
      </c>
      <c r="O42" s="27"/>
      <c r="P42" s="22">
        <f>IF(O42=0,,($O$9-O42)*$O$7*100/$O$9)</f>
        <v>0</v>
      </c>
      <c r="Q42" s="24">
        <f t="shared" si="5"/>
        <v>18.181818181818183</v>
      </c>
      <c r="R42" s="20">
        <v>32</v>
      </c>
    </row>
    <row r="43" spans="1:18" x14ac:dyDescent="0.2">
      <c r="A43" s="19">
        <v>33</v>
      </c>
      <c r="B43" s="20" t="s">
        <v>727</v>
      </c>
      <c r="C43" s="20" t="s">
        <v>728</v>
      </c>
      <c r="D43" s="22" t="s">
        <v>103</v>
      </c>
      <c r="E43" s="13"/>
      <c r="F43" s="22"/>
      <c r="G43" s="13">
        <v>20</v>
      </c>
      <c r="H43" s="22">
        <f>IF(G43=0,,($G$9-G43)*$G$7*100/$G$9)</f>
        <v>18.181818181818183</v>
      </c>
      <c r="I43" s="13"/>
      <c r="J43" s="22">
        <f t="shared" si="9"/>
        <v>0</v>
      </c>
      <c r="K43" s="13"/>
      <c r="L43" s="22">
        <f t="shared" si="8"/>
        <v>0</v>
      </c>
      <c r="M43" s="13"/>
      <c r="N43" s="22"/>
      <c r="O43" s="13"/>
      <c r="P43" s="22"/>
      <c r="Q43" s="24">
        <f t="shared" si="5"/>
        <v>18.181818181818183</v>
      </c>
      <c r="R43" s="20">
        <v>33</v>
      </c>
    </row>
    <row r="44" spans="1:18" x14ac:dyDescent="0.2">
      <c r="A44" s="19">
        <v>34</v>
      </c>
      <c r="B44" s="20" t="s">
        <v>731</v>
      </c>
      <c r="C44" s="20" t="s">
        <v>732</v>
      </c>
      <c r="D44" s="22" t="s">
        <v>103</v>
      </c>
      <c r="E44" s="13"/>
      <c r="F44" s="22"/>
      <c r="G44" s="13">
        <v>22</v>
      </c>
      <c r="H44" s="22">
        <v>5</v>
      </c>
      <c r="I44" s="13"/>
      <c r="J44" s="22">
        <f t="shared" si="9"/>
        <v>0</v>
      </c>
      <c r="K44" s="13">
        <v>14</v>
      </c>
      <c r="L44" s="22">
        <v>7</v>
      </c>
      <c r="M44" s="13"/>
      <c r="N44" s="22"/>
      <c r="O44" s="13"/>
      <c r="P44" s="22"/>
      <c r="Q44" s="24">
        <f t="shared" si="5"/>
        <v>12</v>
      </c>
      <c r="R44" s="20">
        <v>34</v>
      </c>
    </row>
    <row r="45" spans="1:18" x14ac:dyDescent="0.2">
      <c r="A45" s="19">
        <v>35</v>
      </c>
      <c r="B45" s="20" t="s">
        <v>812</v>
      </c>
      <c r="C45" s="20" t="s">
        <v>200</v>
      </c>
      <c r="D45" s="20" t="s">
        <v>413</v>
      </c>
      <c r="E45" s="20"/>
      <c r="F45" s="22"/>
      <c r="G45" s="20"/>
      <c r="H45" s="22"/>
      <c r="I45" s="20">
        <v>10</v>
      </c>
      <c r="J45" s="22">
        <v>10</v>
      </c>
      <c r="K45" s="20"/>
      <c r="L45" s="22">
        <f>IF(K45=0,,($K$9-K45)*$K$7*100/$K$9)</f>
        <v>0</v>
      </c>
      <c r="M45" s="6"/>
      <c r="N45" s="22"/>
      <c r="O45" s="27"/>
      <c r="P45" s="22"/>
      <c r="Q45" s="24">
        <f t="shared" si="5"/>
        <v>10</v>
      </c>
      <c r="R45" s="20">
        <v>35</v>
      </c>
    </row>
    <row r="46" spans="1:18" x14ac:dyDescent="0.2">
      <c r="A46" s="19">
        <v>36</v>
      </c>
      <c r="B46" s="20" t="s">
        <v>729</v>
      </c>
      <c r="C46" s="20" t="s">
        <v>730</v>
      </c>
      <c r="D46" s="22" t="s">
        <v>103</v>
      </c>
      <c r="E46" s="13"/>
      <c r="F46" s="22"/>
      <c r="G46" s="13">
        <v>21</v>
      </c>
      <c r="H46" s="22">
        <f>IF(G46=0,,($G$9-G46)*$G$7*100/$G$9)</f>
        <v>9.0909090909090917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/>
      <c r="O46" s="13"/>
      <c r="P46" s="22"/>
      <c r="Q46" s="24">
        <f t="shared" si="5"/>
        <v>9.0909090909090917</v>
      </c>
      <c r="R46" s="20">
        <v>36</v>
      </c>
    </row>
    <row r="47" spans="1:18" x14ac:dyDescent="0.2">
      <c r="A47" s="19">
        <v>37</v>
      </c>
      <c r="B47" s="36" t="s">
        <v>600</v>
      </c>
      <c r="C47" s="36" t="s">
        <v>272</v>
      </c>
      <c r="D47" s="20" t="s">
        <v>191</v>
      </c>
      <c r="E47" s="20">
        <v>11</v>
      </c>
      <c r="F47" s="22">
        <v>9</v>
      </c>
      <c r="G47" s="20"/>
      <c r="H47" s="22">
        <f>IF(G47=0,,($G$9-G47)*$G$7*100/$G$9)</f>
        <v>0</v>
      </c>
      <c r="I47" s="20"/>
      <c r="J47" s="22">
        <f>IF(I47=0,,($I$9-I47)*$I$7*100/$I$9)</f>
        <v>0</v>
      </c>
      <c r="K47" s="20"/>
      <c r="L47" s="22">
        <f>IF(K47=0,,($K$9-K47)*$K$7*100/$K$9)</f>
        <v>0</v>
      </c>
      <c r="M47" s="6"/>
      <c r="N47" s="22">
        <f>IF(M47=0,,($M$9-M47)*$M$7*100/$M$9)</f>
        <v>0</v>
      </c>
      <c r="O47" s="27"/>
      <c r="P47" s="22">
        <f>IF(O47=0,,($O$9-O47)*$O$7*100/$O$9)</f>
        <v>0</v>
      </c>
      <c r="Q47" s="24">
        <f t="shared" si="5"/>
        <v>9</v>
      </c>
      <c r="R47" s="20">
        <v>37</v>
      </c>
    </row>
    <row r="48" spans="1:18" x14ac:dyDescent="0.2">
      <c r="A48" s="61" t="s">
        <v>11</v>
      </c>
      <c r="B48" s="61"/>
      <c r="C48" s="62"/>
      <c r="E48">
        <f>COUNTA(E11:E47)</f>
        <v>11</v>
      </c>
      <c r="G48" s="49">
        <f>COUNTA(G11:G47)</f>
        <v>22</v>
      </c>
      <c r="I48">
        <f>COUNTA(I11:I47)</f>
        <v>10</v>
      </c>
      <c r="K48">
        <f>COUNTA(K11:K47)</f>
        <v>13</v>
      </c>
      <c r="M48">
        <f>COUNTA(M11:M47)</f>
        <v>0</v>
      </c>
      <c r="R48" s="28"/>
    </row>
  </sheetData>
  <sortState xmlns:xlrd2="http://schemas.microsoft.com/office/spreadsheetml/2017/richdata2" ref="B11:Q47">
    <sortCondition descending="1" ref="Q11:Q47"/>
  </sortState>
  <mergeCells count="26">
    <mergeCell ref="A48:C48"/>
    <mergeCell ref="O9:P9"/>
    <mergeCell ref="E9:F9"/>
    <mergeCell ref="G9:H9"/>
    <mergeCell ref="I9:J9"/>
    <mergeCell ref="K9:L9"/>
    <mergeCell ref="M9:N9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6:P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2026-03-16T09:35:28Z</dcterms:modified>
</cp:coreProperties>
</file>