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404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raphaeldallomo/Desktop/LREB  saison 2025-2026 /Vie sportive /Classements Régionaux /Fleuret/"/>
    </mc:Choice>
  </mc:AlternateContent>
  <xr:revisionPtr revIDLastSave="0" documentId="13_ncr:1_{78B084C7-36B0-7243-8788-51BC9FFE9CE2}" xr6:coauthVersionLast="47" xr6:coauthVersionMax="47" xr10:uidLastSave="{00000000-0000-0000-0000-000000000000}"/>
  <bookViews>
    <workbookView xWindow="0" yWindow="680" windowWidth="30240" windowHeight="17180" tabRatio="820" activeTab="8" xr2:uid="{00000000-000D-0000-FFFF-FFFF00000000}"/>
  </bookViews>
  <sheets>
    <sheet name="FL H-Vétérans 3" sheetId="38" r:id="rId1"/>
    <sheet name="FL H-Vétérans 2" sheetId="37" r:id="rId2"/>
    <sheet name="FL H-Vétérans 1" sheetId="36" r:id="rId3"/>
    <sheet name="FL D-VeteransV3 " sheetId="34" r:id="rId4"/>
    <sheet name="FL H-Senior" sheetId="19" r:id="rId5"/>
    <sheet name="FLD-Senior" sheetId="35" r:id="rId6"/>
    <sheet name="FL H-M20-" sheetId="31" r:id="rId7"/>
    <sheet name="FL D-M20-" sheetId="2" r:id="rId8"/>
    <sheet name="FL H-M17-" sheetId="30" r:id="rId9"/>
    <sheet name="FL D-M17-" sheetId="7" r:id="rId10"/>
    <sheet name="FL H-M15-" sheetId="25" r:id="rId11"/>
    <sheet name="FL D-M15-" sheetId="9" r:id="rId12"/>
    <sheet name="FL H-M13-" sheetId="29" r:id="rId13"/>
    <sheet name="FL D-M13-" sheetId="28" r:id="rId14"/>
    <sheet name="FL H-M11-" sheetId="24" r:id="rId15"/>
    <sheet name="FL D-M11-" sheetId="13" r:id="rId16"/>
    <sheet name="FL H-M9-" sheetId="26" r:id="rId17"/>
    <sheet name="FLD-M9-" sheetId="27" r:id="rId18"/>
    <sheet name="Statistiques" sheetId="32" r:id="rId19"/>
  </sheets>
  <definedNames>
    <definedName name="_xlnm._FilterDatabase" localSheetId="15" hidden="1">'FL D-M11-'!$B$10:$R$24</definedName>
    <definedName name="_xlnm._FilterDatabase" localSheetId="13" hidden="1">'FL D-M13-'!$B$10:$V$31</definedName>
    <definedName name="_xlnm._FilterDatabase" localSheetId="11" hidden="1">'FL D-M15-'!$B$10:$W$33</definedName>
    <definedName name="_xlnm._FilterDatabase" localSheetId="7" hidden="1">'FL D-M20-'!$B$10:$R$19</definedName>
    <definedName name="_xlnm._FilterDatabase" localSheetId="3" hidden="1">'FL D-VeteransV3 '!$B$10:$V$33</definedName>
    <definedName name="_xlnm._FilterDatabase" localSheetId="14" hidden="1">'FL H-M11-'!$B$10:$T$56</definedName>
    <definedName name="_xlnm._FilterDatabase" localSheetId="12" hidden="1">'FL H-M13-'!$B$10:$X$52</definedName>
    <definedName name="_xlnm._FilterDatabase" localSheetId="10" hidden="1">'FL H-M15-'!$B$10:$AA$51</definedName>
    <definedName name="_xlnm._FilterDatabase" localSheetId="6" hidden="1">'FL H-M20-'!$B$10:$N$22</definedName>
    <definedName name="_xlnm._FilterDatabase" localSheetId="16" hidden="1">'FL H-M9-'!$B$10:$P$46</definedName>
    <definedName name="_xlnm._FilterDatabase" localSheetId="4" hidden="1">'FL H-Senior'!$B$10:$AB$33</definedName>
    <definedName name="_xlnm._FilterDatabase" localSheetId="2" hidden="1">'FL H-Vétérans 1'!$B$10:$N$33</definedName>
    <definedName name="_xlnm._FilterDatabase" localSheetId="1" hidden="1">'FL H-Vétérans 2'!$B$10:$N$33</definedName>
    <definedName name="_xlnm._FilterDatabase" localSheetId="0" hidden="1">'FL H-Vétérans 3'!$B$10:$N$33</definedName>
    <definedName name="_xlnm._FilterDatabase" localSheetId="17" hidden="1">'FLD-M9-'!$B$10:$P$23</definedName>
    <definedName name="_xlnm._FilterDatabase" localSheetId="5" hidden="1">'FLD-Senior'!$B$10:$Z$33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35" i="30" l="1"/>
  <c r="X34" i="30"/>
  <c r="X33" i="30"/>
  <c r="X32" i="30"/>
  <c r="X31" i="30"/>
  <c r="X30" i="30"/>
  <c r="X29" i="30"/>
  <c r="X28" i="30"/>
  <c r="X27" i="30"/>
  <c r="X26" i="30"/>
  <c r="X25" i="30"/>
  <c r="X24" i="30"/>
  <c r="X23" i="30"/>
  <c r="X22" i="30"/>
  <c r="X21" i="30"/>
  <c r="X20" i="30"/>
  <c r="X19" i="30"/>
  <c r="X18" i="30"/>
  <c r="X17" i="30"/>
  <c r="X16" i="30"/>
  <c r="X15" i="30"/>
  <c r="X14" i="30"/>
  <c r="X13" i="30"/>
  <c r="X12" i="30"/>
  <c r="X11" i="30"/>
  <c r="T33" i="19"/>
  <c r="T32" i="19"/>
  <c r="T21" i="19"/>
  <c r="T18" i="19"/>
  <c r="T31" i="19"/>
  <c r="T30" i="19"/>
  <c r="T28" i="19"/>
  <c r="T27" i="19"/>
  <c r="T26" i="19"/>
  <c r="T25" i="19"/>
  <c r="T24" i="19"/>
  <c r="T23" i="19"/>
  <c r="T22" i="19"/>
  <c r="T16" i="19"/>
  <c r="T20" i="19"/>
  <c r="T19" i="19"/>
  <c r="T17" i="19"/>
  <c r="T14" i="19"/>
  <c r="T15" i="19"/>
  <c r="T13" i="19"/>
  <c r="T12" i="19"/>
  <c r="T11" i="19"/>
  <c r="Y11" i="25"/>
  <c r="Y51" i="25"/>
  <c r="Y50" i="25"/>
  <c r="Y49" i="25"/>
  <c r="Y48" i="25"/>
  <c r="Y47" i="25"/>
  <c r="Y46" i="25"/>
  <c r="Y45" i="25"/>
  <c r="Y44" i="25"/>
  <c r="Y43" i="25"/>
  <c r="Y42" i="25"/>
  <c r="Y41" i="25"/>
  <c r="Y40" i="25"/>
  <c r="Y39" i="25"/>
  <c r="Y38" i="25"/>
  <c r="Y37" i="25"/>
  <c r="Y36" i="25"/>
  <c r="Y35" i="25"/>
  <c r="Y34" i="25"/>
  <c r="Y33" i="25"/>
  <c r="Y32" i="25"/>
  <c r="Y31" i="25"/>
  <c r="Y30" i="25"/>
  <c r="Y29" i="25"/>
  <c r="Y28" i="25"/>
  <c r="Y27" i="25"/>
  <c r="Y26" i="25"/>
  <c r="Y24" i="25"/>
  <c r="Y23" i="25"/>
  <c r="Y22" i="25"/>
  <c r="Y21" i="25"/>
  <c r="Y20" i="25"/>
  <c r="Y19" i="25"/>
  <c r="Y18" i="25"/>
  <c r="Y17" i="25"/>
  <c r="Y16" i="25"/>
  <c r="Y15" i="25"/>
  <c r="Y14" i="25"/>
  <c r="Y13" i="25"/>
  <c r="Y12" i="25"/>
  <c r="S22" i="31"/>
  <c r="S21" i="31"/>
  <c r="S20" i="31"/>
  <c r="S19" i="31"/>
  <c r="S18" i="31"/>
  <c r="S17" i="31"/>
  <c r="S16" i="31"/>
  <c r="S15" i="31"/>
  <c r="S14" i="31"/>
  <c r="S13" i="31"/>
  <c r="S12" i="31"/>
  <c r="S11" i="31"/>
  <c r="P22" i="31"/>
  <c r="P21" i="31"/>
  <c r="P20" i="31"/>
  <c r="P19" i="31"/>
  <c r="P18" i="31"/>
  <c r="P17" i="31"/>
  <c r="P16" i="31"/>
  <c r="P15" i="31"/>
  <c r="P14" i="31"/>
  <c r="P13" i="31"/>
  <c r="P12" i="31"/>
  <c r="P11" i="31"/>
  <c r="U33" i="9"/>
  <c r="U32" i="9"/>
  <c r="U31" i="9"/>
  <c r="U30" i="9"/>
  <c r="U29" i="9"/>
  <c r="U28" i="9"/>
  <c r="U27" i="9"/>
  <c r="U26" i="9"/>
  <c r="U25" i="9"/>
  <c r="U24" i="9"/>
  <c r="U23" i="9"/>
  <c r="U22" i="9"/>
  <c r="U21" i="9"/>
  <c r="U17" i="9"/>
  <c r="U19" i="9"/>
  <c r="U20" i="9"/>
  <c r="U14" i="9"/>
  <c r="U15" i="9"/>
  <c r="U16" i="9"/>
  <c r="U13" i="9"/>
  <c r="U12" i="9"/>
  <c r="U11" i="9"/>
  <c r="U11" i="34"/>
  <c r="N33" i="38"/>
  <c r="N32" i="38"/>
  <c r="N31" i="38"/>
  <c r="N30" i="38"/>
  <c r="N29" i="38"/>
  <c r="A29" i="38" s="1"/>
  <c r="N28" i="38"/>
  <c r="N27" i="38"/>
  <c r="N26" i="38"/>
  <c r="N25" i="38"/>
  <c r="N24" i="38"/>
  <c r="N23" i="38"/>
  <c r="N22" i="38"/>
  <c r="N21" i="38"/>
  <c r="N20" i="38"/>
  <c r="A20" i="38" s="1"/>
  <c r="N19" i="38"/>
  <c r="A19" i="38" s="1"/>
  <c r="N18" i="38"/>
  <c r="A18" i="38" s="1"/>
  <c r="N17" i="38"/>
  <c r="A17" i="38" s="1"/>
  <c r="N16" i="38"/>
  <c r="N15" i="38"/>
  <c r="N14" i="38"/>
  <c r="N12" i="38"/>
  <c r="N11" i="38"/>
  <c r="S11" i="9"/>
  <c r="U13" i="28"/>
  <c r="O11" i="27"/>
  <c r="T16" i="29"/>
  <c r="T19" i="29"/>
  <c r="O46" i="26"/>
  <c r="O45" i="26"/>
  <c r="O44" i="26"/>
  <c r="O43" i="26"/>
  <c r="O42" i="26"/>
  <c r="O41" i="26"/>
  <c r="O40" i="26"/>
  <c r="O39" i="26"/>
  <c r="O38" i="26"/>
  <c r="O37" i="26"/>
  <c r="O36" i="26"/>
  <c r="O35" i="26"/>
  <c r="O34" i="26"/>
  <c r="O33" i="26"/>
  <c r="O32" i="26"/>
  <c r="O31" i="26"/>
  <c r="O30" i="26"/>
  <c r="O27" i="26"/>
  <c r="O21" i="26"/>
  <c r="O24" i="26"/>
  <c r="O26" i="26"/>
  <c r="O29" i="26"/>
  <c r="O28" i="26"/>
  <c r="O18" i="26"/>
  <c r="O23" i="26"/>
  <c r="O25" i="26"/>
  <c r="O22" i="26"/>
  <c r="O20" i="26"/>
  <c r="O16" i="26"/>
  <c r="O19" i="26"/>
  <c r="O17" i="26"/>
  <c r="O15" i="26"/>
  <c r="O12" i="26"/>
  <c r="O14" i="26"/>
  <c r="O13" i="26"/>
  <c r="O11" i="26"/>
  <c r="R11" i="30"/>
  <c r="R12" i="30"/>
  <c r="Z19" i="35"/>
  <c r="Z18" i="35"/>
  <c r="P13" i="35"/>
  <c r="P18" i="35"/>
  <c r="P17" i="35"/>
  <c r="P16" i="35"/>
  <c r="P15" i="35"/>
  <c r="P14" i="35"/>
  <c r="P12" i="35"/>
  <c r="P11" i="35"/>
  <c r="N11" i="35"/>
  <c r="N17" i="35"/>
  <c r="M20" i="9"/>
  <c r="L17" i="29"/>
  <c r="L52" i="29"/>
  <c r="L51" i="29"/>
  <c r="L50" i="29"/>
  <c r="L49" i="29"/>
  <c r="L48" i="29"/>
  <c r="L47" i="29"/>
  <c r="L46" i="29"/>
  <c r="L45" i="29"/>
  <c r="L44" i="29"/>
  <c r="L43" i="29"/>
  <c r="L42" i="29"/>
  <c r="L41" i="29"/>
  <c r="L40" i="29"/>
  <c r="L39" i="29"/>
  <c r="L38" i="29"/>
  <c r="L37" i="29"/>
  <c r="L36" i="29"/>
  <c r="L35" i="29"/>
  <c r="L34" i="29"/>
  <c r="L33" i="29"/>
  <c r="L32" i="29"/>
  <c r="L31" i="29"/>
  <c r="L30" i="29"/>
  <c r="L29" i="29"/>
  <c r="L28" i="29"/>
  <c r="L27" i="29"/>
  <c r="L26" i="29"/>
  <c r="L25" i="29"/>
  <c r="L24" i="29"/>
  <c r="L23" i="29"/>
  <c r="L22" i="29"/>
  <c r="L21" i="29"/>
  <c r="L16" i="29"/>
  <c r="L20" i="29"/>
  <c r="L19" i="29"/>
  <c r="L18" i="29"/>
  <c r="L13" i="29"/>
  <c r="L14" i="29"/>
  <c r="L15" i="29"/>
  <c r="L12" i="29"/>
  <c r="L11" i="29"/>
  <c r="M20" i="25"/>
  <c r="L21" i="7"/>
  <c r="L22" i="7"/>
  <c r="L20" i="7"/>
  <c r="L18" i="7"/>
  <c r="L17" i="7"/>
  <c r="L19" i="7"/>
  <c r="L16" i="7"/>
  <c r="L15" i="7"/>
  <c r="L14" i="7"/>
  <c r="L13" i="7"/>
  <c r="L12" i="7"/>
  <c r="L11" i="7"/>
  <c r="L13" i="31"/>
  <c r="L30" i="19"/>
  <c r="L33" i="19"/>
  <c r="L32" i="19"/>
  <c r="L29" i="19"/>
  <c r="L21" i="19"/>
  <c r="L18" i="19"/>
  <c r="L31" i="19"/>
  <c r="L28" i="19"/>
  <c r="L26" i="19"/>
  <c r="L23" i="19"/>
  <c r="L16" i="19"/>
  <c r="L27" i="19"/>
  <c r="L25" i="19"/>
  <c r="L22" i="19"/>
  <c r="L20" i="19"/>
  <c r="L19" i="19"/>
  <c r="L14" i="19"/>
  <c r="L24" i="19"/>
  <c r="L15" i="19"/>
  <c r="L17" i="19"/>
  <c r="L13" i="19"/>
  <c r="L12" i="19"/>
  <c r="L11" i="19"/>
  <c r="L14" i="35"/>
  <c r="K34" i="38"/>
  <c r="I34" i="38"/>
  <c r="G34" i="38"/>
  <c r="E34" i="38"/>
  <c r="T33" i="38"/>
  <c r="R33" i="38"/>
  <c r="P33" i="38"/>
  <c r="A33" i="38"/>
  <c r="L33" i="38"/>
  <c r="U33" i="38" s="1"/>
  <c r="J33" i="38"/>
  <c r="H33" i="38"/>
  <c r="F33" i="38"/>
  <c r="T32" i="38"/>
  <c r="R32" i="38"/>
  <c r="P32" i="38"/>
  <c r="L32" i="38"/>
  <c r="J32" i="38"/>
  <c r="H32" i="38"/>
  <c r="F32" i="38"/>
  <c r="T31" i="38"/>
  <c r="R31" i="38"/>
  <c r="P31" i="38"/>
  <c r="L31" i="38"/>
  <c r="J31" i="38"/>
  <c r="H31" i="38"/>
  <c r="F31" i="38"/>
  <c r="T30" i="38"/>
  <c r="R30" i="38"/>
  <c r="P30" i="38"/>
  <c r="L30" i="38"/>
  <c r="J30" i="38"/>
  <c r="H30" i="38"/>
  <c r="F30" i="38"/>
  <c r="T29" i="38"/>
  <c r="R29" i="38"/>
  <c r="P29" i="38"/>
  <c r="L29" i="38"/>
  <c r="J29" i="38"/>
  <c r="H29" i="38"/>
  <c r="F29" i="38"/>
  <c r="T28" i="38"/>
  <c r="R28" i="38"/>
  <c r="P28" i="38"/>
  <c r="L28" i="38"/>
  <c r="J28" i="38"/>
  <c r="H28" i="38"/>
  <c r="F28" i="38"/>
  <c r="T27" i="38"/>
  <c r="R27" i="38"/>
  <c r="P27" i="38"/>
  <c r="L27" i="38"/>
  <c r="J27" i="38"/>
  <c r="H27" i="38"/>
  <c r="F27" i="38"/>
  <c r="T26" i="38"/>
  <c r="R26" i="38"/>
  <c r="P26" i="38"/>
  <c r="A26" i="38"/>
  <c r="L26" i="38"/>
  <c r="J26" i="38"/>
  <c r="H26" i="38"/>
  <c r="F26" i="38"/>
  <c r="T25" i="38"/>
  <c r="R25" i="38"/>
  <c r="P25" i="38"/>
  <c r="L25" i="38"/>
  <c r="J25" i="38"/>
  <c r="H25" i="38"/>
  <c r="F25" i="38"/>
  <c r="V24" i="38"/>
  <c r="T24" i="38"/>
  <c r="R24" i="38"/>
  <c r="P24" i="38"/>
  <c r="A24" i="38"/>
  <c r="L24" i="38"/>
  <c r="J24" i="38"/>
  <c r="H24" i="38"/>
  <c r="F24" i="38"/>
  <c r="V23" i="38"/>
  <c r="T23" i="38"/>
  <c r="R23" i="38"/>
  <c r="P23" i="38"/>
  <c r="A23" i="38"/>
  <c r="L23" i="38"/>
  <c r="J23" i="38"/>
  <c r="H23" i="38"/>
  <c r="F23" i="38"/>
  <c r="V22" i="38"/>
  <c r="T22" i="38"/>
  <c r="R22" i="38"/>
  <c r="P22" i="38"/>
  <c r="A22" i="38"/>
  <c r="L22" i="38"/>
  <c r="J22" i="38"/>
  <c r="H22" i="38"/>
  <c r="F22" i="38"/>
  <c r="V21" i="38"/>
  <c r="T21" i="38"/>
  <c r="R21" i="38"/>
  <c r="P21" i="38"/>
  <c r="A21" i="38"/>
  <c r="L21" i="38"/>
  <c r="J21" i="38"/>
  <c r="H21" i="38"/>
  <c r="F21" i="38"/>
  <c r="V20" i="38"/>
  <c r="T20" i="38"/>
  <c r="R20" i="38"/>
  <c r="P20" i="38"/>
  <c r="L20" i="38"/>
  <c r="J20" i="38"/>
  <c r="H20" i="38"/>
  <c r="F20" i="38"/>
  <c r="V19" i="38"/>
  <c r="T19" i="38"/>
  <c r="R19" i="38"/>
  <c r="P19" i="38"/>
  <c r="L19" i="38"/>
  <c r="J19" i="38"/>
  <c r="H19" i="38"/>
  <c r="F19" i="38"/>
  <c r="V18" i="38"/>
  <c r="T18" i="38"/>
  <c r="R18" i="38"/>
  <c r="P18" i="38"/>
  <c r="L18" i="38"/>
  <c r="J18" i="38"/>
  <c r="H18" i="38"/>
  <c r="F18" i="38"/>
  <c r="V17" i="38"/>
  <c r="T17" i="38"/>
  <c r="R17" i="38"/>
  <c r="P17" i="38"/>
  <c r="L17" i="38"/>
  <c r="J17" i="38"/>
  <c r="H17" i="38"/>
  <c r="F17" i="38"/>
  <c r="V16" i="38"/>
  <c r="T16" i="38"/>
  <c r="R16" i="38"/>
  <c r="P16" i="38"/>
  <c r="A16" i="38"/>
  <c r="L16" i="38"/>
  <c r="J16" i="38"/>
  <c r="H16" i="38"/>
  <c r="F16" i="38"/>
  <c r="V15" i="38"/>
  <c r="T15" i="38"/>
  <c r="R15" i="38"/>
  <c r="P15" i="38"/>
  <c r="L15" i="38"/>
  <c r="J15" i="38"/>
  <c r="H15" i="38"/>
  <c r="F15" i="38"/>
  <c r="V14" i="38"/>
  <c r="T14" i="38"/>
  <c r="R14" i="38"/>
  <c r="P14" i="38"/>
  <c r="L14" i="38"/>
  <c r="J14" i="38"/>
  <c r="H14" i="38"/>
  <c r="F14" i="38"/>
  <c r="V13" i="38"/>
  <c r="T13" i="38"/>
  <c r="R13" i="38"/>
  <c r="P13" i="38"/>
  <c r="L13" i="38"/>
  <c r="J13" i="38"/>
  <c r="H13" i="38"/>
  <c r="F13" i="38"/>
  <c r="V12" i="38"/>
  <c r="T12" i="38"/>
  <c r="R12" i="38"/>
  <c r="P12" i="38"/>
  <c r="L12" i="38"/>
  <c r="J12" i="38"/>
  <c r="H12" i="38"/>
  <c r="F12" i="38"/>
  <c r="V11" i="38"/>
  <c r="T11" i="38"/>
  <c r="R11" i="38"/>
  <c r="P11" i="38"/>
  <c r="L11" i="38"/>
  <c r="J11" i="38"/>
  <c r="H11" i="38"/>
  <c r="F11" i="38"/>
  <c r="K34" i="37"/>
  <c r="I34" i="37"/>
  <c r="G34" i="37"/>
  <c r="E34" i="37"/>
  <c r="U33" i="37"/>
  <c r="T33" i="37"/>
  <c r="R33" i="37"/>
  <c r="P33" i="37"/>
  <c r="N33" i="37"/>
  <c r="A33" i="37" s="1"/>
  <c r="L33" i="37"/>
  <c r="J33" i="37"/>
  <c r="H33" i="37"/>
  <c r="F33" i="37"/>
  <c r="T32" i="37"/>
  <c r="R32" i="37"/>
  <c r="P32" i="37"/>
  <c r="N32" i="37"/>
  <c r="U32" i="37" s="1"/>
  <c r="L32" i="37"/>
  <c r="J32" i="37"/>
  <c r="H32" i="37"/>
  <c r="F32" i="37"/>
  <c r="T31" i="37"/>
  <c r="R31" i="37"/>
  <c r="P31" i="37"/>
  <c r="N31" i="37"/>
  <c r="U31" i="37" s="1"/>
  <c r="L31" i="37"/>
  <c r="J31" i="37"/>
  <c r="H31" i="37"/>
  <c r="F31" i="37"/>
  <c r="T30" i="37"/>
  <c r="R30" i="37"/>
  <c r="P30" i="37"/>
  <c r="N30" i="37"/>
  <c r="U30" i="37" s="1"/>
  <c r="L30" i="37"/>
  <c r="J30" i="37"/>
  <c r="H30" i="37"/>
  <c r="F30" i="37"/>
  <c r="T29" i="37"/>
  <c r="R29" i="37"/>
  <c r="P29" i="37"/>
  <c r="N29" i="37"/>
  <c r="A29" i="37" s="1"/>
  <c r="L29" i="37"/>
  <c r="J29" i="37"/>
  <c r="H29" i="37"/>
  <c r="F29" i="37"/>
  <c r="T28" i="37"/>
  <c r="R28" i="37"/>
  <c r="P28" i="37"/>
  <c r="N28" i="37"/>
  <c r="A28" i="37" s="1"/>
  <c r="L28" i="37"/>
  <c r="J28" i="37"/>
  <c r="H28" i="37"/>
  <c r="F28" i="37"/>
  <c r="T27" i="37"/>
  <c r="R27" i="37"/>
  <c r="P27" i="37"/>
  <c r="N27" i="37"/>
  <c r="A27" i="37" s="1"/>
  <c r="L27" i="37"/>
  <c r="J27" i="37"/>
  <c r="H27" i="37"/>
  <c r="F27" i="37"/>
  <c r="T26" i="37"/>
  <c r="R26" i="37"/>
  <c r="P26" i="37"/>
  <c r="N26" i="37"/>
  <c r="A26" i="37" s="1"/>
  <c r="L26" i="37"/>
  <c r="J26" i="37"/>
  <c r="H26" i="37"/>
  <c r="F26" i="37"/>
  <c r="T25" i="37"/>
  <c r="R25" i="37"/>
  <c r="P25" i="37"/>
  <c r="N25" i="37"/>
  <c r="U25" i="37" s="1"/>
  <c r="L25" i="37"/>
  <c r="J25" i="37"/>
  <c r="H25" i="37"/>
  <c r="F25" i="37"/>
  <c r="V24" i="37"/>
  <c r="T24" i="37"/>
  <c r="R24" i="37"/>
  <c r="P24" i="37"/>
  <c r="U24" i="37" s="1"/>
  <c r="N24" i="37"/>
  <c r="L24" i="37"/>
  <c r="J24" i="37"/>
  <c r="H24" i="37"/>
  <c r="F24" i="37"/>
  <c r="A24" i="37"/>
  <c r="V23" i="37"/>
  <c r="U23" i="37"/>
  <c r="T23" i="37"/>
  <c r="R23" i="37"/>
  <c r="P23" i="37"/>
  <c r="N23" i="37"/>
  <c r="L23" i="37"/>
  <c r="J23" i="37"/>
  <c r="H23" i="37"/>
  <c r="F23" i="37"/>
  <c r="A23" i="37"/>
  <c r="V22" i="37"/>
  <c r="U22" i="37"/>
  <c r="T22" i="37"/>
  <c r="R22" i="37"/>
  <c r="P22" i="37"/>
  <c r="N22" i="37"/>
  <c r="L22" i="37"/>
  <c r="J22" i="37"/>
  <c r="H22" i="37"/>
  <c r="F22" i="37"/>
  <c r="A22" i="37"/>
  <c r="V21" i="37"/>
  <c r="U21" i="37"/>
  <c r="T21" i="37"/>
  <c r="R21" i="37"/>
  <c r="P21" i="37"/>
  <c r="N21" i="37"/>
  <c r="L21" i="37"/>
  <c r="J21" i="37"/>
  <c r="H21" i="37"/>
  <c r="F21" i="37"/>
  <c r="A21" i="37"/>
  <c r="V20" i="37"/>
  <c r="T20" i="37"/>
  <c r="R20" i="37"/>
  <c r="P20" i="37"/>
  <c r="N20" i="37"/>
  <c r="L20" i="37"/>
  <c r="J20" i="37"/>
  <c r="H20" i="37"/>
  <c r="F20" i="37"/>
  <c r="U20" i="37" s="1"/>
  <c r="A20" i="37"/>
  <c r="V19" i="37"/>
  <c r="T19" i="37"/>
  <c r="R19" i="37"/>
  <c r="P19" i="37"/>
  <c r="N19" i="37"/>
  <c r="A19" i="37" s="1"/>
  <c r="L19" i="37"/>
  <c r="J19" i="37"/>
  <c r="H19" i="37"/>
  <c r="F19" i="37"/>
  <c r="U19" i="37" s="1"/>
  <c r="V18" i="37"/>
  <c r="T18" i="37"/>
  <c r="R18" i="37"/>
  <c r="P18" i="37"/>
  <c r="N18" i="37"/>
  <c r="A18" i="37" s="1"/>
  <c r="L18" i="37"/>
  <c r="J18" i="37"/>
  <c r="H18" i="37"/>
  <c r="F18" i="37"/>
  <c r="U18" i="37" s="1"/>
  <c r="V17" i="37"/>
  <c r="T17" i="37"/>
  <c r="R17" i="37"/>
  <c r="P17" i="37"/>
  <c r="N17" i="37"/>
  <c r="A17" i="37" s="1"/>
  <c r="L17" i="37"/>
  <c r="J17" i="37"/>
  <c r="H17" i="37"/>
  <c r="F17" i="37"/>
  <c r="U17" i="37" s="1"/>
  <c r="V16" i="37"/>
  <c r="T16" i="37"/>
  <c r="R16" i="37"/>
  <c r="P16" i="37"/>
  <c r="N16" i="37"/>
  <c r="A16" i="37" s="1"/>
  <c r="L16" i="37"/>
  <c r="U16" i="37" s="1"/>
  <c r="J16" i="37"/>
  <c r="H16" i="37"/>
  <c r="F16" i="37"/>
  <c r="V15" i="37"/>
  <c r="T15" i="37"/>
  <c r="R15" i="37"/>
  <c r="P15" i="37"/>
  <c r="N15" i="37"/>
  <c r="U15" i="37" s="1"/>
  <c r="L15" i="37"/>
  <c r="J15" i="37"/>
  <c r="H15" i="37"/>
  <c r="F15" i="37"/>
  <c r="V14" i="37"/>
  <c r="T14" i="37"/>
  <c r="R14" i="37"/>
  <c r="P14" i="37"/>
  <c r="N14" i="37"/>
  <c r="U14" i="37" s="1"/>
  <c r="L14" i="37"/>
  <c r="J14" i="37"/>
  <c r="H14" i="37"/>
  <c r="F14" i="37"/>
  <c r="V13" i="37"/>
  <c r="T13" i="37"/>
  <c r="R13" i="37"/>
  <c r="P13" i="37"/>
  <c r="N13" i="37"/>
  <c r="U13" i="37" s="1"/>
  <c r="L13" i="37"/>
  <c r="J13" i="37"/>
  <c r="H13" i="37"/>
  <c r="F13" i="37"/>
  <c r="V12" i="37"/>
  <c r="T12" i="37"/>
  <c r="R12" i="37"/>
  <c r="P12" i="37"/>
  <c r="N12" i="37"/>
  <c r="U12" i="37" s="1"/>
  <c r="L12" i="37"/>
  <c r="J12" i="37"/>
  <c r="H12" i="37"/>
  <c r="F12" i="37"/>
  <c r="V11" i="37"/>
  <c r="T11" i="37"/>
  <c r="R11" i="37"/>
  <c r="P11" i="37"/>
  <c r="N11" i="37"/>
  <c r="U11" i="37" s="1"/>
  <c r="L11" i="37"/>
  <c r="J11" i="37"/>
  <c r="H11" i="37"/>
  <c r="F11" i="37"/>
  <c r="G11" i="9"/>
  <c r="G13" i="25"/>
  <c r="F11" i="2"/>
  <c r="F12" i="2"/>
  <c r="F13" i="2"/>
  <c r="F14" i="2"/>
  <c r="F15" i="2"/>
  <c r="F16" i="2"/>
  <c r="F17" i="2"/>
  <c r="F18" i="2"/>
  <c r="F19" i="2"/>
  <c r="T19" i="28"/>
  <c r="V52" i="29"/>
  <c r="V51" i="29"/>
  <c r="V50" i="29"/>
  <c r="V49" i="29"/>
  <c r="V48" i="29"/>
  <c r="V47" i="29"/>
  <c r="V46" i="29"/>
  <c r="V45" i="29"/>
  <c r="V44" i="29"/>
  <c r="V43" i="29"/>
  <c r="V42" i="29"/>
  <c r="V41" i="29"/>
  <c r="V40" i="29"/>
  <c r="V39" i="29"/>
  <c r="V38" i="29"/>
  <c r="V37" i="29"/>
  <c r="V36" i="29"/>
  <c r="V35" i="29"/>
  <c r="V34" i="29"/>
  <c r="V33" i="29"/>
  <c r="V32" i="29"/>
  <c r="V31" i="29"/>
  <c r="V30" i="29"/>
  <c r="V29" i="29"/>
  <c r="V28" i="29"/>
  <c r="V27" i="29"/>
  <c r="V26" i="29"/>
  <c r="V25" i="29"/>
  <c r="V24" i="29"/>
  <c r="V23" i="29"/>
  <c r="V22" i="29"/>
  <c r="V21" i="29"/>
  <c r="V16" i="29"/>
  <c r="V17" i="29"/>
  <c r="V20" i="29"/>
  <c r="V19" i="29"/>
  <c r="V13" i="29"/>
  <c r="V18" i="29"/>
  <c r="V15" i="29"/>
  <c r="V14" i="29"/>
  <c r="V12" i="29"/>
  <c r="V11" i="29"/>
  <c r="U19" i="38" l="1"/>
  <c r="U20" i="38"/>
  <c r="U21" i="38"/>
  <c r="U22" i="38"/>
  <c r="U23" i="38"/>
  <c r="U18" i="38"/>
  <c r="U13" i="38"/>
  <c r="U17" i="38"/>
  <c r="U14" i="38"/>
  <c r="U28" i="38"/>
  <c r="U27" i="38"/>
  <c r="U31" i="38"/>
  <c r="U12" i="38"/>
  <c r="U16" i="38"/>
  <c r="U25" i="38"/>
  <c r="U30" i="38"/>
  <c r="U32" i="38"/>
  <c r="U15" i="38"/>
  <c r="U24" i="38"/>
  <c r="U11" i="38"/>
  <c r="U26" i="38"/>
  <c r="U29" i="38"/>
  <c r="A25" i="38"/>
  <c r="A27" i="38"/>
  <c r="A28" i="38"/>
  <c r="A30" i="38"/>
  <c r="A31" i="38"/>
  <c r="A32" i="38"/>
  <c r="U29" i="37"/>
  <c r="U26" i="37"/>
  <c r="U27" i="37"/>
  <c r="U28" i="37"/>
  <c r="A25" i="37"/>
  <c r="A30" i="37"/>
  <c r="A31" i="37"/>
  <c r="A32" i="37"/>
  <c r="N13" i="31"/>
  <c r="P33" i="36" l="1"/>
  <c r="P32" i="36"/>
  <c r="P31" i="36"/>
  <c r="P30" i="36"/>
  <c r="P29" i="36"/>
  <c r="P28" i="36"/>
  <c r="P27" i="36"/>
  <c r="P26" i="36"/>
  <c r="P25" i="36"/>
  <c r="P24" i="36"/>
  <c r="P23" i="36"/>
  <c r="P22" i="36"/>
  <c r="P21" i="36"/>
  <c r="P20" i="36"/>
  <c r="P19" i="36"/>
  <c r="P18" i="36"/>
  <c r="P17" i="36"/>
  <c r="P16" i="36"/>
  <c r="P14" i="36"/>
  <c r="P13" i="36"/>
  <c r="P15" i="36"/>
  <c r="P12" i="36"/>
  <c r="P11" i="36"/>
  <c r="T31" i="28" l="1"/>
  <c r="T30" i="28"/>
  <c r="T29" i="28"/>
  <c r="T28" i="28"/>
  <c r="T27" i="28"/>
  <c r="T26" i="28"/>
  <c r="T25" i="28"/>
  <c r="T24" i="28"/>
  <c r="T23" i="28"/>
  <c r="T22" i="28"/>
  <c r="T21" i="28"/>
  <c r="T20" i="28"/>
  <c r="T18" i="28"/>
  <c r="T17" i="28"/>
  <c r="T15" i="28"/>
  <c r="T13" i="28"/>
  <c r="T16" i="28"/>
  <c r="T14" i="28"/>
  <c r="T12" i="28"/>
  <c r="T11" i="28"/>
  <c r="O12" i="27" l="1"/>
  <c r="P45" i="26"/>
  <c r="T11" i="7" l="1"/>
  <c r="AC22" i="7" l="1"/>
  <c r="AC21" i="7"/>
  <c r="AC20" i="7"/>
  <c r="AC19" i="7"/>
  <c r="AA18" i="7"/>
  <c r="R22" i="7"/>
  <c r="R21" i="7"/>
  <c r="R20" i="7"/>
  <c r="AB21" i="7"/>
  <c r="R33" i="19"/>
  <c r="R32" i="19"/>
  <c r="R29" i="19"/>
  <c r="R21" i="19"/>
  <c r="R30" i="19"/>
  <c r="R22" i="19"/>
  <c r="R19" i="19"/>
  <c r="R18" i="19"/>
  <c r="R31" i="19"/>
  <c r="R28" i="19"/>
  <c r="R26" i="19"/>
  <c r="R27" i="19"/>
  <c r="R23" i="19"/>
  <c r="R16" i="19"/>
  <c r="R25" i="19"/>
  <c r="R20" i="19"/>
  <c r="R14" i="19"/>
  <c r="R24" i="19"/>
  <c r="R15" i="19"/>
  <c r="R13" i="19"/>
  <c r="R17" i="19"/>
  <c r="R11" i="19"/>
  <c r="R12" i="19"/>
  <c r="P30" i="19"/>
  <c r="AB27" i="19"/>
  <c r="L17" i="36"/>
  <c r="S51" i="25"/>
  <c r="S50" i="25"/>
  <c r="S49" i="25"/>
  <c r="S48" i="25"/>
  <c r="S47" i="25"/>
  <c r="S46" i="25"/>
  <c r="S45" i="25"/>
  <c r="S44" i="25"/>
  <c r="S43" i="25"/>
  <c r="S42" i="25"/>
  <c r="S41" i="25"/>
  <c r="S40" i="25"/>
  <c r="S39" i="25"/>
  <c r="S38" i="25"/>
  <c r="S37" i="25"/>
  <c r="S36" i="25"/>
  <c r="S35" i="25"/>
  <c r="S34" i="25"/>
  <c r="S33" i="25"/>
  <c r="S32" i="25"/>
  <c r="S31" i="25"/>
  <c r="S30" i="25"/>
  <c r="S29" i="25"/>
  <c r="S28" i="25"/>
  <c r="S27" i="25"/>
  <c r="S25" i="25"/>
  <c r="S22" i="25"/>
  <c r="S19" i="25"/>
  <c r="S24" i="25"/>
  <c r="S23" i="25"/>
  <c r="S16" i="25"/>
  <c r="S14" i="25"/>
  <c r="S15" i="25"/>
  <c r="S20" i="25"/>
  <c r="S18" i="25"/>
  <c r="S21" i="25"/>
  <c r="S11" i="25"/>
  <c r="S12" i="25"/>
  <c r="S26" i="25"/>
  <c r="S13" i="25"/>
  <c r="Q13" i="9"/>
  <c r="Q33" i="9"/>
  <c r="Q32" i="9"/>
  <c r="Q31" i="9"/>
  <c r="Q30" i="9"/>
  <c r="Q29" i="9"/>
  <c r="Q28" i="9"/>
  <c r="Q17" i="9"/>
  <c r="Q27" i="9"/>
  <c r="Q26" i="9"/>
  <c r="Q25" i="9"/>
  <c r="Q24" i="9"/>
  <c r="Q23" i="9"/>
  <c r="Q22" i="9"/>
  <c r="Q21" i="9"/>
  <c r="Q19" i="9"/>
  <c r="Q20" i="9"/>
  <c r="Q15" i="9"/>
  <c r="Q14" i="9"/>
  <c r="Q16" i="9"/>
  <c r="N11" i="36" l="1"/>
  <c r="R33" i="35" l="1"/>
  <c r="R32" i="35"/>
  <c r="R31" i="35"/>
  <c r="R30" i="35"/>
  <c r="R29" i="35"/>
  <c r="R28" i="35"/>
  <c r="R27" i="35"/>
  <c r="R26" i="35"/>
  <c r="R25" i="35"/>
  <c r="R24" i="35"/>
  <c r="R23" i="35"/>
  <c r="R22" i="35"/>
  <c r="R21" i="35"/>
  <c r="R20" i="35"/>
  <c r="R19" i="35"/>
  <c r="R13" i="35"/>
  <c r="R18" i="35"/>
  <c r="R17" i="35"/>
  <c r="R16" i="35"/>
  <c r="R12" i="35"/>
  <c r="R11" i="35"/>
  <c r="R15" i="35"/>
  <c r="R14" i="35"/>
  <c r="P44" i="26" l="1"/>
  <c r="P21" i="24"/>
  <c r="R21" i="29"/>
  <c r="J11" i="36" l="1"/>
  <c r="J12" i="36"/>
  <c r="L24" i="13" l="1"/>
  <c r="L23" i="13"/>
  <c r="L21" i="13"/>
  <c r="L20" i="13"/>
  <c r="L22" i="13"/>
  <c r="N56" i="24"/>
  <c r="N55" i="24"/>
  <c r="N54" i="24"/>
  <c r="N53" i="24"/>
  <c r="N52" i="24"/>
  <c r="N51" i="24"/>
  <c r="N50" i="24"/>
  <c r="N49" i="24"/>
  <c r="N48" i="24"/>
  <c r="N47" i="24"/>
  <c r="N46" i="24"/>
  <c r="N45" i="24"/>
  <c r="N44" i="24"/>
  <c r="N43" i="24"/>
  <c r="N42" i="24"/>
  <c r="N41" i="24"/>
  <c r="N40" i="24"/>
  <c r="N39" i="24"/>
  <c r="N38" i="24"/>
  <c r="N37" i="24"/>
  <c r="N36" i="24"/>
  <c r="N35" i="24"/>
  <c r="N34" i="24"/>
  <c r="N33" i="24"/>
  <c r="N32" i="24"/>
  <c r="N31" i="24"/>
  <c r="N25" i="24"/>
  <c r="N29" i="24"/>
  <c r="N28" i="24"/>
  <c r="N24" i="24"/>
  <c r="N22" i="24"/>
  <c r="N16" i="24"/>
  <c r="N21" i="24"/>
  <c r="P14" i="29"/>
  <c r="P52" i="29"/>
  <c r="P51" i="29"/>
  <c r="P50" i="29"/>
  <c r="P49" i="29"/>
  <c r="P48" i="29"/>
  <c r="P47" i="29"/>
  <c r="P46" i="29"/>
  <c r="P45" i="29"/>
  <c r="P44" i="29"/>
  <c r="P43" i="29"/>
  <c r="P42" i="29"/>
  <c r="P41" i="29"/>
  <c r="P40" i="29"/>
  <c r="P39" i="29"/>
  <c r="P38" i="29"/>
  <c r="P37" i="29"/>
  <c r="P36" i="29"/>
  <c r="P35" i="29"/>
  <c r="P34" i="29"/>
  <c r="P33" i="29"/>
  <c r="P32" i="29"/>
  <c r="P31" i="29"/>
  <c r="P30" i="29"/>
  <c r="P29" i="29"/>
  <c r="P28" i="29"/>
  <c r="P27" i="29"/>
  <c r="P26" i="29"/>
  <c r="P25" i="29"/>
  <c r="P23" i="29"/>
  <c r="P24" i="29"/>
  <c r="P22" i="29"/>
  <c r="P16" i="29"/>
  <c r="P21" i="29"/>
  <c r="P20" i="29"/>
  <c r="P17" i="29"/>
  <c r="P13" i="29"/>
  <c r="P19" i="29"/>
  <c r="P15" i="29"/>
  <c r="P12" i="29"/>
  <c r="AB26" i="19" l="1"/>
  <c r="AB25" i="19"/>
  <c r="AB24" i="19"/>
  <c r="L30" i="24"/>
  <c r="J24" i="13"/>
  <c r="J23" i="13"/>
  <c r="J21" i="13"/>
  <c r="J20" i="13"/>
  <c r="J19" i="13"/>
  <c r="J22" i="13"/>
  <c r="AA21" i="7"/>
  <c r="N20" i="7"/>
  <c r="N17" i="7"/>
  <c r="N12" i="7"/>
  <c r="N16" i="7"/>
  <c r="N13" i="7"/>
  <c r="N15" i="7"/>
  <c r="N11" i="7"/>
  <c r="AB20" i="7"/>
  <c r="N14" i="7"/>
  <c r="P15" i="30"/>
  <c r="Q43" i="26" l="1"/>
  <c r="P43" i="26"/>
  <c r="Q42" i="26"/>
  <c r="P42" i="26"/>
  <c r="Q41" i="26"/>
  <c r="P41" i="26"/>
  <c r="Q40" i="26"/>
  <c r="P40" i="26"/>
  <c r="H12" i="36" l="1"/>
  <c r="H11" i="36"/>
  <c r="K33" i="9" l="1"/>
  <c r="K32" i="9"/>
  <c r="K31" i="9"/>
  <c r="K30" i="9"/>
  <c r="K29" i="9"/>
  <c r="K28" i="9"/>
  <c r="K17" i="9"/>
  <c r="K27" i="9"/>
  <c r="K26" i="9"/>
  <c r="K25" i="9"/>
  <c r="K24" i="9"/>
  <c r="K23" i="9"/>
  <c r="K22" i="9"/>
  <c r="K21" i="9"/>
  <c r="K14" i="9"/>
  <c r="K19" i="9"/>
  <c r="K13" i="9"/>
  <c r="K15" i="9"/>
  <c r="K18" i="9"/>
  <c r="K12" i="9"/>
  <c r="K16" i="9"/>
  <c r="K11" i="9"/>
  <c r="J13" i="31" l="1"/>
  <c r="L27" i="35" l="1"/>
  <c r="L26" i="35"/>
  <c r="L25" i="35"/>
  <c r="L24" i="35"/>
  <c r="L23" i="35"/>
  <c r="L22" i="35"/>
  <c r="L21" i="35"/>
  <c r="L20" i="35"/>
  <c r="L19" i="35"/>
  <c r="L13" i="35"/>
  <c r="L18" i="35"/>
  <c r="L17" i="35"/>
  <c r="L15" i="35"/>
  <c r="L11" i="35"/>
  <c r="L16" i="35"/>
  <c r="L12" i="35"/>
  <c r="F26" i="24" l="1"/>
  <c r="F15" i="24"/>
  <c r="F22" i="24"/>
  <c r="H31" i="28"/>
  <c r="H30" i="28"/>
  <c r="H29" i="28"/>
  <c r="H28" i="28"/>
  <c r="H27" i="28"/>
  <c r="H26" i="28"/>
  <c r="H25" i="28"/>
  <c r="H24" i="28"/>
  <c r="H23" i="28"/>
  <c r="H22" i="28"/>
  <c r="H21" i="28"/>
  <c r="H17" i="28"/>
  <c r="H15" i="28"/>
  <c r="H12" i="28"/>
  <c r="H13" i="28"/>
  <c r="H11" i="28"/>
  <c r="H18" i="28"/>
  <c r="H14" i="28"/>
  <c r="H19" i="28"/>
  <c r="H16" i="28"/>
  <c r="J35" i="30"/>
  <c r="J34" i="30"/>
  <c r="J33" i="30"/>
  <c r="J32" i="30"/>
  <c r="J31" i="30"/>
  <c r="J30" i="30"/>
  <c r="J29" i="30"/>
  <c r="J28" i="30"/>
  <c r="J27" i="30"/>
  <c r="J26" i="30"/>
  <c r="J25" i="30"/>
  <c r="J24" i="30"/>
  <c r="J23" i="30"/>
  <c r="J22" i="30"/>
  <c r="J21" i="30"/>
  <c r="J20" i="30"/>
  <c r="J19" i="30"/>
  <c r="J18" i="30"/>
  <c r="J15" i="30"/>
  <c r="J17" i="30"/>
  <c r="J16" i="30"/>
  <c r="J14" i="30"/>
  <c r="J11" i="30"/>
  <c r="J13" i="30"/>
  <c r="J12" i="30"/>
  <c r="J20" i="35"/>
  <c r="J19" i="35"/>
  <c r="J13" i="35"/>
  <c r="J18" i="35"/>
  <c r="J15" i="35"/>
  <c r="J11" i="35"/>
  <c r="J16" i="35"/>
  <c r="J12" i="35"/>
  <c r="J14" i="35"/>
  <c r="J33" i="19"/>
  <c r="J32" i="19"/>
  <c r="J29" i="19"/>
  <c r="J21" i="19"/>
  <c r="J30" i="19"/>
  <c r="J22" i="19"/>
  <c r="J19" i="19"/>
  <c r="J18" i="19"/>
  <c r="J31" i="19"/>
  <c r="J23" i="19"/>
  <c r="J16" i="19"/>
  <c r="J20" i="19"/>
  <c r="J15" i="19"/>
  <c r="J27" i="19"/>
  <c r="J14" i="19"/>
  <c r="J25" i="19"/>
  <c r="J13" i="19"/>
  <c r="J26" i="19"/>
  <c r="J24" i="19"/>
  <c r="J11" i="19"/>
  <c r="J17" i="19"/>
  <c r="J12" i="19"/>
  <c r="F11" i="36"/>
  <c r="H19" i="2" l="1"/>
  <c r="H18" i="2"/>
  <c r="H14" i="2"/>
  <c r="H17" i="2"/>
  <c r="H15" i="2"/>
  <c r="H16" i="2"/>
  <c r="H13" i="2"/>
  <c r="H12" i="2"/>
  <c r="H11" i="2"/>
  <c r="H22" i="31"/>
  <c r="H21" i="31"/>
  <c r="H20" i="31"/>
  <c r="H19" i="31"/>
  <c r="H18" i="31"/>
  <c r="H17" i="31"/>
  <c r="H16" i="31"/>
  <c r="H15" i="31"/>
  <c r="H11" i="31"/>
  <c r="H14" i="31"/>
  <c r="H12" i="31"/>
  <c r="H13" i="31"/>
  <c r="H30" i="35"/>
  <c r="H29" i="35"/>
  <c r="H28" i="35"/>
  <c r="H27" i="35"/>
  <c r="H26" i="35"/>
  <c r="H25" i="35"/>
  <c r="H24" i="35"/>
  <c r="H23" i="35"/>
  <c r="H22" i="35"/>
  <c r="H21" i="35"/>
  <c r="H20" i="35"/>
  <c r="H19" i="35"/>
  <c r="H13" i="35"/>
  <c r="H18" i="35"/>
  <c r="H17" i="35"/>
  <c r="H11" i="35"/>
  <c r="H16" i="35"/>
  <c r="H12" i="35"/>
  <c r="H14" i="35"/>
  <c r="H15" i="35"/>
  <c r="H18" i="19"/>
  <c r="H31" i="19"/>
  <c r="H23" i="19"/>
  <c r="H16" i="19"/>
  <c r="H20" i="19"/>
  <c r="H15" i="19"/>
  <c r="H28" i="19"/>
  <c r="H27" i="19"/>
  <c r="H14" i="19"/>
  <c r="H25" i="19"/>
  <c r="H13" i="19"/>
  <c r="H26" i="19"/>
  <c r="H11" i="19"/>
  <c r="H24" i="19"/>
  <c r="H17" i="19"/>
  <c r="H12" i="19"/>
  <c r="J15" i="28" l="1"/>
  <c r="F11" i="29"/>
  <c r="AB23" i="19"/>
  <c r="F24" i="19"/>
  <c r="F20" i="19"/>
  <c r="F15" i="19"/>
  <c r="F28" i="19"/>
  <c r="F27" i="19"/>
  <c r="F14" i="19"/>
  <c r="F25" i="19"/>
  <c r="F11" i="19"/>
  <c r="F13" i="19"/>
  <c r="F17" i="19"/>
  <c r="T11" i="29" l="1"/>
  <c r="W13" i="25" l="1"/>
  <c r="Z21" i="19" l="1"/>
  <c r="Z30" i="19"/>
  <c r="Z22" i="19"/>
  <c r="Z19" i="19"/>
  <c r="Z18" i="19"/>
  <c r="Z31" i="19"/>
  <c r="Z23" i="19"/>
  <c r="Z16" i="19"/>
  <c r="Z24" i="19"/>
  <c r="Z20" i="19"/>
  <c r="Z15" i="19"/>
  <c r="Z28" i="19"/>
  <c r="Z27" i="19"/>
  <c r="Z25" i="19"/>
  <c r="Z14" i="19"/>
  <c r="Z11" i="19"/>
  <c r="Z13" i="19"/>
  <c r="Z17" i="19"/>
  <c r="Z26" i="19"/>
  <c r="Z12" i="19"/>
  <c r="X12" i="19"/>
  <c r="X27" i="35"/>
  <c r="X26" i="35"/>
  <c r="X25" i="35"/>
  <c r="X24" i="35"/>
  <c r="X23" i="35"/>
  <c r="X22" i="35"/>
  <c r="X21" i="35"/>
  <c r="X20" i="35"/>
  <c r="X19" i="35"/>
  <c r="X13" i="35"/>
  <c r="X18" i="35"/>
  <c r="X17" i="35"/>
  <c r="X11" i="35"/>
  <c r="X16" i="35"/>
  <c r="X12" i="35"/>
  <c r="X15" i="35"/>
  <c r="X14" i="35"/>
  <c r="P53" i="24" l="1"/>
  <c r="P52" i="24"/>
  <c r="P51" i="24"/>
  <c r="P50" i="24"/>
  <c r="P49" i="24"/>
  <c r="P48" i="24"/>
  <c r="P47" i="24"/>
  <c r="P46" i="24"/>
  <c r="P45" i="24"/>
  <c r="P44" i="24"/>
  <c r="P43" i="24"/>
  <c r="P33" i="24"/>
  <c r="P42" i="24"/>
  <c r="P41" i="24"/>
  <c r="P40" i="24"/>
  <c r="P39" i="24"/>
  <c r="P38" i="24"/>
  <c r="P32" i="24"/>
  <c r="P37" i="24"/>
  <c r="P36" i="24"/>
  <c r="P35" i="24"/>
  <c r="P34" i="24"/>
  <c r="P31" i="24"/>
  <c r="P25" i="24"/>
  <c r="P20" i="24"/>
  <c r="P29" i="24"/>
  <c r="P28" i="24"/>
  <c r="P22" i="24"/>
  <c r="P27" i="24"/>
  <c r="P15" i="24"/>
  <c r="P26" i="24"/>
  <c r="P24" i="24"/>
  <c r="N43" i="26"/>
  <c r="N41" i="26"/>
  <c r="N37" i="26"/>
  <c r="M47" i="26"/>
  <c r="N23" i="27"/>
  <c r="N22" i="27"/>
  <c r="M24" i="27"/>
  <c r="M25" i="27" s="1"/>
  <c r="P11" i="27"/>
  <c r="P12" i="27"/>
  <c r="P13" i="27"/>
  <c r="P14" i="27"/>
  <c r="P15" i="27"/>
  <c r="P16" i="27"/>
  <c r="P17" i="27"/>
  <c r="P18" i="27"/>
  <c r="P19" i="27"/>
  <c r="P20" i="27"/>
  <c r="P21" i="27"/>
  <c r="P22" i="27"/>
  <c r="P23" i="27"/>
  <c r="R17" i="29" l="1"/>
  <c r="R22" i="29"/>
  <c r="R16" i="29"/>
  <c r="R20" i="29"/>
  <c r="R18" i="29"/>
  <c r="R15" i="29"/>
  <c r="R12" i="29"/>
  <c r="R19" i="29"/>
  <c r="R14" i="29"/>
  <c r="R11" i="29"/>
  <c r="P19" i="2" l="1"/>
  <c r="P18" i="2"/>
  <c r="P14" i="2"/>
  <c r="P17" i="2"/>
  <c r="P16" i="2"/>
  <c r="P12" i="2"/>
  <c r="P13" i="2"/>
  <c r="P11" i="2"/>
  <c r="R22" i="31"/>
  <c r="R21" i="31"/>
  <c r="R20" i="31"/>
  <c r="R19" i="31"/>
  <c r="R18" i="31"/>
  <c r="R17" i="31"/>
  <c r="R16" i="31"/>
  <c r="R15" i="31"/>
  <c r="R13" i="31"/>
  <c r="R14" i="31"/>
  <c r="R12" i="31"/>
  <c r="R11" i="31"/>
  <c r="X20" i="7" l="1"/>
  <c r="X17" i="7"/>
  <c r="T29" i="30"/>
  <c r="T28" i="30"/>
  <c r="T27" i="30"/>
  <c r="T26" i="30"/>
  <c r="T25" i="30"/>
  <c r="T24" i="30"/>
  <c r="T23" i="30"/>
  <c r="T22" i="30"/>
  <c r="T21" i="30"/>
  <c r="T13" i="30"/>
  <c r="T20" i="30"/>
  <c r="T19" i="30"/>
  <c r="T18" i="30"/>
  <c r="T15" i="30"/>
  <c r="T17" i="30"/>
  <c r="T16" i="30"/>
  <c r="T12" i="30"/>
  <c r="T14" i="30"/>
  <c r="T11" i="30"/>
  <c r="X32" i="19" l="1"/>
  <c r="X29" i="19"/>
  <c r="X21" i="19"/>
  <c r="X30" i="19"/>
  <c r="X22" i="19"/>
  <c r="X19" i="19"/>
  <c r="X18" i="19"/>
  <c r="X31" i="19"/>
  <c r="X23" i="19"/>
  <c r="X16" i="19"/>
  <c r="X24" i="19"/>
  <c r="X20" i="19"/>
  <c r="X15" i="19"/>
  <c r="X28" i="19"/>
  <c r="X27" i="19"/>
  <c r="X25" i="19"/>
  <c r="X14" i="19"/>
  <c r="X11" i="19"/>
  <c r="X13" i="19"/>
  <c r="X17" i="19"/>
  <c r="X26" i="19"/>
  <c r="X33" i="19"/>
  <c r="V33" i="35"/>
  <c r="V32" i="35"/>
  <c r="V31" i="35"/>
  <c r="V30" i="35"/>
  <c r="V29" i="35"/>
  <c r="V28" i="35"/>
  <c r="V27" i="35"/>
  <c r="V26" i="35"/>
  <c r="V25" i="35"/>
  <c r="V24" i="35"/>
  <c r="V23" i="35"/>
  <c r="V22" i="35"/>
  <c r="V21" i="35"/>
  <c r="V20" i="35"/>
  <c r="V19" i="35"/>
  <c r="V13" i="35"/>
  <c r="V18" i="35"/>
  <c r="V17" i="35"/>
  <c r="V11" i="35"/>
  <c r="V16" i="35"/>
  <c r="V12" i="35"/>
  <c r="V15" i="35"/>
  <c r="V14" i="35"/>
  <c r="Q14" i="13" l="1"/>
  <c r="Q15" i="13"/>
  <c r="Q18" i="13"/>
  <c r="R24" i="29" l="1"/>
  <c r="W15" i="25" l="1"/>
  <c r="U31" i="25"/>
  <c r="U30" i="25"/>
  <c r="U29" i="25"/>
  <c r="U28" i="25"/>
  <c r="U27" i="25"/>
  <c r="U25" i="25"/>
  <c r="U22" i="25"/>
  <c r="U24" i="25"/>
  <c r="U19" i="25"/>
  <c r="U14" i="25"/>
  <c r="U17" i="25"/>
  <c r="U20" i="25"/>
  <c r="U18" i="25"/>
  <c r="U23" i="25"/>
  <c r="U15" i="25"/>
  <c r="U12" i="25"/>
  <c r="U26" i="25"/>
  <c r="U11" i="25"/>
  <c r="U21" i="25"/>
  <c r="U13" i="25"/>
  <c r="V33" i="19" l="1"/>
  <c r="V32" i="19"/>
  <c r="V29" i="19"/>
  <c r="V21" i="19"/>
  <c r="V30" i="19"/>
  <c r="V22" i="19"/>
  <c r="V19" i="19"/>
  <c r="V18" i="19"/>
  <c r="V31" i="19"/>
  <c r="V23" i="19"/>
  <c r="V16" i="19"/>
  <c r="V24" i="19"/>
  <c r="V20" i="19"/>
  <c r="V15" i="19"/>
  <c r="V28" i="19"/>
  <c r="V27" i="19"/>
  <c r="V25" i="19"/>
  <c r="V14" i="19"/>
  <c r="V11" i="19"/>
  <c r="V13" i="19"/>
  <c r="V17" i="19"/>
  <c r="V12" i="19"/>
  <c r="V26" i="19"/>
  <c r="T25" i="35"/>
  <c r="T24" i="35"/>
  <c r="T23" i="35"/>
  <c r="T22" i="35"/>
  <c r="T21" i="35"/>
  <c r="T20" i="35"/>
  <c r="T19" i="35"/>
  <c r="T13" i="35"/>
  <c r="T18" i="35"/>
  <c r="T17" i="35"/>
  <c r="T15" i="35"/>
  <c r="T16" i="35"/>
  <c r="T12" i="35"/>
  <c r="T14" i="35"/>
  <c r="J33" i="24" l="1"/>
  <c r="J37" i="24"/>
  <c r="J42" i="24"/>
  <c r="J41" i="24"/>
  <c r="J40" i="24"/>
  <c r="J39" i="24"/>
  <c r="J30" i="24"/>
  <c r="J38" i="24"/>
  <c r="J32" i="24"/>
  <c r="J36" i="24"/>
  <c r="J35" i="24"/>
  <c r="J34" i="24"/>
  <c r="J20" i="24"/>
  <c r="J19" i="24"/>
  <c r="J31" i="24"/>
  <c r="J23" i="24"/>
  <c r="J25" i="24"/>
  <c r="J27" i="24"/>
  <c r="J26" i="24"/>
  <c r="N11" i="29"/>
  <c r="T22" i="7" l="1"/>
  <c r="T19" i="7"/>
  <c r="T12" i="7"/>
  <c r="T15" i="7"/>
  <c r="T16" i="7"/>
  <c r="T13" i="7"/>
  <c r="T14" i="7"/>
  <c r="T20" i="7"/>
  <c r="T17" i="7"/>
  <c r="N11" i="31" l="1"/>
  <c r="R12" i="7" l="1"/>
  <c r="R13" i="7"/>
  <c r="R15" i="7"/>
  <c r="R16" i="7"/>
  <c r="R14" i="7"/>
  <c r="R11" i="7"/>
  <c r="R17" i="7"/>
  <c r="AB13" i="19"/>
  <c r="AB22" i="19"/>
  <c r="L11" i="36" l="1"/>
  <c r="U11" i="36" s="1"/>
  <c r="Q28" i="25"/>
  <c r="Q18" i="25"/>
  <c r="Q24" i="25"/>
  <c r="Q22" i="25"/>
  <c r="Q27" i="25"/>
  <c r="Q20" i="25"/>
  <c r="Q25" i="25"/>
  <c r="Q19" i="25"/>
  <c r="Q14" i="25"/>
  <c r="Q23" i="25"/>
  <c r="Q17" i="25"/>
  <c r="Q15" i="25"/>
  <c r="Q12" i="25"/>
  <c r="Q26" i="25"/>
  <c r="Q11" i="25"/>
  <c r="Q21" i="25"/>
  <c r="Q13" i="25"/>
  <c r="Q18" i="9"/>
  <c r="Q11" i="9"/>
  <c r="L14" i="2"/>
  <c r="L17" i="2"/>
  <c r="L15" i="2"/>
  <c r="L16" i="2"/>
  <c r="L13" i="2"/>
  <c r="L12" i="2"/>
  <c r="J12" i="2"/>
  <c r="L21" i="31"/>
  <c r="L20" i="31"/>
  <c r="L19" i="31"/>
  <c r="L18" i="31"/>
  <c r="L16" i="31"/>
  <c r="L17" i="31"/>
  <c r="L14" i="31"/>
  <c r="L12" i="31"/>
  <c r="L11" i="31"/>
  <c r="P19" i="7" l="1"/>
  <c r="P22" i="7"/>
  <c r="AA22" i="7" s="1"/>
  <c r="P12" i="7"/>
  <c r="P15" i="7"/>
  <c r="P16" i="7"/>
  <c r="P13" i="7"/>
  <c r="P14" i="7"/>
  <c r="P11" i="7"/>
  <c r="P20" i="7"/>
  <c r="P17" i="7"/>
  <c r="R17" i="30" l="1"/>
  <c r="R23" i="30"/>
  <c r="R22" i="30"/>
  <c r="R21" i="30"/>
  <c r="R15" i="30"/>
  <c r="R19" i="30"/>
  <c r="R16" i="30"/>
  <c r="R18" i="30"/>
  <c r="R14" i="30"/>
  <c r="R35" i="30"/>
  <c r="R34" i="30"/>
  <c r="R33" i="30"/>
  <c r="R32" i="30"/>
  <c r="R31" i="30"/>
  <c r="R30" i="30"/>
  <c r="R29" i="30"/>
  <c r="R28" i="30"/>
  <c r="R27" i="30"/>
  <c r="R26" i="30"/>
  <c r="R25" i="30"/>
  <c r="R24" i="30"/>
  <c r="R13" i="30"/>
  <c r="R20" i="30"/>
  <c r="P23" i="19" l="1"/>
  <c r="P16" i="19"/>
  <c r="P28" i="19"/>
  <c r="P14" i="19"/>
  <c r="P24" i="19"/>
  <c r="P27" i="19"/>
  <c r="P15" i="19"/>
  <c r="P20" i="19"/>
  <c r="P25" i="19"/>
  <c r="P11" i="19"/>
  <c r="P13" i="19"/>
  <c r="P17" i="19"/>
  <c r="P12" i="19"/>
  <c r="P26" i="19"/>
  <c r="N14" i="35"/>
  <c r="O24" i="9" l="1"/>
  <c r="O23" i="9"/>
  <c r="O22" i="9"/>
  <c r="O13" i="9"/>
  <c r="O20" i="9"/>
  <c r="O21" i="9"/>
  <c r="O19" i="9"/>
  <c r="O14" i="9"/>
  <c r="O15" i="9"/>
  <c r="O12" i="9"/>
  <c r="O18" i="9"/>
  <c r="O16" i="9"/>
  <c r="O11" i="9"/>
  <c r="O28" i="25"/>
  <c r="O18" i="25"/>
  <c r="O22" i="25"/>
  <c r="O27" i="25"/>
  <c r="O20" i="25"/>
  <c r="O25" i="25"/>
  <c r="O17" i="25"/>
  <c r="O19" i="25"/>
  <c r="O16" i="25"/>
  <c r="O14" i="25"/>
  <c r="O23" i="25"/>
  <c r="O15" i="25"/>
  <c r="O12" i="25"/>
  <c r="O11" i="25"/>
  <c r="O26" i="25"/>
  <c r="O13" i="25"/>
  <c r="P35" i="30" l="1"/>
  <c r="P34" i="30"/>
  <c r="P33" i="30"/>
  <c r="P32" i="30"/>
  <c r="P31" i="30"/>
  <c r="P30" i="30"/>
  <c r="P29" i="30"/>
  <c r="P28" i="30"/>
  <c r="P27" i="30"/>
  <c r="P26" i="30"/>
  <c r="P25" i="30"/>
  <c r="P24" i="30"/>
  <c r="P13" i="30"/>
  <c r="P20" i="30"/>
  <c r="P17" i="30"/>
  <c r="P22" i="30"/>
  <c r="P21" i="30"/>
  <c r="P19" i="30"/>
  <c r="P16" i="30"/>
  <c r="P18" i="30"/>
  <c r="P12" i="30"/>
  <c r="P14" i="30"/>
  <c r="P11" i="30"/>
  <c r="O36" i="30"/>
  <c r="AB19" i="7"/>
  <c r="L16" i="24" l="1"/>
  <c r="L21" i="24"/>
  <c r="L33" i="35"/>
  <c r="L32" i="35"/>
  <c r="L31" i="35"/>
  <c r="L30" i="35"/>
  <c r="L29" i="35"/>
  <c r="L28" i="35"/>
  <c r="AB21" i="19"/>
  <c r="AB20" i="19"/>
  <c r="AB19" i="19"/>
  <c r="N33" i="19"/>
  <c r="N32" i="19"/>
  <c r="N29" i="19"/>
  <c r="N21" i="19"/>
  <c r="N30" i="19"/>
  <c r="N22" i="19"/>
  <c r="N19" i="19"/>
  <c r="N23" i="19"/>
  <c r="N16" i="19"/>
  <c r="N28" i="19"/>
  <c r="N14" i="19"/>
  <c r="N24" i="19"/>
  <c r="N27" i="19"/>
  <c r="N15" i="19"/>
  <c r="N20" i="19"/>
  <c r="N11" i="19"/>
  <c r="N25" i="19"/>
  <c r="N13" i="19"/>
  <c r="N12" i="19"/>
  <c r="N17" i="19"/>
  <c r="N26" i="19"/>
  <c r="M32" i="9" l="1"/>
  <c r="M31" i="9"/>
  <c r="M30" i="9"/>
  <c r="M29" i="9"/>
  <c r="M28" i="9"/>
  <c r="M17" i="9"/>
  <c r="M27" i="9"/>
  <c r="M26" i="9"/>
  <c r="M25" i="9"/>
  <c r="M24" i="9"/>
  <c r="M22" i="9"/>
  <c r="M21" i="9"/>
  <c r="M13" i="9"/>
  <c r="M23" i="9"/>
  <c r="M14" i="9"/>
  <c r="M15" i="9"/>
  <c r="M12" i="9"/>
  <c r="M16" i="9"/>
  <c r="M11" i="9"/>
  <c r="M31" i="25"/>
  <c r="M30" i="25"/>
  <c r="M29" i="25"/>
  <c r="M28" i="25"/>
  <c r="M18" i="25"/>
  <c r="M24" i="25"/>
  <c r="M22" i="25"/>
  <c r="M27" i="25"/>
  <c r="M25" i="25"/>
  <c r="M17" i="25"/>
  <c r="M16" i="25"/>
  <c r="M14" i="25"/>
  <c r="M15" i="25"/>
  <c r="M12" i="25"/>
  <c r="M11" i="25"/>
  <c r="M23" i="25"/>
  <c r="M26" i="25"/>
  <c r="M21" i="25"/>
  <c r="M13" i="25"/>
  <c r="J19" i="2"/>
  <c r="J18" i="2"/>
  <c r="J14" i="2"/>
  <c r="J17" i="2"/>
  <c r="J15" i="2"/>
  <c r="J16" i="2"/>
  <c r="J11" i="2"/>
  <c r="J13" i="2"/>
  <c r="J21" i="31"/>
  <c r="J20" i="31"/>
  <c r="J19" i="31"/>
  <c r="J18" i="31"/>
  <c r="J16" i="31"/>
  <c r="J15" i="31"/>
  <c r="J17" i="31"/>
  <c r="J14" i="31"/>
  <c r="J12" i="31"/>
  <c r="J11" i="31"/>
  <c r="J34" i="9" l="1"/>
  <c r="K31" i="25"/>
  <c r="K30" i="25"/>
  <c r="K29" i="25"/>
  <c r="K28" i="25"/>
  <c r="K18" i="25"/>
  <c r="K24" i="25"/>
  <c r="K22" i="25"/>
  <c r="K27" i="25"/>
  <c r="K20" i="25"/>
  <c r="K25" i="25"/>
  <c r="K17" i="25"/>
  <c r="K16" i="25"/>
  <c r="K14" i="25"/>
  <c r="K15" i="25"/>
  <c r="K12" i="25"/>
  <c r="K11" i="25"/>
  <c r="K19" i="25"/>
  <c r="K26" i="25"/>
  <c r="K21" i="25"/>
  <c r="K13" i="25"/>
  <c r="J52" i="25"/>
  <c r="K51" i="25"/>
  <c r="K50" i="25"/>
  <c r="K49" i="25"/>
  <c r="K48" i="25"/>
  <c r="K47" i="25"/>
  <c r="K46" i="25"/>
  <c r="K45" i="25"/>
  <c r="K44" i="25"/>
  <c r="K43" i="25"/>
  <c r="K42" i="25"/>
  <c r="K41" i="25"/>
  <c r="K40" i="25"/>
  <c r="K39" i="25"/>
  <c r="K38" i="25"/>
  <c r="K37" i="25"/>
  <c r="K36" i="25"/>
  <c r="K35" i="25"/>
  <c r="K34" i="25"/>
  <c r="K33" i="25"/>
  <c r="K32" i="25"/>
  <c r="K23" i="7"/>
  <c r="N35" i="30"/>
  <c r="N34" i="30"/>
  <c r="N33" i="30"/>
  <c r="N32" i="30"/>
  <c r="N31" i="30"/>
  <c r="N30" i="30"/>
  <c r="N29" i="30"/>
  <c r="N28" i="30"/>
  <c r="N27" i="30"/>
  <c r="N26" i="30"/>
  <c r="N25" i="30"/>
  <c r="N24" i="30"/>
  <c r="N13" i="30"/>
  <c r="N20" i="30"/>
  <c r="N23" i="30"/>
  <c r="N22" i="30"/>
  <c r="N21" i="30"/>
  <c r="N19" i="30"/>
  <c r="N16" i="30"/>
  <c r="N18" i="30"/>
  <c r="N15" i="30"/>
  <c r="N12" i="30"/>
  <c r="N14" i="30"/>
  <c r="N11" i="30"/>
  <c r="M36" i="30"/>
  <c r="K34" i="19"/>
  <c r="J17" i="29" l="1"/>
  <c r="J22" i="29"/>
  <c r="J21" i="29"/>
  <c r="J15" i="29"/>
  <c r="J13" i="29"/>
  <c r="J19" i="29"/>
  <c r="J20" i="29"/>
  <c r="J18" i="29"/>
  <c r="J12" i="29"/>
  <c r="J14" i="29"/>
  <c r="J11" i="29"/>
  <c r="H23" i="13"/>
  <c r="H21" i="13"/>
  <c r="H20" i="13"/>
  <c r="H19" i="13"/>
  <c r="F15" i="35" l="1"/>
  <c r="F12" i="35"/>
  <c r="I14" i="9" l="1"/>
  <c r="T33" i="36" l="1"/>
  <c r="R33" i="36"/>
  <c r="N33" i="36"/>
  <c r="A33" i="36" s="1"/>
  <c r="L33" i="36"/>
  <c r="J33" i="36"/>
  <c r="H33" i="36"/>
  <c r="F33" i="36"/>
  <c r="T32" i="36"/>
  <c r="R32" i="36"/>
  <c r="N32" i="36"/>
  <c r="A32" i="36" s="1"/>
  <c r="L32" i="36"/>
  <c r="J32" i="36"/>
  <c r="H32" i="36"/>
  <c r="F32" i="36"/>
  <c r="T31" i="36"/>
  <c r="R31" i="36"/>
  <c r="N31" i="36"/>
  <c r="A31" i="36" s="1"/>
  <c r="L31" i="36"/>
  <c r="J31" i="36"/>
  <c r="H31" i="36"/>
  <c r="F31" i="36"/>
  <c r="T30" i="36"/>
  <c r="R30" i="36"/>
  <c r="N30" i="36"/>
  <c r="A30" i="36" s="1"/>
  <c r="L30" i="36"/>
  <c r="J30" i="36"/>
  <c r="H30" i="36"/>
  <c r="F30" i="36"/>
  <c r="T29" i="36"/>
  <c r="R29" i="36"/>
  <c r="N29" i="36"/>
  <c r="A29" i="36" s="1"/>
  <c r="L29" i="36"/>
  <c r="J29" i="36"/>
  <c r="H29" i="36"/>
  <c r="F29" i="36"/>
  <c r="T28" i="36"/>
  <c r="R28" i="36"/>
  <c r="N28" i="36"/>
  <c r="A28" i="36" s="1"/>
  <c r="L28" i="36"/>
  <c r="J28" i="36"/>
  <c r="H28" i="36"/>
  <c r="F28" i="36"/>
  <c r="T27" i="36"/>
  <c r="R27" i="36"/>
  <c r="N27" i="36"/>
  <c r="A27" i="36" s="1"/>
  <c r="L27" i="36"/>
  <c r="J27" i="36"/>
  <c r="H27" i="36"/>
  <c r="F27" i="36"/>
  <c r="T26" i="36"/>
  <c r="R26" i="36"/>
  <c r="N26" i="36"/>
  <c r="A26" i="36" s="1"/>
  <c r="L26" i="36"/>
  <c r="J26" i="36"/>
  <c r="H26" i="36"/>
  <c r="F26" i="36"/>
  <c r="T25" i="36"/>
  <c r="R25" i="36"/>
  <c r="N25" i="36"/>
  <c r="A25" i="36" s="1"/>
  <c r="L25" i="36"/>
  <c r="J25" i="36"/>
  <c r="H25" i="36"/>
  <c r="F25" i="36"/>
  <c r="V24" i="36"/>
  <c r="T24" i="36"/>
  <c r="R24" i="36"/>
  <c r="N24" i="36"/>
  <c r="A24" i="36" s="1"/>
  <c r="L24" i="36"/>
  <c r="J24" i="36"/>
  <c r="H24" i="36"/>
  <c r="F24" i="36"/>
  <c r="V23" i="36"/>
  <c r="T23" i="36"/>
  <c r="R23" i="36"/>
  <c r="N23" i="36"/>
  <c r="A23" i="36" s="1"/>
  <c r="L23" i="36"/>
  <c r="J23" i="36"/>
  <c r="H23" i="36"/>
  <c r="F23" i="36"/>
  <c r="V22" i="36"/>
  <c r="T22" i="36"/>
  <c r="R22" i="36"/>
  <c r="N22" i="36"/>
  <c r="A22" i="36" s="1"/>
  <c r="L22" i="36"/>
  <c r="J22" i="36"/>
  <c r="H22" i="36"/>
  <c r="F22" i="36"/>
  <c r="V21" i="36"/>
  <c r="T21" i="36"/>
  <c r="R21" i="36"/>
  <c r="N21" i="36"/>
  <c r="A21" i="36" s="1"/>
  <c r="L21" i="36"/>
  <c r="J21" i="36"/>
  <c r="H21" i="36"/>
  <c r="F21" i="36"/>
  <c r="V20" i="36"/>
  <c r="T20" i="36"/>
  <c r="R20" i="36"/>
  <c r="N20" i="36"/>
  <c r="A20" i="36" s="1"/>
  <c r="L20" i="36"/>
  <c r="J20" i="36"/>
  <c r="H20" i="36"/>
  <c r="F20" i="36"/>
  <c r="V19" i="36"/>
  <c r="T19" i="36"/>
  <c r="R19" i="36"/>
  <c r="N19" i="36"/>
  <c r="A19" i="36" s="1"/>
  <c r="L19" i="36"/>
  <c r="J19" i="36"/>
  <c r="H19" i="36"/>
  <c r="F19" i="36"/>
  <c r="V18" i="36"/>
  <c r="T18" i="36"/>
  <c r="R18" i="36"/>
  <c r="N18" i="36"/>
  <c r="L18" i="36"/>
  <c r="J18" i="36"/>
  <c r="H18" i="36"/>
  <c r="F18" i="36"/>
  <c r="V17" i="36"/>
  <c r="T17" i="36"/>
  <c r="R17" i="36"/>
  <c r="N17" i="36"/>
  <c r="A17" i="36" s="1"/>
  <c r="J17" i="36"/>
  <c r="H17" i="36"/>
  <c r="F17" i="36"/>
  <c r="V16" i="36"/>
  <c r="T16" i="36"/>
  <c r="R16" i="36"/>
  <c r="N16" i="36"/>
  <c r="A16" i="36" s="1"/>
  <c r="L16" i="36"/>
  <c r="J16" i="36"/>
  <c r="H16" i="36"/>
  <c r="F16" i="36"/>
  <c r="V15" i="36"/>
  <c r="T14" i="36"/>
  <c r="R14" i="36"/>
  <c r="N14" i="36"/>
  <c r="L14" i="36"/>
  <c r="J14" i="36"/>
  <c r="H14" i="36"/>
  <c r="F14" i="36"/>
  <c r="V14" i="36"/>
  <c r="T13" i="36"/>
  <c r="R13" i="36"/>
  <c r="N13" i="36"/>
  <c r="J13" i="36"/>
  <c r="H13" i="36"/>
  <c r="F13" i="36"/>
  <c r="V13" i="36"/>
  <c r="T15" i="36"/>
  <c r="R15" i="36"/>
  <c r="N15" i="36"/>
  <c r="L15" i="36"/>
  <c r="J15" i="36"/>
  <c r="H15" i="36"/>
  <c r="F15" i="36"/>
  <c r="V12" i="36"/>
  <c r="T12" i="36"/>
  <c r="R12" i="36"/>
  <c r="N12" i="36"/>
  <c r="L12" i="36"/>
  <c r="F12" i="36"/>
  <c r="V11" i="36"/>
  <c r="T11" i="36"/>
  <c r="R11" i="36"/>
  <c r="T33" i="34"/>
  <c r="T32" i="34"/>
  <c r="T31" i="34"/>
  <c r="T30" i="34"/>
  <c r="T29" i="34"/>
  <c r="T28" i="34"/>
  <c r="T27" i="34"/>
  <c r="T26" i="34"/>
  <c r="T25" i="34"/>
  <c r="T24" i="34"/>
  <c r="T23" i="34"/>
  <c r="T22" i="34"/>
  <c r="T21" i="34"/>
  <c r="T20" i="34"/>
  <c r="T19" i="34"/>
  <c r="T18" i="34"/>
  <c r="T17" i="34"/>
  <c r="T16" i="34"/>
  <c r="T15" i="34"/>
  <c r="T14" i="34"/>
  <c r="T13" i="34"/>
  <c r="T12" i="34"/>
  <c r="T11" i="34"/>
  <c r="R33" i="34"/>
  <c r="R32" i="34"/>
  <c r="R31" i="34"/>
  <c r="R30" i="34"/>
  <c r="R29" i="34"/>
  <c r="R28" i="34"/>
  <c r="R27" i="34"/>
  <c r="R26" i="34"/>
  <c r="R25" i="34"/>
  <c r="R24" i="34"/>
  <c r="R23" i="34"/>
  <c r="R22" i="34"/>
  <c r="R21" i="34"/>
  <c r="R20" i="34"/>
  <c r="R19" i="34"/>
  <c r="R18" i="34"/>
  <c r="R17" i="34"/>
  <c r="R16" i="34"/>
  <c r="R15" i="34"/>
  <c r="R14" i="34"/>
  <c r="R13" i="34"/>
  <c r="R12" i="34"/>
  <c r="P33" i="34"/>
  <c r="P32" i="34"/>
  <c r="P31" i="34"/>
  <c r="P30" i="34"/>
  <c r="P29" i="34"/>
  <c r="P28" i="34"/>
  <c r="P27" i="34"/>
  <c r="P26" i="34"/>
  <c r="P25" i="34"/>
  <c r="P24" i="34"/>
  <c r="P23" i="34"/>
  <c r="P22" i="34"/>
  <c r="P21" i="34"/>
  <c r="P20" i="34"/>
  <c r="P19" i="34"/>
  <c r="P18" i="34"/>
  <c r="P17" i="34"/>
  <c r="P16" i="34"/>
  <c r="P15" i="34"/>
  <c r="P14" i="34"/>
  <c r="P13" i="34"/>
  <c r="P12" i="34"/>
  <c r="P11" i="34"/>
  <c r="N33" i="34"/>
  <c r="N32" i="34"/>
  <c r="N31" i="34"/>
  <c r="N30" i="34"/>
  <c r="N29" i="34"/>
  <c r="N28" i="34"/>
  <c r="N27" i="34"/>
  <c r="N26" i="34"/>
  <c r="N25" i="34"/>
  <c r="N24" i="34"/>
  <c r="N23" i="34"/>
  <c r="N22" i="34"/>
  <c r="N21" i="34"/>
  <c r="N20" i="34"/>
  <c r="N19" i="34"/>
  <c r="N18" i="34"/>
  <c r="N17" i="34"/>
  <c r="N16" i="34"/>
  <c r="N15" i="34"/>
  <c r="N14" i="34"/>
  <c r="N13" i="34"/>
  <c r="N12" i="34"/>
  <c r="N11" i="34"/>
  <c r="Z33" i="19"/>
  <c r="Z32" i="19"/>
  <c r="Z29" i="19"/>
  <c r="AA28" i="19"/>
  <c r="AA14" i="19"/>
  <c r="AA24" i="19"/>
  <c r="AA27" i="19"/>
  <c r="AA15" i="19"/>
  <c r="AA20" i="19"/>
  <c r="AA11" i="19"/>
  <c r="AA13" i="19"/>
  <c r="AA25" i="19"/>
  <c r="AA17" i="19"/>
  <c r="AA26" i="19"/>
  <c r="X33" i="35"/>
  <c r="X32" i="35"/>
  <c r="X31" i="35"/>
  <c r="X30" i="35"/>
  <c r="X29" i="35"/>
  <c r="X28" i="35"/>
  <c r="T33" i="35"/>
  <c r="T32" i="35"/>
  <c r="T31" i="35"/>
  <c r="T30" i="35"/>
  <c r="T29" i="35"/>
  <c r="T28" i="35"/>
  <c r="T27" i="35"/>
  <c r="T26" i="35"/>
  <c r="U22" i="31"/>
  <c r="V22" i="31" s="1"/>
  <c r="T22" i="31"/>
  <c r="U21" i="31"/>
  <c r="V21" i="31" s="1"/>
  <c r="T21" i="31"/>
  <c r="U20" i="31"/>
  <c r="V20" i="31" s="1"/>
  <c r="T20" i="31"/>
  <c r="E23" i="31"/>
  <c r="G23" i="31"/>
  <c r="I23" i="31"/>
  <c r="K23" i="31"/>
  <c r="N19" i="31"/>
  <c r="N18" i="31"/>
  <c r="N16" i="31"/>
  <c r="N15" i="31"/>
  <c r="N17" i="31"/>
  <c r="N14" i="31"/>
  <c r="N12" i="31"/>
  <c r="R11" i="2"/>
  <c r="A11" i="2" s="1"/>
  <c r="R12" i="2"/>
  <c r="A12" i="2" s="1"/>
  <c r="R13" i="2"/>
  <c r="A13" i="2" s="1"/>
  <c r="R14" i="2"/>
  <c r="A14" i="2" s="1"/>
  <c r="R15" i="2"/>
  <c r="A15" i="2" s="1"/>
  <c r="R16" i="2"/>
  <c r="R17" i="2"/>
  <c r="R18" i="2"/>
  <c r="R19" i="2"/>
  <c r="G3" i="9"/>
  <c r="K34" i="36"/>
  <c r="I34" i="36"/>
  <c r="G34" i="36"/>
  <c r="E34" i="36"/>
  <c r="G34" i="34"/>
  <c r="E34" i="34"/>
  <c r="H33" i="34"/>
  <c r="F33" i="34"/>
  <c r="H32" i="34"/>
  <c r="F32" i="34"/>
  <c r="H31" i="34"/>
  <c r="F31" i="34"/>
  <c r="H30" i="34"/>
  <c r="F30" i="34"/>
  <c r="H29" i="34"/>
  <c r="F29" i="34"/>
  <c r="H28" i="34"/>
  <c r="F28" i="34"/>
  <c r="H27" i="34"/>
  <c r="F27" i="34"/>
  <c r="H26" i="34"/>
  <c r="F26" i="34"/>
  <c r="H25" i="34"/>
  <c r="F25" i="34"/>
  <c r="H24" i="34"/>
  <c r="F24" i="34"/>
  <c r="H23" i="34"/>
  <c r="F23" i="34"/>
  <c r="H22" i="34"/>
  <c r="F22" i="34"/>
  <c r="H21" i="34"/>
  <c r="F21" i="34"/>
  <c r="H20" i="34"/>
  <c r="F20" i="34"/>
  <c r="H19" i="34"/>
  <c r="F19" i="34"/>
  <c r="H18" i="34"/>
  <c r="F18" i="34"/>
  <c r="H17" i="34"/>
  <c r="F17" i="34"/>
  <c r="H16" i="34"/>
  <c r="F16" i="34"/>
  <c r="H15" i="34"/>
  <c r="F15" i="34"/>
  <c r="H14" i="34"/>
  <c r="F14" i="34"/>
  <c r="H13" i="34"/>
  <c r="F13" i="34"/>
  <c r="H12" i="34"/>
  <c r="F12" i="34"/>
  <c r="H11" i="34"/>
  <c r="M34" i="35"/>
  <c r="K34" i="35"/>
  <c r="I34" i="35"/>
  <c r="G34" i="35"/>
  <c r="E34" i="35"/>
  <c r="N33" i="35"/>
  <c r="J33" i="35"/>
  <c r="H33" i="35"/>
  <c r="F33" i="35"/>
  <c r="N32" i="35"/>
  <c r="J32" i="35"/>
  <c r="H32" i="35"/>
  <c r="F32" i="35"/>
  <c r="N31" i="35"/>
  <c r="J31" i="35"/>
  <c r="H31" i="35"/>
  <c r="F31" i="35"/>
  <c r="N30" i="35"/>
  <c r="J30" i="35"/>
  <c r="F30" i="35"/>
  <c r="N29" i="35"/>
  <c r="J29" i="35"/>
  <c r="F29" i="35"/>
  <c r="N28" i="35"/>
  <c r="J28" i="35"/>
  <c r="F28" i="35"/>
  <c r="N27" i="35"/>
  <c r="J27" i="35"/>
  <c r="F27" i="35"/>
  <c r="N26" i="35"/>
  <c r="J26" i="35"/>
  <c r="F26" i="35"/>
  <c r="N25" i="35"/>
  <c r="J25" i="35"/>
  <c r="F25" i="35"/>
  <c r="Y25" i="35" s="1"/>
  <c r="N24" i="35"/>
  <c r="J24" i="35"/>
  <c r="F24" i="35"/>
  <c r="N23" i="35"/>
  <c r="J23" i="35"/>
  <c r="F23" i="35"/>
  <c r="N22" i="35"/>
  <c r="J22" i="35"/>
  <c r="F22" i="35"/>
  <c r="N21" i="35"/>
  <c r="J21" i="35"/>
  <c r="F21" i="35"/>
  <c r="N20" i="35"/>
  <c r="F20" i="35"/>
  <c r="Y20" i="35" s="1"/>
  <c r="N19" i="35"/>
  <c r="F19" i="35"/>
  <c r="N13" i="35"/>
  <c r="F13" i="35"/>
  <c r="Z17" i="35"/>
  <c r="F18" i="35"/>
  <c r="Z16" i="35"/>
  <c r="F17" i="35"/>
  <c r="Y17" i="35" s="1"/>
  <c r="Z15" i="35"/>
  <c r="F11" i="35"/>
  <c r="Y11" i="35" s="1"/>
  <c r="Z14" i="35"/>
  <c r="A14" i="35" s="1"/>
  <c r="N16" i="35"/>
  <c r="F16" i="35"/>
  <c r="Z13" i="35"/>
  <c r="A13" i="35" s="1"/>
  <c r="F14" i="35"/>
  <c r="Y14" i="35" s="1"/>
  <c r="Z11" i="35"/>
  <c r="N15" i="35"/>
  <c r="Y15" i="35" s="1"/>
  <c r="Z12" i="35"/>
  <c r="N12" i="35"/>
  <c r="Y12" i="35" s="1"/>
  <c r="P31" i="19"/>
  <c r="P18" i="19"/>
  <c r="P19" i="19"/>
  <c r="P22" i="19"/>
  <c r="P21" i="19"/>
  <c r="P29" i="19"/>
  <c r="P32" i="19"/>
  <c r="P33" i="19"/>
  <c r="G3" i="30"/>
  <c r="G3" i="7"/>
  <c r="Z20" i="7"/>
  <c r="Z11" i="7"/>
  <c r="Z13" i="7"/>
  <c r="Z15" i="7"/>
  <c r="Z14" i="7"/>
  <c r="Z16" i="7"/>
  <c r="Z12" i="7"/>
  <c r="Z19" i="7"/>
  <c r="Z17" i="7"/>
  <c r="V20" i="7"/>
  <c r="V11" i="7"/>
  <c r="V13" i="7"/>
  <c r="V15" i="7"/>
  <c r="V14" i="7"/>
  <c r="V16" i="7"/>
  <c r="V12" i="7"/>
  <c r="V19" i="7"/>
  <c r="J20" i="7"/>
  <c r="J11" i="7"/>
  <c r="J13" i="7"/>
  <c r="J15" i="7"/>
  <c r="J14" i="7"/>
  <c r="J16" i="7"/>
  <c r="J12" i="7"/>
  <c r="J19" i="7"/>
  <c r="J17" i="7"/>
  <c r="H20" i="7"/>
  <c r="H11" i="7"/>
  <c r="H13" i="7"/>
  <c r="H15" i="7"/>
  <c r="H14" i="7"/>
  <c r="H16" i="7"/>
  <c r="H12" i="7"/>
  <c r="H19" i="7"/>
  <c r="F20" i="7"/>
  <c r="F11" i="7"/>
  <c r="F13" i="7"/>
  <c r="F15" i="7"/>
  <c r="F14" i="7"/>
  <c r="F16" i="7"/>
  <c r="F12" i="7"/>
  <c r="F19" i="7"/>
  <c r="G21" i="25"/>
  <c r="G26" i="25"/>
  <c r="G19" i="25"/>
  <c r="G23" i="25"/>
  <c r="G11" i="25"/>
  <c r="G12" i="25"/>
  <c r="G15" i="25"/>
  <c r="G14" i="25"/>
  <c r="G16" i="25"/>
  <c r="G17" i="25"/>
  <c r="G25" i="25"/>
  <c r="G20" i="25"/>
  <c r="G27" i="25"/>
  <c r="G22" i="25"/>
  <c r="G24" i="25"/>
  <c r="G18" i="25"/>
  <c r="G28" i="25"/>
  <c r="G29" i="25"/>
  <c r="G30" i="25"/>
  <c r="G31" i="25"/>
  <c r="G32" i="25"/>
  <c r="G33" i="25"/>
  <c r="G34" i="25"/>
  <c r="G35" i="25"/>
  <c r="G36" i="25"/>
  <c r="G37" i="25"/>
  <c r="G38" i="25"/>
  <c r="G39" i="25"/>
  <c r="G40" i="25"/>
  <c r="G41" i="25"/>
  <c r="G42" i="25"/>
  <c r="G43" i="25"/>
  <c r="G44" i="25"/>
  <c r="G45" i="25"/>
  <c r="G46" i="25"/>
  <c r="G47" i="25"/>
  <c r="G48" i="25"/>
  <c r="G49" i="25"/>
  <c r="G50" i="25"/>
  <c r="G51" i="25"/>
  <c r="M32" i="25"/>
  <c r="M33" i="25"/>
  <c r="M34" i="25"/>
  <c r="M35" i="25"/>
  <c r="M36" i="25"/>
  <c r="M37" i="25"/>
  <c r="M38" i="25"/>
  <c r="M39" i="25"/>
  <c r="M40" i="25"/>
  <c r="M41" i="25"/>
  <c r="M42" i="25"/>
  <c r="M43" i="25"/>
  <c r="M44" i="25"/>
  <c r="M45" i="25"/>
  <c r="M46" i="25"/>
  <c r="M47" i="25"/>
  <c r="M48" i="25"/>
  <c r="M49" i="25"/>
  <c r="M50" i="25"/>
  <c r="M51" i="25"/>
  <c r="O29" i="25"/>
  <c r="O30" i="25"/>
  <c r="O31" i="25"/>
  <c r="O32" i="25"/>
  <c r="O33" i="25"/>
  <c r="O34" i="25"/>
  <c r="O35" i="25"/>
  <c r="O36" i="25"/>
  <c r="O37" i="25"/>
  <c r="O38" i="25"/>
  <c r="O39" i="25"/>
  <c r="O40" i="25"/>
  <c r="O41" i="25"/>
  <c r="O42" i="25"/>
  <c r="O43" i="25"/>
  <c r="O44" i="25"/>
  <c r="O45" i="25"/>
  <c r="O46" i="25"/>
  <c r="O47" i="25"/>
  <c r="O48" i="25"/>
  <c r="O49" i="25"/>
  <c r="O50" i="25"/>
  <c r="O51" i="25"/>
  <c r="Q29" i="25"/>
  <c r="Q30" i="25"/>
  <c r="Q31" i="25"/>
  <c r="Q32" i="25"/>
  <c r="Q33" i="25"/>
  <c r="Q34" i="25"/>
  <c r="Q35" i="25"/>
  <c r="Q36" i="25"/>
  <c r="Q37" i="25"/>
  <c r="Q38" i="25"/>
  <c r="Q39" i="25"/>
  <c r="Q40" i="25"/>
  <c r="Q41" i="25"/>
  <c r="Q42" i="25"/>
  <c r="Q43" i="25"/>
  <c r="Q44" i="25"/>
  <c r="Q45" i="25"/>
  <c r="Q46" i="25"/>
  <c r="Q47" i="25"/>
  <c r="Q48" i="25"/>
  <c r="Q49" i="25"/>
  <c r="Q50" i="25"/>
  <c r="Q51" i="25"/>
  <c r="U32" i="25"/>
  <c r="U33" i="25"/>
  <c r="U34" i="25"/>
  <c r="U35" i="25"/>
  <c r="U36" i="25"/>
  <c r="U37" i="25"/>
  <c r="U38" i="25"/>
  <c r="U39" i="25"/>
  <c r="U40" i="25"/>
  <c r="U41" i="25"/>
  <c r="U42" i="25"/>
  <c r="U43" i="25"/>
  <c r="U44" i="25"/>
  <c r="U45" i="25"/>
  <c r="U46" i="25"/>
  <c r="U47" i="25"/>
  <c r="U48" i="25"/>
  <c r="U49" i="25"/>
  <c r="U50" i="25"/>
  <c r="U51" i="25"/>
  <c r="G12" i="9"/>
  <c r="G18" i="9"/>
  <c r="G16" i="9"/>
  <c r="G15" i="9"/>
  <c r="G14" i="9"/>
  <c r="G20" i="9"/>
  <c r="G23" i="9"/>
  <c r="G13" i="9"/>
  <c r="G21" i="9"/>
  <c r="G22" i="9"/>
  <c r="G24" i="9"/>
  <c r="G25" i="9"/>
  <c r="G26" i="9"/>
  <c r="G27" i="9"/>
  <c r="G17" i="9"/>
  <c r="G28" i="9"/>
  <c r="G29" i="9"/>
  <c r="G30" i="9"/>
  <c r="G31" i="9"/>
  <c r="G32" i="9"/>
  <c r="G33" i="9"/>
  <c r="T14" i="29"/>
  <c r="T12" i="29"/>
  <c r="T18" i="29"/>
  <c r="T20" i="29"/>
  <c r="T13" i="29"/>
  <c r="T15" i="29"/>
  <c r="T21" i="29"/>
  <c r="T22" i="29"/>
  <c r="T24" i="29"/>
  <c r="N12" i="29"/>
  <c r="N18" i="29"/>
  <c r="N16" i="29"/>
  <c r="N19" i="29"/>
  <c r="N13" i="29"/>
  <c r="N15" i="29"/>
  <c r="N21" i="29"/>
  <c r="N17" i="29"/>
  <c r="N24" i="29"/>
  <c r="H11" i="29"/>
  <c r="H14" i="29"/>
  <c r="H12" i="29"/>
  <c r="H18" i="29"/>
  <c r="H20" i="29"/>
  <c r="H16" i="29"/>
  <c r="H19" i="29"/>
  <c r="H13" i="29"/>
  <c r="H15" i="29"/>
  <c r="H22" i="29"/>
  <c r="H17" i="29"/>
  <c r="F14" i="29"/>
  <c r="F12" i="29"/>
  <c r="W12" i="29" s="1"/>
  <c r="F18" i="29"/>
  <c r="F20" i="29"/>
  <c r="F16" i="29"/>
  <c r="F19" i="29"/>
  <c r="F13" i="29"/>
  <c r="F15" i="29"/>
  <c r="F21" i="29"/>
  <c r="F22" i="29"/>
  <c r="W22" i="29" s="1"/>
  <c r="E53" i="29"/>
  <c r="F23" i="29"/>
  <c r="W23" i="29" s="1"/>
  <c r="F25" i="29"/>
  <c r="F26" i="29"/>
  <c r="F27" i="29"/>
  <c r="F28" i="29"/>
  <c r="F29" i="29"/>
  <c r="F30" i="29"/>
  <c r="F31" i="29"/>
  <c r="F32" i="29"/>
  <c r="F33" i="29"/>
  <c r="F34" i="29"/>
  <c r="F35" i="29"/>
  <c r="F36" i="29"/>
  <c r="F37" i="29"/>
  <c r="F38" i="29"/>
  <c r="F39" i="29"/>
  <c r="F40" i="29"/>
  <c r="F41" i="29"/>
  <c r="F42" i="29"/>
  <c r="F43" i="29"/>
  <c r="F44" i="29"/>
  <c r="F45" i="29"/>
  <c r="F46" i="29"/>
  <c r="F47" i="29"/>
  <c r="F48" i="29"/>
  <c r="F49" i="29"/>
  <c r="F50" i="29"/>
  <c r="F51" i="29"/>
  <c r="F52" i="29"/>
  <c r="H23" i="29"/>
  <c r="H25" i="29"/>
  <c r="H26" i="29"/>
  <c r="H27" i="29"/>
  <c r="H28" i="29"/>
  <c r="H29" i="29"/>
  <c r="H30" i="29"/>
  <c r="H31" i="29"/>
  <c r="H32" i="29"/>
  <c r="H33" i="29"/>
  <c r="H34" i="29"/>
  <c r="H35" i="29"/>
  <c r="H36" i="29"/>
  <c r="H37" i="29"/>
  <c r="H38" i="29"/>
  <c r="H39" i="29"/>
  <c r="H40" i="29"/>
  <c r="H41" i="29"/>
  <c r="H42" i="29"/>
  <c r="H43" i="29"/>
  <c r="H44" i="29"/>
  <c r="H45" i="29"/>
  <c r="H46" i="29"/>
  <c r="H47" i="29"/>
  <c r="H48" i="29"/>
  <c r="H49" i="29"/>
  <c r="H50" i="29"/>
  <c r="H51" i="29"/>
  <c r="H52" i="29"/>
  <c r="J23" i="29"/>
  <c r="J25" i="29"/>
  <c r="J26" i="29"/>
  <c r="J27" i="29"/>
  <c r="J28" i="29"/>
  <c r="J29" i="29"/>
  <c r="J30" i="29"/>
  <c r="J31" i="29"/>
  <c r="J32" i="29"/>
  <c r="J33" i="29"/>
  <c r="J34" i="29"/>
  <c r="J35" i="29"/>
  <c r="J36" i="29"/>
  <c r="J37" i="29"/>
  <c r="J38" i="29"/>
  <c r="J39" i="29"/>
  <c r="J40" i="29"/>
  <c r="J41" i="29"/>
  <c r="J42" i="29"/>
  <c r="J43" i="29"/>
  <c r="J44" i="29"/>
  <c r="J45" i="29"/>
  <c r="J46" i="29"/>
  <c r="J47" i="29"/>
  <c r="J48" i="29"/>
  <c r="J49" i="29"/>
  <c r="J50" i="29"/>
  <c r="J51" i="29"/>
  <c r="J52" i="29"/>
  <c r="N23" i="29"/>
  <c r="N25" i="29"/>
  <c r="N26" i="29"/>
  <c r="N27" i="29"/>
  <c r="N28" i="29"/>
  <c r="N29" i="29"/>
  <c r="N30" i="29"/>
  <c r="N31" i="29"/>
  <c r="N32" i="29"/>
  <c r="N33" i="29"/>
  <c r="N34" i="29"/>
  <c r="N35" i="29"/>
  <c r="N36" i="29"/>
  <c r="N37" i="29"/>
  <c r="N38" i="29"/>
  <c r="N39" i="29"/>
  <c r="N40" i="29"/>
  <c r="N41" i="29"/>
  <c r="N42" i="29"/>
  <c r="N43" i="29"/>
  <c r="N44" i="29"/>
  <c r="N45" i="29"/>
  <c r="N46" i="29"/>
  <c r="N47" i="29"/>
  <c r="N48" i="29"/>
  <c r="N49" i="29"/>
  <c r="N50" i="29"/>
  <c r="N51" i="29"/>
  <c r="N52" i="29"/>
  <c r="R23" i="29"/>
  <c r="R26" i="29"/>
  <c r="R27" i="29"/>
  <c r="W27" i="29" s="1"/>
  <c r="R28" i="29"/>
  <c r="W28" i="29" s="1"/>
  <c r="R29" i="29"/>
  <c r="W29" i="29" s="1"/>
  <c r="R30" i="29"/>
  <c r="W30" i="29" s="1"/>
  <c r="R31" i="29"/>
  <c r="R32" i="29"/>
  <c r="R33" i="29"/>
  <c r="R34" i="29"/>
  <c r="R35" i="29"/>
  <c r="R36" i="29"/>
  <c r="R37" i="29"/>
  <c r="W37" i="29" s="1"/>
  <c r="R38" i="29"/>
  <c r="W38" i="29" s="1"/>
  <c r="R39" i="29"/>
  <c r="W39" i="29" s="1"/>
  <c r="R40" i="29"/>
  <c r="W40" i="29" s="1"/>
  <c r="R41" i="29"/>
  <c r="R42" i="29"/>
  <c r="R43" i="29"/>
  <c r="W43" i="29" s="1"/>
  <c r="R44" i="29"/>
  <c r="R45" i="29"/>
  <c r="R46" i="29"/>
  <c r="R47" i="29"/>
  <c r="W47" i="29" s="1"/>
  <c r="R48" i="29"/>
  <c r="W48" i="29" s="1"/>
  <c r="R49" i="29"/>
  <c r="W49" i="29" s="1"/>
  <c r="R50" i="29"/>
  <c r="W50" i="29" s="1"/>
  <c r="R51" i="29"/>
  <c r="R52" i="29"/>
  <c r="T23" i="29"/>
  <c r="T25" i="29"/>
  <c r="T26" i="29"/>
  <c r="T27" i="29"/>
  <c r="T28" i="29"/>
  <c r="T29" i="29"/>
  <c r="T30" i="29"/>
  <c r="T31" i="29"/>
  <c r="T32" i="29"/>
  <c r="T33" i="29"/>
  <c r="T34" i="29"/>
  <c r="T35" i="29"/>
  <c r="T36" i="29"/>
  <c r="T37" i="29"/>
  <c r="T38" i="29"/>
  <c r="T39" i="29"/>
  <c r="T40" i="29"/>
  <c r="T41" i="29"/>
  <c r="T42" i="29"/>
  <c r="T43" i="29"/>
  <c r="T44" i="29"/>
  <c r="T45" i="29"/>
  <c r="T46" i="29"/>
  <c r="T47" i="29"/>
  <c r="T48" i="29"/>
  <c r="T49" i="29"/>
  <c r="T50" i="29"/>
  <c r="T51" i="29"/>
  <c r="T52" i="29"/>
  <c r="X21" i="29"/>
  <c r="A21" i="29" s="1"/>
  <c r="X22" i="29"/>
  <c r="A22" i="29" s="1"/>
  <c r="X23" i="29"/>
  <c r="A23" i="29" s="1"/>
  <c r="X24" i="29"/>
  <c r="A24" i="29" s="1"/>
  <c r="X25" i="29"/>
  <c r="A25" i="29" s="1"/>
  <c r="X26" i="29"/>
  <c r="A26" i="29" s="1"/>
  <c r="X27" i="29"/>
  <c r="A27" i="29" s="1"/>
  <c r="X28" i="29"/>
  <c r="A28" i="29" s="1"/>
  <c r="X29" i="29"/>
  <c r="A29" i="29" s="1"/>
  <c r="X30" i="29"/>
  <c r="A30" i="29" s="1"/>
  <c r="X31" i="29"/>
  <c r="A31" i="29" s="1"/>
  <c r="X32" i="29"/>
  <c r="A32" i="29" s="1"/>
  <c r="X33" i="29"/>
  <c r="A33" i="29" s="1"/>
  <c r="X34" i="29"/>
  <c r="A34" i="29" s="1"/>
  <c r="X35" i="29"/>
  <c r="A35" i="29" s="1"/>
  <c r="X36" i="29"/>
  <c r="A36" i="29" s="1"/>
  <c r="X37" i="29"/>
  <c r="A37" i="29" s="1"/>
  <c r="X38" i="29"/>
  <c r="A38" i="29" s="1"/>
  <c r="X39" i="29"/>
  <c r="A39" i="29" s="1"/>
  <c r="X40" i="29"/>
  <c r="A40" i="29" s="1"/>
  <c r="X41" i="29"/>
  <c r="A41" i="29" s="1"/>
  <c r="X42" i="29"/>
  <c r="A42" i="29" s="1"/>
  <c r="X43" i="29"/>
  <c r="A43" i="29" s="1"/>
  <c r="X44" i="29"/>
  <c r="A44" i="29" s="1"/>
  <c r="X45" i="29"/>
  <c r="A45" i="29" s="1"/>
  <c r="X46" i="29"/>
  <c r="A46" i="29" s="1"/>
  <c r="X47" i="29"/>
  <c r="A47" i="29" s="1"/>
  <c r="X48" i="29"/>
  <c r="A48" i="29" s="1"/>
  <c r="X49" i="29"/>
  <c r="A49" i="29" s="1"/>
  <c r="X50" i="29"/>
  <c r="A50" i="29" s="1"/>
  <c r="X51" i="29"/>
  <c r="A51" i="29" s="1"/>
  <c r="X52" i="29"/>
  <c r="A52" i="29" s="1"/>
  <c r="F19" i="28"/>
  <c r="F14" i="28"/>
  <c r="F18" i="28"/>
  <c r="F20" i="28"/>
  <c r="F11" i="28"/>
  <c r="F13" i="28"/>
  <c r="F12" i="28"/>
  <c r="F15" i="28"/>
  <c r="F17" i="28"/>
  <c r="F21" i="28"/>
  <c r="F22" i="28"/>
  <c r="F23" i="28"/>
  <c r="F24" i="28"/>
  <c r="F25" i="28"/>
  <c r="F26" i="28"/>
  <c r="F27" i="28"/>
  <c r="F28" i="28"/>
  <c r="F29" i="28"/>
  <c r="F30" i="28"/>
  <c r="F31" i="28"/>
  <c r="J19" i="28"/>
  <c r="J14" i="28"/>
  <c r="J18" i="28"/>
  <c r="J20" i="28"/>
  <c r="J11" i="28"/>
  <c r="J13" i="28"/>
  <c r="J12" i="28"/>
  <c r="J17" i="28"/>
  <c r="J21" i="28"/>
  <c r="J22" i="28"/>
  <c r="J23" i="28"/>
  <c r="J24" i="28"/>
  <c r="J25" i="28"/>
  <c r="J26" i="28"/>
  <c r="J27" i="28"/>
  <c r="J28" i="28"/>
  <c r="J29" i="28"/>
  <c r="J30" i="28"/>
  <c r="J31" i="28"/>
  <c r="L14" i="28"/>
  <c r="L18" i="28"/>
  <c r="L20" i="28"/>
  <c r="L11" i="28"/>
  <c r="L13" i="28"/>
  <c r="L12" i="28"/>
  <c r="L15" i="28"/>
  <c r="L17" i="28"/>
  <c r="L21" i="28"/>
  <c r="L22" i="28"/>
  <c r="L23" i="28"/>
  <c r="L24" i="28"/>
  <c r="L25" i="28"/>
  <c r="L26" i="28"/>
  <c r="L27" i="28"/>
  <c r="L28" i="28"/>
  <c r="L29" i="28"/>
  <c r="L30" i="28"/>
  <c r="L31" i="28"/>
  <c r="N14" i="28"/>
  <c r="N20" i="28"/>
  <c r="N11" i="28"/>
  <c r="N13" i="28"/>
  <c r="N12" i="28"/>
  <c r="N15" i="28"/>
  <c r="N17" i="28"/>
  <c r="N21" i="28"/>
  <c r="N22" i="28"/>
  <c r="N23" i="28"/>
  <c r="N24" i="28"/>
  <c r="N25" i="28"/>
  <c r="N26" i="28"/>
  <c r="N27" i="28"/>
  <c r="N28" i="28"/>
  <c r="N29" i="28"/>
  <c r="N30" i="28"/>
  <c r="N31" i="28"/>
  <c r="P19" i="28"/>
  <c r="P14" i="28"/>
  <c r="P18" i="28"/>
  <c r="P20" i="28"/>
  <c r="P11" i="28"/>
  <c r="P13" i="28"/>
  <c r="P12" i="28"/>
  <c r="P15" i="28"/>
  <c r="P17" i="28"/>
  <c r="P21" i="28"/>
  <c r="P22" i="28"/>
  <c r="P23" i="28"/>
  <c r="P24" i="28"/>
  <c r="P25" i="28"/>
  <c r="P26" i="28"/>
  <c r="P27" i="28"/>
  <c r="P28" i="28"/>
  <c r="P29" i="28"/>
  <c r="P30" i="28"/>
  <c r="P31" i="28"/>
  <c r="R19" i="28"/>
  <c r="R14" i="28"/>
  <c r="R18" i="28"/>
  <c r="R20" i="28"/>
  <c r="R13" i="28"/>
  <c r="R12" i="28"/>
  <c r="R15" i="28"/>
  <c r="R17" i="28"/>
  <c r="R21" i="28"/>
  <c r="R22" i="28"/>
  <c r="R23" i="28"/>
  <c r="R24" i="28"/>
  <c r="R25" i="28"/>
  <c r="R26" i="28"/>
  <c r="R27" i="28"/>
  <c r="R28" i="28"/>
  <c r="R29" i="28"/>
  <c r="R30" i="28"/>
  <c r="R31" i="28"/>
  <c r="R56" i="24"/>
  <c r="R21" i="24"/>
  <c r="R24" i="24"/>
  <c r="R11" i="24"/>
  <c r="R26" i="24"/>
  <c r="R15" i="24"/>
  <c r="R27" i="24"/>
  <c r="R18" i="24"/>
  <c r="R25" i="24"/>
  <c r="R23" i="24"/>
  <c r="R20" i="24"/>
  <c r="R35" i="24"/>
  <c r="R32" i="24"/>
  <c r="R30" i="24"/>
  <c r="R41" i="24"/>
  <c r="R12" i="24"/>
  <c r="R22" i="24"/>
  <c r="R13" i="24"/>
  <c r="R31" i="24"/>
  <c r="R19" i="24"/>
  <c r="R17" i="24"/>
  <c r="R34" i="24"/>
  <c r="R36" i="24"/>
  <c r="R38" i="24"/>
  <c r="R39" i="24"/>
  <c r="R40" i="24"/>
  <c r="R29" i="24"/>
  <c r="R42" i="24"/>
  <c r="R37" i="24"/>
  <c r="R14" i="24"/>
  <c r="R33" i="24"/>
  <c r="R43" i="24"/>
  <c r="R44" i="24"/>
  <c r="R45" i="24"/>
  <c r="R46" i="24"/>
  <c r="R47" i="24"/>
  <c r="R48" i="24"/>
  <c r="R49" i="24"/>
  <c r="R50" i="24"/>
  <c r="R51" i="24"/>
  <c r="R52" i="24"/>
  <c r="R53" i="24"/>
  <c r="R54" i="24"/>
  <c r="R55" i="24"/>
  <c r="P54" i="24"/>
  <c r="P55" i="24"/>
  <c r="P56" i="24"/>
  <c r="L51" i="24"/>
  <c r="L52" i="24"/>
  <c r="L53" i="24"/>
  <c r="L54" i="24"/>
  <c r="L55" i="24"/>
  <c r="L56" i="24"/>
  <c r="L15" i="24"/>
  <c r="L28" i="24"/>
  <c r="L18" i="24"/>
  <c r="L23" i="24"/>
  <c r="L20" i="24"/>
  <c r="L35" i="24"/>
  <c r="L32" i="24"/>
  <c r="L41" i="24"/>
  <c r="L22" i="24"/>
  <c r="L13" i="24"/>
  <c r="L31" i="24"/>
  <c r="L19" i="24"/>
  <c r="L34" i="24"/>
  <c r="L36" i="24"/>
  <c r="L38" i="24"/>
  <c r="S38" i="24" s="1"/>
  <c r="L39" i="24"/>
  <c r="S39" i="24" s="1"/>
  <c r="L40" i="24"/>
  <c r="L29" i="24"/>
  <c r="L42" i="24"/>
  <c r="L37" i="24"/>
  <c r="L14" i="24"/>
  <c r="L33" i="24"/>
  <c r="L43" i="24"/>
  <c r="L44" i="24"/>
  <c r="L45" i="24"/>
  <c r="L46" i="24"/>
  <c r="L47" i="24"/>
  <c r="L48" i="24"/>
  <c r="L49" i="24"/>
  <c r="L50" i="24"/>
  <c r="J51" i="24"/>
  <c r="J52" i="24"/>
  <c r="S52" i="24" s="1"/>
  <c r="J53" i="24"/>
  <c r="S53" i="24" s="1"/>
  <c r="J54" i="24"/>
  <c r="S54" i="24" s="1"/>
  <c r="J55" i="24"/>
  <c r="S55" i="24" s="1"/>
  <c r="J56" i="24"/>
  <c r="J43" i="24"/>
  <c r="J44" i="24"/>
  <c r="J45" i="24"/>
  <c r="J46" i="24"/>
  <c r="J47" i="24"/>
  <c r="J48" i="24"/>
  <c r="J49" i="24"/>
  <c r="J50" i="24"/>
  <c r="H51" i="24"/>
  <c r="H52" i="24"/>
  <c r="H53" i="24"/>
  <c r="H54" i="24"/>
  <c r="H55" i="24"/>
  <c r="H56" i="24"/>
  <c r="H24" i="24"/>
  <c r="H11" i="24"/>
  <c r="H26" i="24"/>
  <c r="S26" i="24" s="1"/>
  <c r="H15" i="24"/>
  <c r="H27" i="24"/>
  <c r="H28" i="24"/>
  <c r="H18" i="24"/>
  <c r="H25" i="24"/>
  <c r="H23" i="24"/>
  <c r="H20" i="24"/>
  <c r="H35" i="24"/>
  <c r="H32" i="24"/>
  <c r="H30" i="24"/>
  <c r="H12" i="24"/>
  <c r="H22" i="24"/>
  <c r="H13" i="24"/>
  <c r="H31" i="24"/>
  <c r="H19" i="24"/>
  <c r="H17" i="24"/>
  <c r="H34" i="24"/>
  <c r="H36" i="24"/>
  <c r="H38" i="24"/>
  <c r="H39" i="24"/>
  <c r="H40" i="24"/>
  <c r="H29" i="24"/>
  <c r="H42" i="24"/>
  <c r="H37" i="24"/>
  <c r="H14" i="24"/>
  <c r="H33" i="24"/>
  <c r="H43" i="24"/>
  <c r="H44" i="24"/>
  <c r="H45" i="24"/>
  <c r="H46" i="24"/>
  <c r="H47" i="24"/>
  <c r="H48" i="24"/>
  <c r="H49" i="24"/>
  <c r="H50" i="24"/>
  <c r="F51" i="24"/>
  <c r="F52" i="24"/>
  <c r="F53" i="24"/>
  <c r="F54" i="24"/>
  <c r="F55" i="24"/>
  <c r="F56" i="24"/>
  <c r="F21" i="24"/>
  <c r="F24" i="24"/>
  <c r="F11" i="24"/>
  <c r="F28" i="24"/>
  <c r="F18" i="24"/>
  <c r="F25" i="24"/>
  <c r="F23" i="24"/>
  <c r="F20" i="24"/>
  <c r="F35" i="24"/>
  <c r="F32" i="24"/>
  <c r="F30" i="24"/>
  <c r="F41" i="24"/>
  <c r="F31" i="24"/>
  <c r="F19" i="24"/>
  <c r="F17" i="24"/>
  <c r="F34" i="24"/>
  <c r="F36" i="24"/>
  <c r="F38" i="24"/>
  <c r="F39" i="24"/>
  <c r="F40" i="24"/>
  <c r="F29" i="24"/>
  <c r="F42" i="24"/>
  <c r="F37" i="24"/>
  <c r="F14" i="24"/>
  <c r="F33" i="24"/>
  <c r="F43" i="24"/>
  <c r="F44" i="24"/>
  <c r="F45" i="24"/>
  <c r="F46" i="24"/>
  <c r="F47" i="24"/>
  <c r="F48" i="24"/>
  <c r="F49" i="24"/>
  <c r="F50" i="24"/>
  <c r="P18" i="13"/>
  <c r="P12" i="13"/>
  <c r="P22" i="13"/>
  <c r="P17" i="13"/>
  <c r="P16" i="13"/>
  <c r="P19" i="13"/>
  <c r="P13" i="13"/>
  <c r="P14" i="13"/>
  <c r="P11" i="13"/>
  <c r="P20" i="13"/>
  <c r="P21" i="13"/>
  <c r="P23" i="13"/>
  <c r="P24" i="13"/>
  <c r="Q12" i="13"/>
  <c r="N22" i="13"/>
  <c r="Q17" i="13"/>
  <c r="N23" i="13"/>
  <c r="N24" i="13"/>
  <c r="Q24" i="13" s="1"/>
  <c r="H24" i="13"/>
  <c r="F22" i="13"/>
  <c r="F16" i="13"/>
  <c r="Q16" i="13" s="1"/>
  <c r="F19" i="13"/>
  <c r="F13" i="13"/>
  <c r="F11" i="13"/>
  <c r="Q11" i="13" s="1"/>
  <c r="F20" i="13"/>
  <c r="F21" i="13"/>
  <c r="F23" i="13"/>
  <c r="F24" i="13"/>
  <c r="J18" i="34"/>
  <c r="J19" i="34"/>
  <c r="J20" i="34"/>
  <c r="J21" i="34"/>
  <c r="J22" i="34"/>
  <c r="J23" i="34"/>
  <c r="J24" i="34"/>
  <c r="J25" i="34"/>
  <c r="J26" i="34"/>
  <c r="J27" i="34"/>
  <c r="J28" i="34"/>
  <c r="J29" i="34"/>
  <c r="J30" i="34"/>
  <c r="J31" i="34"/>
  <c r="J32" i="34"/>
  <c r="J33" i="34"/>
  <c r="L19" i="34"/>
  <c r="L20" i="34"/>
  <c r="L21" i="34"/>
  <c r="L22" i="34"/>
  <c r="L23" i="34"/>
  <c r="L24" i="34"/>
  <c r="L25" i="34"/>
  <c r="L26" i="34"/>
  <c r="L27" i="34"/>
  <c r="L28" i="34"/>
  <c r="L29" i="34"/>
  <c r="L30" i="34"/>
  <c r="L31" i="34"/>
  <c r="L32" i="34"/>
  <c r="L33" i="34"/>
  <c r="K34" i="34"/>
  <c r="I34" i="34"/>
  <c r="A33" i="34"/>
  <c r="A32" i="34"/>
  <c r="A31" i="34"/>
  <c r="A30" i="34"/>
  <c r="A29" i="34"/>
  <c r="A28" i="34"/>
  <c r="A27" i="34"/>
  <c r="A26" i="34"/>
  <c r="A25" i="34"/>
  <c r="V24" i="34"/>
  <c r="A24" i="34" s="1"/>
  <c r="V23" i="34"/>
  <c r="A23" i="34" s="1"/>
  <c r="V22" i="34"/>
  <c r="A22" i="34" s="1"/>
  <c r="V21" i="34"/>
  <c r="A21" i="34" s="1"/>
  <c r="V20" i="34"/>
  <c r="A20" i="34" s="1"/>
  <c r="V19" i="34"/>
  <c r="A19" i="34" s="1"/>
  <c r="V18" i="34"/>
  <c r="A18" i="34" s="1"/>
  <c r="L18" i="34"/>
  <c r="V17" i="34"/>
  <c r="A17" i="34" s="1"/>
  <c r="L17" i="34"/>
  <c r="J17" i="34"/>
  <c r="V16" i="34"/>
  <c r="A16" i="34" s="1"/>
  <c r="L16" i="34"/>
  <c r="J16" i="34"/>
  <c r="V15" i="34"/>
  <c r="A15" i="34" s="1"/>
  <c r="L15" i="34"/>
  <c r="J15" i="34"/>
  <c r="V14" i="34"/>
  <c r="A14" i="34" s="1"/>
  <c r="L14" i="34"/>
  <c r="J14" i="34"/>
  <c r="V13" i="34"/>
  <c r="A13" i="34" s="1"/>
  <c r="L13" i="34"/>
  <c r="J13" i="34"/>
  <c r="V12" i="34"/>
  <c r="A12" i="34" s="1"/>
  <c r="L12" i="34"/>
  <c r="J12" i="34"/>
  <c r="V11" i="34"/>
  <c r="A11" i="34" s="1"/>
  <c r="L11" i="34"/>
  <c r="J11" i="34"/>
  <c r="W26" i="25"/>
  <c r="W23" i="25"/>
  <c r="W11" i="25"/>
  <c r="W19" i="25"/>
  <c r="W14" i="25"/>
  <c r="W12" i="25"/>
  <c r="W16" i="25"/>
  <c r="W17" i="25"/>
  <c r="W20" i="25"/>
  <c r="W27" i="25"/>
  <c r="W22" i="25"/>
  <c r="W24" i="25"/>
  <c r="W18" i="25"/>
  <c r="W28" i="25"/>
  <c r="W29" i="25"/>
  <c r="W30" i="25"/>
  <c r="W31" i="25"/>
  <c r="W32" i="25"/>
  <c r="W33" i="25"/>
  <c r="W34" i="25"/>
  <c r="W35" i="25"/>
  <c r="W36" i="25"/>
  <c r="W37" i="25"/>
  <c r="W38" i="25"/>
  <c r="W39" i="25"/>
  <c r="W40" i="25"/>
  <c r="W41" i="25"/>
  <c r="W42" i="25"/>
  <c r="W43" i="25"/>
  <c r="W44" i="25"/>
  <c r="W45" i="25"/>
  <c r="W46" i="25"/>
  <c r="W47" i="25"/>
  <c r="W48" i="25"/>
  <c r="W49" i="25"/>
  <c r="W50" i="25"/>
  <c r="W51" i="25"/>
  <c r="W21" i="25"/>
  <c r="X12" i="9"/>
  <c r="Y11" i="29"/>
  <c r="Y14" i="29"/>
  <c r="Y16" i="29"/>
  <c r="Y13" i="29"/>
  <c r="Y12" i="29"/>
  <c r="Y19" i="29"/>
  <c r="Y17" i="29"/>
  <c r="Y18" i="29"/>
  <c r="Y21" i="29"/>
  <c r="Y20" i="29"/>
  <c r="Y15" i="29"/>
  <c r="Y24" i="29"/>
  <c r="Y26" i="29"/>
  <c r="Y27" i="29"/>
  <c r="Y22" i="29"/>
  <c r="Y28" i="29"/>
  <c r="Y30" i="29"/>
  <c r="Y32" i="29"/>
  <c r="Y23" i="29"/>
  <c r="Y33" i="29"/>
  <c r="Y34" i="29"/>
  <c r="Y35" i="29"/>
  <c r="Y36" i="29"/>
  <c r="Y31" i="29"/>
  <c r="Y37" i="29"/>
  <c r="Y39" i="29"/>
  <c r="Y43" i="29"/>
  <c r="Y45" i="29"/>
  <c r="Y46" i="29"/>
  <c r="Y47" i="29"/>
  <c r="Y44" i="29"/>
  <c r="Y48" i="29"/>
  <c r="Y49" i="29"/>
  <c r="Y50" i="29"/>
  <c r="Y51" i="29"/>
  <c r="Y29" i="29"/>
  <c r="Y38" i="29"/>
  <c r="Y41" i="29"/>
  <c r="Y40" i="29"/>
  <c r="Y42" i="29"/>
  <c r="Y52" i="29"/>
  <c r="Y25" i="29"/>
  <c r="W12" i="28"/>
  <c r="W13" i="28"/>
  <c r="W11" i="28"/>
  <c r="W14" i="28"/>
  <c r="W17" i="28"/>
  <c r="W16" i="28"/>
  <c r="W18" i="28"/>
  <c r="W21" i="28"/>
  <c r="W23" i="28"/>
  <c r="W19" i="28"/>
  <c r="W24" i="28"/>
  <c r="W25" i="28"/>
  <c r="W22" i="28"/>
  <c r="W27" i="28"/>
  <c r="W29" i="28"/>
  <c r="W30" i="28"/>
  <c r="W31" i="28"/>
  <c r="W26" i="28"/>
  <c r="W20" i="28"/>
  <c r="X20" i="28" s="1"/>
  <c r="W28" i="28"/>
  <c r="W15" i="28"/>
  <c r="P16" i="28"/>
  <c r="V20" i="28"/>
  <c r="A20" i="28" s="1"/>
  <c r="V26" i="28"/>
  <c r="A26" i="28" s="1"/>
  <c r="R16" i="28"/>
  <c r="S12" i="2"/>
  <c r="S13" i="2"/>
  <c r="S14" i="2"/>
  <c r="S15" i="2"/>
  <c r="S16" i="2"/>
  <c r="S17" i="2"/>
  <c r="S18" i="2"/>
  <c r="S19" i="2"/>
  <c r="S11" i="2"/>
  <c r="N12" i="2"/>
  <c r="N13" i="2"/>
  <c r="Q13" i="2" s="1"/>
  <c r="V19" i="30"/>
  <c r="V17" i="30"/>
  <c r="V20" i="30"/>
  <c r="V13" i="30"/>
  <c r="V24" i="30"/>
  <c r="V25" i="30"/>
  <c r="V26" i="30"/>
  <c r="V27" i="30"/>
  <c r="V28" i="30"/>
  <c r="V29" i="30"/>
  <c r="V30" i="30"/>
  <c r="V31" i="30"/>
  <c r="V32" i="30"/>
  <c r="V33" i="30"/>
  <c r="V34" i="30"/>
  <c r="V35" i="30"/>
  <c r="V15" i="30"/>
  <c r="V23" i="30"/>
  <c r="W23" i="7"/>
  <c r="T30" i="30"/>
  <c r="T31" i="30"/>
  <c r="T32" i="30"/>
  <c r="T33" i="30"/>
  <c r="T34" i="30"/>
  <c r="T35" i="30"/>
  <c r="X11" i="7"/>
  <c r="X13" i="7"/>
  <c r="X15" i="7"/>
  <c r="X14" i="7"/>
  <c r="X16" i="7"/>
  <c r="X12" i="7"/>
  <c r="AA11" i="30"/>
  <c r="AA13" i="30"/>
  <c r="AA14" i="30"/>
  <c r="AA15" i="30"/>
  <c r="AA16" i="30"/>
  <c r="AA17" i="30"/>
  <c r="AA20" i="30"/>
  <c r="AA19" i="30"/>
  <c r="AA18" i="30"/>
  <c r="AA21" i="30"/>
  <c r="AA22" i="30"/>
  <c r="AA23" i="30"/>
  <c r="AA24" i="30"/>
  <c r="AA25" i="30"/>
  <c r="AA26" i="30"/>
  <c r="AA27" i="30"/>
  <c r="AA28" i="30"/>
  <c r="AA29" i="30"/>
  <c r="AA30" i="30"/>
  <c r="AA31" i="30"/>
  <c r="AA32" i="30"/>
  <c r="AA33" i="30"/>
  <c r="AA34" i="30"/>
  <c r="AA35" i="30"/>
  <c r="AA12" i="30"/>
  <c r="AC13" i="7"/>
  <c r="AC15" i="7"/>
  <c r="AC14" i="7"/>
  <c r="AC16" i="7"/>
  <c r="AC17" i="7"/>
  <c r="AC18" i="7"/>
  <c r="AC11" i="7"/>
  <c r="U23" i="7"/>
  <c r="I34" i="19"/>
  <c r="M34" i="19"/>
  <c r="M53" i="29"/>
  <c r="U13" i="24"/>
  <c r="U14" i="24"/>
  <c r="U12" i="24"/>
  <c r="U17" i="24"/>
  <c r="U18" i="24"/>
  <c r="U15" i="24"/>
  <c r="U16" i="24"/>
  <c r="U19" i="24"/>
  <c r="U20" i="24"/>
  <c r="U21" i="24"/>
  <c r="U23" i="24"/>
  <c r="U24" i="24"/>
  <c r="U25" i="24"/>
  <c r="U27" i="24"/>
  <c r="U29" i="24"/>
  <c r="U31" i="24"/>
  <c r="U32" i="24"/>
  <c r="U34" i="24"/>
  <c r="U30" i="24"/>
  <c r="U22" i="24"/>
  <c r="U33" i="24"/>
  <c r="U37" i="24"/>
  <c r="U38" i="24"/>
  <c r="U28" i="24"/>
  <c r="U26" i="24"/>
  <c r="U41" i="24"/>
  <c r="U35" i="24"/>
  <c r="U42" i="24"/>
  <c r="U43" i="24"/>
  <c r="U36" i="24"/>
  <c r="U45" i="24"/>
  <c r="U46" i="24"/>
  <c r="U40" i="24"/>
  <c r="U47" i="24"/>
  <c r="U48" i="24"/>
  <c r="U50" i="24"/>
  <c r="U44" i="24"/>
  <c r="U52" i="24"/>
  <c r="U53" i="24"/>
  <c r="U54" i="24"/>
  <c r="U39" i="24"/>
  <c r="U49" i="24"/>
  <c r="U51" i="24"/>
  <c r="U56" i="24"/>
  <c r="U55" i="24"/>
  <c r="U11" i="24"/>
  <c r="S11" i="13"/>
  <c r="Q38" i="26"/>
  <c r="P38" i="26"/>
  <c r="Q36" i="26"/>
  <c r="P36" i="26"/>
  <c r="Q34" i="26"/>
  <c r="P34" i="26"/>
  <c r="Q30" i="26"/>
  <c r="P30" i="26"/>
  <c r="Q27" i="26"/>
  <c r="P27" i="26"/>
  <c r="Q20" i="26"/>
  <c r="P20" i="26"/>
  <c r="T51" i="24"/>
  <c r="A51" i="24" s="1"/>
  <c r="T56" i="24"/>
  <c r="A56" i="24" s="1"/>
  <c r="R16" i="24"/>
  <c r="S13" i="13"/>
  <c r="S14" i="13"/>
  <c r="S15" i="13"/>
  <c r="S12" i="13"/>
  <c r="S17" i="13"/>
  <c r="S16" i="13"/>
  <c r="S19" i="13"/>
  <c r="S18" i="13"/>
  <c r="S21" i="13"/>
  <c r="S22" i="13"/>
  <c r="S23" i="13"/>
  <c r="S20" i="13"/>
  <c r="S24" i="13"/>
  <c r="P15" i="13"/>
  <c r="AB29" i="25"/>
  <c r="S17" i="9"/>
  <c r="S29" i="9"/>
  <c r="S30" i="9"/>
  <c r="S31" i="9"/>
  <c r="S32" i="9"/>
  <c r="S33" i="9"/>
  <c r="O17" i="9"/>
  <c r="S22" i="9"/>
  <c r="X13" i="9"/>
  <c r="X11" i="9"/>
  <c r="X14" i="9"/>
  <c r="X15" i="9"/>
  <c r="X16" i="9"/>
  <c r="X18" i="9"/>
  <c r="X17" i="9"/>
  <c r="X21" i="9"/>
  <c r="X22" i="9"/>
  <c r="X23" i="9"/>
  <c r="X19" i="9"/>
  <c r="X24" i="9"/>
  <c r="X20" i="9"/>
  <c r="X25" i="9"/>
  <c r="X26" i="9"/>
  <c r="X28" i="9"/>
  <c r="X27" i="9"/>
  <c r="X29" i="9"/>
  <c r="X30" i="9"/>
  <c r="X31" i="9"/>
  <c r="X32" i="9"/>
  <c r="X33" i="9"/>
  <c r="S18" i="9"/>
  <c r="S16" i="9"/>
  <c r="S15" i="9"/>
  <c r="S14" i="9"/>
  <c r="S20" i="9"/>
  <c r="S19" i="9"/>
  <c r="S21" i="9"/>
  <c r="S24" i="9"/>
  <c r="S23" i="9"/>
  <c r="S25" i="9"/>
  <c r="S13" i="9"/>
  <c r="S26" i="9"/>
  <c r="S27" i="9"/>
  <c r="S28" i="9"/>
  <c r="S12" i="9"/>
  <c r="AB11" i="25"/>
  <c r="AB15" i="25"/>
  <c r="AB17" i="25"/>
  <c r="AB16" i="25"/>
  <c r="AB13" i="25"/>
  <c r="AB14" i="25"/>
  <c r="AB19" i="25"/>
  <c r="AB18" i="25"/>
  <c r="AB21" i="25"/>
  <c r="AB22" i="25"/>
  <c r="AB20" i="25"/>
  <c r="AB23" i="25"/>
  <c r="AB25" i="25"/>
  <c r="AB24" i="25"/>
  <c r="AB28" i="25"/>
  <c r="AB33" i="25"/>
  <c r="AB34" i="25"/>
  <c r="AB27" i="25"/>
  <c r="AB26" i="25"/>
  <c r="AB30" i="25"/>
  <c r="AB31" i="25"/>
  <c r="AB32" i="25"/>
  <c r="AB35" i="25"/>
  <c r="AB36" i="25"/>
  <c r="AB37" i="25"/>
  <c r="AB38" i="25"/>
  <c r="AB39" i="25"/>
  <c r="AB40" i="25"/>
  <c r="AB41" i="25"/>
  <c r="AB42" i="25"/>
  <c r="AB43" i="25"/>
  <c r="AB44" i="25"/>
  <c r="AB45" i="25"/>
  <c r="AB46" i="25"/>
  <c r="AB47" i="25"/>
  <c r="AB48" i="25"/>
  <c r="AB49" i="25"/>
  <c r="AB50" i="25"/>
  <c r="AB51" i="25"/>
  <c r="AB12" i="25"/>
  <c r="Z33" i="30"/>
  <c r="A33" i="30" s="1"/>
  <c r="L33" i="30"/>
  <c r="H33" i="30"/>
  <c r="F33" i="30"/>
  <c r="Z32" i="30"/>
  <c r="A32" i="30" s="1"/>
  <c r="L32" i="30"/>
  <c r="H32" i="30"/>
  <c r="F32" i="30"/>
  <c r="Z29" i="30"/>
  <c r="A29" i="30" s="1"/>
  <c r="L29" i="30"/>
  <c r="H29" i="30"/>
  <c r="F29" i="30"/>
  <c r="Z27" i="30"/>
  <c r="A27" i="30" s="1"/>
  <c r="L27" i="30"/>
  <c r="H27" i="30"/>
  <c r="F27" i="30"/>
  <c r="Z25" i="30"/>
  <c r="A25" i="30" s="1"/>
  <c r="L25" i="30"/>
  <c r="H25" i="30"/>
  <c r="F25" i="30"/>
  <c r="Z30" i="30"/>
  <c r="A30" i="30" s="1"/>
  <c r="L30" i="30"/>
  <c r="H30" i="30"/>
  <c r="F30" i="30"/>
  <c r="Z22" i="30"/>
  <c r="A22" i="30" s="1"/>
  <c r="L20" i="30"/>
  <c r="H20" i="30"/>
  <c r="F20" i="30"/>
  <c r="Z24" i="30"/>
  <c r="A24" i="30" s="1"/>
  <c r="L24" i="30"/>
  <c r="H24" i="30"/>
  <c r="F24" i="30"/>
  <c r="Z31" i="30"/>
  <c r="A31" i="30" s="1"/>
  <c r="L31" i="30"/>
  <c r="H31" i="30"/>
  <c r="F31" i="30"/>
  <c r="V17" i="7"/>
  <c r="AA42" i="25"/>
  <c r="A42" i="25" s="1"/>
  <c r="I42" i="25"/>
  <c r="AA41" i="25"/>
  <c r="A41" i="25" s="1"/>
  <c r="I41" i="25"/>
  <c r="AA39" i="25"/>
  <c r="A39" i="25" s="1"/>
  <c r="I39" i="25"/>
  <c r="AA35" i="25"/>
  <c r="A35" i="25" s="1"/>
  <c r="I35" i="25"/>
  <c r="AA49" i="25"/>
  <c r="A49" i="25" s="1"/>
  <c r="I49" i="25"/>
  <c r="AA46" i="25"/>
  <c r="A46" i="25" s="1"/>
  <c r="I46" i="25"/>
  <c r="U12" i="31"/>
  <c r="U13" i="31"/>
  <c r="U14" i="31"/>
  <c r="U15" i="31"/>
  <c r="U18" i="31"/>
  <c r="U16" i="31"/>
  <c r="U17" i="31"/>
  <c r="U19" i="31"/>
  <c r="U11" i="31"/>
  <c r="T19" i="31"/>
  <c r="A19" i="31" s="1"/>
  <c r="F19" i="31"/>
  <c r="T17" i="31"/>
  <c r="A17" i="31" s="1"/>
  <c r="F16" i="31"/>
  <c r="A21" i="31"/>
  <c r="F21" i="31"/>
  <c r="Z35" i="30"/>
  <c r="A35" i="30" s="1"/>
  <c r="L35" i="30"/>
  <c r="H35" i="30"/>
  <c r="F35" i="30"/>
  <c r="Q39" i="26"/>
  <c r="P39" i="26"/>
  <c r="Q35" i="26"/>
  <c r="P35" i="26"/>
  <c r="Q33" i="26"/>
  <c r="P33" i="26"/>
  <c r="Q37" i="26"/>
  <c r="P37" i="26"/>
  <c r="Q31" i="26"/>
  <c r="P31" i="26"/>
  <c r="Q28" i="26"/>
  <c r="P28" i="26"/>
  <c r="Q24" i="26"/>
  <c r="P24" i="26"/>
  <c r="Q18" i="26"/>
  <c r="P18" i="26"/>
  <c r="Q23" i="26"/>
  <c r="P23" i="26"/>
  <c r="Q16" i="26"/>
  <c r="P16" i="26"/>
  <c r="R22" i="13"/>
  <c r="A22" i="13" s="1"/>
  <c r="V29" i="28"/>
  <c r="A29" i="28" s="1"/>
  <c r="V27" i="28"/>
  <c r="A27" i="28" s="1"/>
  <c r="V31" i="28"/>
  <c r="A31" i="28" s="1"/>
  <c r="L16" i="28"/>
  <c r="O17" i="27"/>
  <c r="J22" i="31"/>
  <c r="G34" i="19"/>
  <c r="H33" i="19"/>
  <c r="H32" i="19"/>
  <c r="H29" i="19"/>
  <c r="H21" i="19"/>
  <c r="H30" i="19"/>
  <c r="H22" i="19"/>
  <c r="H19" i="19"/>
  <c r="O25" i="9"/>
  <c r="O26" i="9"/>
  <c r="O27" i="9"/>
  <c r="O28" i="9"/>
  <c r="O31" i="9"/>
  <c r="O30" i="9"/>
  <c r="V30" i="9" s="1"/>
  <c r="O29" i="9"/>
  <c r="O32" i="9"/>
  <c r="O33" i="9"/>
  <c r="L14" i="30"/>
  <c r="L12" i="30"/>
  <c r="L18" i="30"/>
  <c r="L16" i="30"/>
  <c r="L15" i="30"/>
  <c r="L19" i="30"/>
  <c r="L23" i="30"/>
  <c r="L21" i="30"/>
  <c r="L17" i="30"/>
  <c r="L28" i="30"/>
  <c r="L22" i="30"/>
  <c r="L13" i="30"/>
  <c r="L34" i="30"/>
  <c r="L26" i="30"/>
  <c r="L11" i="30"/>
  <c r="K36" i="30"/>
  <c r="I23" i="7"/>
  <c r="M57" i="24"/>
  <c r="T41" i="24"/>
  <c r="A41" i="24" s="1"/>
  <c r="T50" i="24"/>
  <c r="A50" i="24" s="1"/>
  <c r="T48" i="24"/>
  <c r="A48" i="24" s="1"/>
  <c r="T47" i="24"/>
  <c r="A47" i="24" s="1"/>
  <c r="T39" i="24"/>
  <c r="A39" i="24" s="1"/>
  <c r="T53" i="24"/>
  <c r="A53" i="24" s="1"/>
  <c r="T49" i="24"/>
  <c r="A49" i="24" s="1"/>
  <c r="T42" i="24"/>
  <c r="A42" i="24" s="1"/>
  <c r="T28" i="24"/>
  <c r="A28" i="24" s="1"/>
  <c r="T43" i="24"/>
  <c r="A43" i="24" s="1"/>
  <c r="T33" i="24"/>
  <c r="A33" i="24" s="1"/>
  <c r="T52" i="24"/>
  <c r="A52" i="24" s="1"/>
  <c r="T54" i="24"/>
  <c r="A54" i="24" s="1"/>
  <c r="Q25" i="26"/>
  <c r="P25" i="26"/>
  <c r="Q15" i="26"/>
  <c r="P15" i="26"/>
  <c r="L22" i="27"/>
  <c r="L23" i="27"/>
  <c r="M33" i="9"/>
  <c r="AA48" i="25"/>
  <c r="A48" i="25" s="1"/>
  <c r="I48" i="25"/>
  <c r="AA45" i="25"/>
  <c r="A45" i="25" s="1"/>
  <c r="I45" i="25"/>
  <c r="AA50" i="25"/>
  <c r="A50" i="25" s="1"/>
  <c r="I50" i="25"/>
  <c r="AA43" i="25"/>
  <c r="A43" i="25" s="1"/>
  <c r="I43" i="25"/>
  <c r="AA31" i="25"/>
  <c r="A31" i="25" s="1"/>
  <c r="I31" i="25"/>
  <c r="AA44" i="25"/>
  <c r="A44" i="25" s="1"/>
  <c r="I44" i="25"/>
  <c r="I20" i="2"/>
  <c r="G3" i="25"/>
  <c r="G3" i="29"/>
  <c r="O32" i="28"/>
  <c r="O53" i="29"/>
  <c r="R34" i="9"/>
  <c r="R52" i="25"/>
  <c r="Q36" i="30"/>
  <c r="S23" i="7"/>
  <c r="G20" i="2"/>
  <c r="G2" i="31"/>
  <c r="O34" i="19"/>
  <c r="AB15" i="19"/>
  <c r="A22" i="31"/>
  <c r="L22" i="31"/>
  <c r="F22" i="31"/>
  <c r="T16" i="31"/>
  <c r="A16" i="31" s="1"/>
  <c r="F15" i="31"/>
  <c r="A20" i="31"/>
  <c r="F20" i="31"/>
  <c r="T12" i="31"/>
  <c r="A12" i="31" s="1"/>
  <c r="F11" i="31"/>
  <c r="T14" i="31"/>
  <c r="A14" i="31" s="1"/>
  <c r="F17" i="31"/>
  <c r="T18" i="31"/>
  <c r="A18" i="31" s="1"/>
  <c r="F18" i="31"/>
  <c r="T13" i="31"/>
  <c r="A13" i="31" s="1"/>
  <c r="F14" i="31"/>
  <c r="T15" i="31"/>
  <c r="A15" i="31" s="1"/>
  <c r="F13" i="31"/>
  <c r="T11" i="31"/>
  <c r="A11" i="31" s="1"/>
  <c r="F12" i="31"/>
  <c r="G2" i="2"/>
  <c r="N14" i="2"/>
  <c r="N17" i="2"/>
  <c r="E20" i="2"/>
  <c r="H14" i="30"/>
  <c r="H11" i="30"/>
  <c r="H19" i="30"/>
  <c r="H18" i="30"/>
  <c r="H16" i="30"/>
  <c r="H12" i="30"/>
  <c r="H23" i="30"/>
  <c r="H17" i="30"/>
  <c r="H21" i="30"/>
  <c r="H22" i="30"/>
  <c r="H13" i="30"/>
  <c r="H26" i="30"/>
  <c r="H34" i="30"/>
  <c r="H28" i="30"/>
  <c r="H15" i="30"/>
  <c r="F14" i="30"/>
  <c r="F11" i="30"/>
  <c r="F19" i="30"/>
  <c r="F18" i="30"/>
  <c r="F16" i="30"/>
  <c r="F12" i="30"/>
  <c r="F23" i="30"/>
  <c r="F17" i="30"/>
  <c r="F21" i="30"/>
  <c r="F22" i="30"/>
  <c r="F13" i="30"/>
  <c r="F26" i="30"/>
  <c r="F34" i="30"/>
  <c r="F28" i="30"/>
  <c r="F15" i="30"/>
  <c r="Z26" i="30"/>
  <c r="A26" i="30" s="1"/>
  <c r="Z19" i="30"/>
  <c r="A19" i="30" s="1"/>
  <c r="Z15" i="30"/>
  <c r="A15" i="30" s="1"/>
  <c r="Z14" i="30"/>
  <c r="A14" i="30" s="1"/>
  <c r="Z16" i="30"/>
  <c r="A16" i="30" s="1"/>
  <c r="Z13" i="30"/>
  <c r="A13" i="30" s="1"/>
  <c r="S36" i="30"/>
  <c r="I36" i="30"/>
  <c r="G36" i="30"/>
  <c r="E36" i="30"/>
  <c r="Z28" i="30"/>
  <c r="A28" i="30" s="1"/>
  <c r="Z34" i="30"/>
  <c r="A34" i="30" s="1"/>
  <c r="Z23" i="30"/>
  <c r="A23" i="30" s="1"/>
  <c r="Z21" i="30"/>
  <c r="A21" i="30" s="1"/>
  <c r="Z20" i="30"/>
  <c r="A20" i="30" s="1"/>
  <c r="Z18" i="30"/>
  <c r="A18" i="30" s="1"/>
  <c r="Z17" i="30"/>
  <c r="A17" i="30" s="1"/>
  <c r="Z11" i="30"/>
  <c r="A11" i="30" s="1"/>
  <c r="Z12" i="30"/>
  <c r="A12" i="30" s="1"/>
  <c r="G2" i="30"/>
  <c r="G2" i="7"/>
  <c r="H17" i="7"/>
  <c r="N11" i="2"/>
  <c r="N16" i="2"/>
  <c r="N15" i="2"/>
  <c r="N18" i="2"/>
  <c r="N19" i="2"/>
  <c r="X15" i="29"/>
  <c r="A15" i="29" s="1"/>
  <c r="X12" i="29"/>
  <c r="A12" i="29" s="1"/>
  <c r="X16" i="29"/>
  <c r="A16" i="29" s="1"/>
  <c r="G2" i="25"/>
  <c r="J53" i="25" s="1"/>
  <c r="G2" i="9"/>
  <c r="J35" i="9" s="1"/>
  <c r="Q46" i="26"/>
  <c r="Q21" i="26"/>
  <c r="Q29" i="26"/>
  <c r="Q32" i="26"/>
  <c r="Q26" i="26"/>
  <c r="Q17" i="26"/>
  <c r="Q22" i="26"/>
  <c r="Q19" i="26"/>
  <c r="Q12" i="26"/>
  <c r="Q14" i="26"/>
  <c r="Q13" i="26"/>
  <c r="Q11" i="26"/>
  <c r="Q13" i="27"/>
  <c r="Q14" i="27"/>
  <c r="Q11" i="27"/>
  <c r="Q16" i="27"/>
  <c r="Q15" i="27"/>
  <c r="Q18" i="27"/>
  <c r="Q19" i="27"/>
  <c r="Q20" i="27"/>
  <c r="Q21" i="27"/>
  <c r="Q17" i="27"/>
  <c r="Q22" i="27"/>
  <c r="Q23" i="27"/>
  <c r="Q12" i="27"/>
  <c r="G2" i="29"/>
  <c r="S54" i="29" s="1"/>
  <c r="G3" i="24"/>
  <c r="G3" i="13"/>
  <c r="G3" i="26"/>
  <c r="G3" i="27"/>
  <c r="T38" i="24"/>
  <c r="A38" i="24" s="1"/>
  <c r="G2" i="28"/>
  <c r="G2" i="24"/>
  <c r="G2" i="13"/>
  <c r="G2" i="26"/>
  <c r="M48" i="26" s="1"/>
  <c r="G2" i="27"/>
  <c r="H24" i="29"/>
  <c r="F17" i="29"/>
  <c r="F24" i="29"/>
  <c r="Q53" i="29"/>
  <c r="K53" i="29"/>
  <c r="I53" i="29"/>
  <c r="G53" i="29"/>
  <c r="J24" i="29"/>
  <c r="X20" i="29"/>
  <c r="A20" i="29" s="1"/>
  <c r="X13" i="29"/>
  <c r="A13" i="29" s="1"/>
  <c r="X19" i="29"/>
  <c r="A19" i="29" s="1"/>
  <c r="X18" i="29"/>
  <c r="A18" i="29" s="1"/>
  <c r="X14" i="29"/>
  <c r="A14" i="29" s="1"/>
  <c r="X17" i="29"/>
  <c r="A17" i="29" s="1"/>
  <c r="M32" i="28"/>
  <c r="Q32" i="28"/>
  <c r="K32" i="28"/>
  <c r="I32" i="28"/>
  <c r="G32" i="28"/>
  <c r="E32" i="28"/>
  <c r="V28" i="28"/>
  <c r="A28" i="28" s="1"/>
  <c r="V23" i="28"/>
  <c r="A23" i="28" s="1"/>
  <c r="V30" i="28"/>
  <c r="A30" i="28" s="1"/>
  <c r="V16" i="28"/>
  <c r="A16" i="28" s="1"/>
  <c r="V19" i="28"/>
  <c r="A19" i="28" s="1"/>
  <c r="V11" i="28"/>
  <c r="A11" i="28" s="1"/>
  <c r="J16" i="28"/>
  <c r="F16" i="28"/>
  <c r="V14" i="28"/>
  <c r="A14" i="28" s="1"/>
  <c r="V22" i="28"/>
  <c r="A22" i="28" s="1"/>
  <c r="V15" i="28"/>
  <c r="A15" i="28" s="1"/>
  <c r="V25" i="28"/>
  <c r="A25" i="28" s="1"/>
  <c r="V21" i="28"/>
  <c r="A21" i="28" s="1"/>
  <c r="V24" i="28"/>
  <c r="A24" i="28" s="1"/>
  <c r="V18" i="28"/>
  <c r="A18" i="28" s="1"/>
  <c r="V17" i="28"/>
  <c r="A17" i="28" s="1"/>
  <c r="V13" i="28"/>
  <c r="A13" i="28" s="1"/>
  <c r="V12" i="28"/>
  <c r="A12" i="28" s="1"/>
  <c r="K24" i="27"/>
  <c r="I24" i="27"/>
  <c r="G24" i="27"/>
  <c r="E24" i="27"/>
  <c r="A23" i="27"/>
  <c r="A22" i="27"/>
  <c r="A17" i="27"/>
  <c r="A21" i="27"/>
  <c r="A20" i="27"/>
  <c r="A19" i="27"/>
  <c r="A18" i="27"/>
  <c r="A15" i="27"/>
  <c r="A16" i="27"/>
  <c r="A11" i="27"/>
  <c r="A14" i="27"/>
  <c r="O16" i="27"/>
  <c r="A13" i="27"/>
  <c r="O18" i="27"/>
  <c r="A12" i="27"/>
  <c r="K47" i="26"/>
  <c r="I47" i="26"/>
  <c r="G47" i="26"/>
  <c r="E47" i="26"/>
  <c r="P46" i="26"/>
  <c r="P21" i="26"/>
  <c r="P29" i="26"/>
  <c r="P32" i="26"/>
  <c r="P26" i="26"/>
  <c r="P17" i="26"/>
  <c r="P22" i="26"/>
  <c r="P19" i="26"/>
  <c r="P12" i="26"/>
  <c r="P14" i="26"/>
  <c r="P13" i="26"/>
  <c r="P11" i="26"/>
  <c r="T55" i="24"/>
  <c r="A55" i="24" s="1"/>
  <c r="T26" i="24"/>
  <c r="A26" i="24" s="1"/>
  <c r="T45" i="24"/>
  <c r="A45" i="24" s="1"/>
  <c r="T32" i="24"/>
  <c r="A32" i="24" s="1"/>
  <c r="T37" i="24"/>
  <c r="A37" i="24" s="1"/>
  <c r="T21" i="24"/>
  <c r="A21" i="24" s="1"/>
  <c r="T24" i="24"/>
  <c r="A24" i="24" s="1"/>
  <c r="T12" i="24"/>
  <c r="A12" i="24" s="1"/>
  <c r="H16" i="24"/>
  <c r="S16" i="24" s="1"/>
  <c r="G57" i="24"/>
  <c r="T23" i="24"/>
  <c r="A23" i="24" s="1"/>
  <c r="T40" i="24"/>
  <c r="A40" i="24" s="1"/>
  <c r="T34" i="24"/>
  <c r="A34" i="24" s="1"/>
  <c r="T16" i="24"/>
  <c r="A16" i="24" s="1"/>
  <c r="T44" i="24"/>
  <c r="A44" i="24" s="1"/>
  <c r="T25" i="24"/>
  <c r="A25" i="24" s="1"/>
  <c r="T22" i="24"/>
  <c r="A22" i="24" s="1"/>
  <c r="T19" i="24"/>
  <c r="A19" i="24" s="1"/>
  <c r="T27" i="24"/>
  <c r="A27" i="24" s="1"/>
  <c r="T15" i="24"/>
  <c r="A15" i="24" s="1"/>
  <c r="I57" i="24"/>
  <c r="I25" i="13"/>
  <c r="G25" i="13"/>
  <c r="AA25" i="25"/>
  <c r="A25" i="25" s="1"/>
  <c r="I22" i="25"/>
  <c r="AA30" i="25"/>
  <c r="A30" i="25" s="1"/>
  <c r="I30" i="25"/>
  <c r="AA23" i="25"/>
  <c r="A23" i="25" s="1"/>
  <c r="I20" i="25"/>
  <c r="AA34" i="25"/>
  <c r="A34" i="25" s="1"/>
  <c r="I34" i="25"/>
  <c r="AA27" i="25"/>
  <c r="A27" i="25" s="1"/>
  <c r="I18" i="25"/>
  <c r="AA40" i="25"/>
  <c r="A40" i="25" s="1"/>
  <c r="I40" i="25"/>
  <c r="I15" i="25"/>
  <c r="I13" i="25"/>
  <c r="Z13" i="25" s="1"/>
  <c r="I11" i="25"/>
  <c r="I26" i="25"/>
  <c r="I12" i="25"/>
  <c r="I19" i="25"/>
  <c r="I33" i="25"/>
  <c r="I14" i="25"/>
  <c r="I29" i="25"/>
  <c r="I16" i="25"/>
  <c r="I27" i="25"/>
  <c r="I25" i="25"/>
  <c r="I17" i="25"/>
  <c r="I38" i="25"/>
  <c r="I37" i="25"/>
  <c r="I32" i="25"/>
  <c r="I24" i="25"/>
  <c r="I36" i="25"/>
  <c r="I28" i="25"/>
  <c r="I47" i="25"/>
  <c r="I51" i="25"/>
  <c r="T52" i="25"/>
  <c r="P52" i="25"/>
  <c r="N52" i="25"/>
  <c r="L52" i="25"/>
  <c r="H52" i="25"/>
  <c r="F52" i="25"/>
  <c r="AA51" i="25"/>
  <c r="A51" i="25" s="1"/>
  <c r="AA47" i="25"/>
  <c r="A47" i="25" s="1"/>
  <c r="AA28" i="25"/>
  <c r="A28" i="25" s="1"/>
  <c r="AA36" i="25"/>
  <c r="A36" i="25" s="1"/>
  <c r="AA26" i="25"/>
  <c r="A26" i="25" s="1"/>
  <c r="AA32" i="25"/>
  <c r="A32" i="25" s="1"/>
  <c r="AA37" i="25"/>
  <c r="A37" i="25" s="1"/>
  <c r="AA38" i="25"/>
  <c r="A38" i="25" s="1"/>
  <c r="AA21" i="25"/>
  <c r="A21" i="25" s="1"/>
  <c r="AA22" i="25"/>
  <c r="A22" i="25" s="1"/>
  <c r="AA24" i="25"/>
  <c r="A24" i="25" s="1"/>
  <c r="AA20" i="25"/>
  <c r="A20" i="25" s="1"/>
  <c r="AA29" i="25"/>
  <c r="A29" i="25" s="1"/>
  <c r="AA19" i="25"/>
  <c r="A19" i="25" s="1"/>
  <c r="AA33" i="25"/>
  <c r="A33" i="25" s="1"/>
  <c r="AA14" i="25"/>
  <c r="A14" i="25" s="1"/>
  <c r="AA17" i="25"/>
  <c r="A17" i="25" s="1"/>
  <c r="AA15" i="25"/>
  <c r="A15" i="25" s="1"/>
  <c r="AA13" i="25"/>
  <c r="A13" i="25" s="1"/>
  <c r="AA16" i="25"/>
  <c r="A16" i="25" s="1"/>
  <c r="AA11" i="25"/>
  <c r="A11" i="25" s="1"/>
  <c r="AA18" i="25"/>
  <c r="A18" i="25" s="1"/>
  <c r="AA12" i="25"/>
  <c r="A12" i="25" s="1"/>
  <c r="I21" i="25"/>
  <c r="H34" i="9"/>
  <c r="I16" i="9"/>
  <c r="I18" i="9"/>
  <c r="I11" i="9"/>
  <c r="V11" i="9" s="1"/>
  <c r="I15" i="9"/>
  <c r="I25" i="9"/>
  <c r="I19" i="9"/>
  <c r="V19" i="9" s="1"/>
  <c r="I24" i="9"/>
  <c r="I23" i="9"/>
  <c r="I21" i="9"/>
  <c r="I20" i="9"/>
  <c r="I13" i="9"/>
  <c r="I22" i="9"/>
  <c r="I26" i="9"/>
  <c r="I31" i="9"/>
  <c r="I17" i="9"/>
  <c r="I27" i="9"/>
  <c r="I28" i="9"/>
  <c r="I30" i="9"/>
  <c r="I29" i="9"/>
  <c r="I32" i="9"/>
  <c r="I33" i="9"/>
  <c r="I12" i="9"/>
  <c r="Q57" i="24"/>
  <c r="O57" i="24"/>
  <c r="K57" i="24"/>
  <c r="E57" i="24"/>
  <c r="T31" i="24"/>
  <c r="A31" i="24" s="1"/>
  <c r="T20" i="24"/>
  <c r="A20" i="24" s="1"/>
  <c r="T17" i="24"/>
  <c r="A17" i="24" s="1"/>
  <c r="T30" i="24"/>
  <c r="A30" i="24" s="1"/>
  <c r="T29" i="24"/>
  <c r="A29" i="24" s="1"/>
  <c r="T36" i="24"/>
  <c r="A36" i="24" s="1"/>
  <c r="T46" i="24"/>
  <c r="A46" i="24" s="1"/>
  <c r="T35" i="24"/>
  <c r="A35" i="24" s="1"/>
  <c r="T14" i="24"/>
  <c r="T18" i="24"/>
  <c r="T13" i="24"/>
  <c r="A13" i="24" s="1"/>
  <c r="T11" i="24"/>
  <c r="A11" i="24" s="1"/>
  <c r="O25" i="13"/>
  <c r="R19" i="13"/>
  <c r="A19" i="13" s="1"/>
  <c r="R15" i="13"/>
  <c r="A15" i="13" s="1"/>
  <c r="T34" i="9"/>
  <c r="R24" i="13"/>
  <c r="A24" i="13" s="1"/>
  <c r="R21" i="13"/>
  <c r="A21" i="13" s="1"/>
  <c r="R18" i="13"/>
  <c r="A18" i="13" s="1"/>
  <c r="M25" i="13"/>
  <c r="R23" i="13"/>
  <c r="A23" i="13" s="1"/>
  <c r="M23" i="7"/>
  <c r="K25" i="13"/>
  <c r="E25" i="13"/>
  <c r="P34" i="9"/>
  <c r="N34" i="9"/>
  <c r="L34" i="9"/>
  <c r="F34" i="9"/>
  <c r="G23" i="7"/>
  <c r="E23" i="7"/>
  <c r="K20" i="2"/>
  <c r="E34" i="19"/>
  <c r="F33" i="19"/>
  <c r="F32" i="19"/>
  <c r="AA32" i="19" s="1"/>
  <c r="F29" i="19"/>
  <c r="F21" i="19"/>
  <c r="F30" i="19"/>
  <c r="F22" i="19"/>
  <c r="F19" i="19"/>
  <c r="F18" i="19"/>
  <c r="F31" i="19"/>
  <c r="F23" i="19"/>
  <c r="AA23" i="19" s="1"/>
  <c r="F16" i="19"/>
  <c r="AA16" i="19" s="1"/>
  <c r="AB18" i="19"/>
  <c r="AB17" i="19"/>
  <c r="AB14" i="19"/>
  <c r="F12" i="19"/>
  <c r="AB16" i="19"/>
  <c r="AB12" i="19"/>
  <c r="A13" i="19" s="1"/>
  <c r="AB11" i="19"/>
  <c r="AB14" i="7"/>
  <c r="A14" i="7" s="1"/>
  <c r="AB16" i="7"/>
  <c r="A16" i="7" s="1"/>
  <c r="AB22" i="7"/>
  <c r="A22" i="7" s="1"/>
  <c r="W14" i="9"/>
  <c r="A14" i="9" s="1"/>
  <c r="W16" i="9"/>
  <c r="A16" i="9" s="1"/>
  <c r="W13" i="9"/>
  <c r="A13" i="9" s="1"/>
  <c r="W11" i="9"/>
  <c r="A11" i="9" s="1"/>
  <c r="W15" i="9"/>
  <c r="A15" i="9" s="1"/>
  <c r="W24" i="9"/>
  <c r="A24" i="9" s="1"/>
  <c r="W17" i="9"/>
  <c r="A17" i="9" s="1"/>
  <c r="W21" i="9"/>
  <c r="A21" i="9" s="1"/>
  <c r="W23" i="9"/>
  <c r="A23" i="9" s="1"/>
  <c r="W18" i="9"/>
  <c r="A18" i="9" s="1"/>
  <c r="W20" i="9"/>
  <c r="A20" i="9" s="1"/>
  <c r="W19" i="9"/>
  <c r="A19" i="9" s="1"/>
  <c r="W22" i="9"/>
  <c r="A22" i="9" s="1"/>
  <c r="W25" i="9"/>
  <c r="A25" i="9" s="1"/>
  <c r="W31" i="9"/>
  <c r="A31" i="9" s="1"/>
  <c r="W27" i="9"/>
  <c r="A27" i="9" s="1"/>
  <c r="W26" i="9"/>
  <c r="A26" i="9" s="1"/>
  <c r="W28" i="9"/>
  <c r="A28" i="9" s="1"/>
  <c r="W30" i="9"/>
  <c r="A30" i="9" s="1"/>
  <c r="W29" i="9"/>
  <c r="A29" i="9" s="1"/>
  <c r="W32" i="9"/>
  <c r="A32" i="9" s="1"/>
  <c r="W33" i="9"/>
  <c r="A33" i="9" s="1"/>
  <c r="R16" i="13"/>
  <c r="A16" i="13" s="1"/>
  <c r="R14" i="13"/>
  <c r="A14" i="13" s="1"/>
  <c r="R13" i="13"/>
  <c r="A13" i="13" s="1"/>
  <c r="R20" i="13"/>
  <c r="A20" i="13" s="1"/>
  <c r="F17" i="7"/>
  <c r="R12" i="13"/>
  <c r="A12" i="13" s="1"/>
  <c r="R11" i="13"/>
  <c r="A11" i="13" s="1"/>
  <c r="R17" i="13"/>
  <c r="A17" i="13" s="1"/>
  <c r="W12" i="9"/>
  <c r="A12" i="9" s="1"/>
  <c r="AB13" i="7"/>
  <c r="A13" i="7" s="1"/>
  <c r="AB15" i="7"/>
  <c r="A15" i="7" s="1"/>
  <c r="AB12" i="7"/>
  <c r="A12" i="7" s="1"/>
  <c r="AB18" i="7"/>
  <c r="A18" i="7" s="1"/>
  <c r="AB17" i="7"/>
  <c r="A17" i="7" s="1"/>
  <c r="AB11" i="7"/>
  <c r="A11" i="7" s="1"/>
  <c r="Z30" i="25" l="1"/>
  <c r="Z29" i="25"/>
  <c r="Z28" i="25"/>
  <c r="Z31" i="25"/>
  <c r="U23" i="36"/>
  <c r="U30" i="36"/>
  <c r="V27" i="9"/>
  <c r="V28" i="9"/>
  <c r="V31" i="9"/>
  <c r="V29" i="9"/>
  <c r="Z27" i="25"/>
  <c r="Z45" i="25"/>
  <c r="Z46" i="25"/>
  <c r="Z36" i="25"/>
  <c r="Z44" i="25"/>
  <c r="Z34" i="25"/>
  <c r="Z43" i="25"/>
  <c r="Z33" i="25"/>
  <c r="Z42" i="25"/>
  <c r="Z32" i="25"/>
  <c r="Z51" i="25"/>
  <c r="Z41" i="25"/>
  <c r="Z50" i="25"/>
  <c r="Z40" i="25"/>
  <c r="Z49" i="25"/>
  <c r="Z39" i="25"/>
  <c r="Z48" i="25"/>
  <c r="Z38" i="25"/>
  <c r="Z35" i="25"/>
  <c r="Z47" i="25"/>
  <c r="Z37" i="25"/>
  <c r="S17" i="24"/>
  <c r="S35" i="24"/>
  <c r="S30" i="24"/>
  <c r="S21" i="24"/>
  <c r="S36" i="24"/>
  <c r="S34" i="24"/>
  <c r="S33" i="24"/>
  <c r="W14" i="29"/>
  <c r="W19" i="29"/>
  <c r="W13" i="29"/>
  <c r="W33" i="29"/>
  <c r="W46" i="29"/>
  <c r="W36" i="29"/>
  <c r="W26" i="29"/>
  <c r="W21" i="29"/>
  <c r="W45" i="29"/>
  <c r="W35" i="29"/>
  <c r="W44" i="29"/>
  <c r="W34" i="29"/>
  <c r="W52" i="29"/>
  <c r="W42" i="29"/>
  <c r="W32" i="29"/>
  <c r="W51" i="29"/>
  <c r="W41" i="29"/>
  <c r="W31" i="29"/>
  <c r="V12" i="9"/>
  <c r="AA29" i="19"/>
  <c r="W25" i="29"/>
  <c r="W18" i="29"/>
  <c r="W15" i="29"/>
  <c r="W24" i="29"/>
  <c r="W17" i="29"/>
  <c r="W16" i="29"/>
  <c r="W20" i="29"/>
  <c r="S43" i="24"/>
  <c r="S40" i="24"/>
  <c r="S37" i="24"/>
  <c r="S45" i="24"/>
  <c r="S42" i="24"/>
  <c r="S44" i="24"/>
  <c r="S41" i="24"/>
  <c r="AA12" i="19"/>
  <c r="AA33" i="19"/>
  <c r="AA31" i="19"/>
  <c r="AA18" i="19"/>
  <c r="Z12" i="25"/>
  <c r="S11" i="24"/>
  <c r="S24" i="24"/>
  <c r="S27" i="24"/>
  <c r="S31" i="24"/>
  <c r="S32" i="24"/>
  <c r="U15" i="28"/>
  <c r="U20" i="28"/>
  <c r="U18" i="28"/>
  <c r="U16" i="28"/>
  <c r="U27" i="28"/>
  <c r="U24" i="28"/>
  <c r="U26" i="28"/>
  <c r="U25" i="28"/>
  <c r="U23" i="28"/>
  <c r="U28" i="28"/>
  <c r="U22" i="28"/>
  <c r="U31" i="28"/>
  <c r="U21" i="28"/>
  <c r="U30" i="28"/>
  <c r="U17" i="28"/>
  <c r="U29" i="28"/>
  <c r="S20" i="24"/>
  <c r="S23" i="24"/>
  <c r="S19" i="24"/>
  <c r="S25" i="24"/>
  <c r="S46" i="24"/>
  <c r="S56" i="24"/>
  <c r="S13" i="24"/>
  <c r="S50" i="24"/>
  <c r="S18" i="24"/>
  <c r="S28" i="24"/>
  <c r="S49" i="24"/>
  <c r="S48" i="24"/>
  <c r="S47" i="24"/>
  <c r="S51" i="24"/>
  <c r="Q19" i="13"/>
  <c r="AA19" i="19"/>
  <c r="AA30" i="19"/>
  <c r="AA21" i="19"/>
  <c r="Z16" i="25"/>
  <c r="Z14" i="25"/>
  <c r="Z15" i="25"/>
  <c r="Z18" i="25"/>
  <c r="Z11" i="25"/>
  <c r="Z19" i="25"/>
  <c r="Z24" i="25"/>
  <c r="Z22" i="25"/>
  <c r="Z20" i="25"/>
  <c r="Z26" i="25"/>
  <c r="Z25" i="25"/>
  <c r="Z21" i="25"/>
  <c r="Z23" i="25"/>
  <c r="Z17" i="25"/>
  <c r="V26" i="9"/>
  <c r="V16" i="9"/>
  <c r="V25" i="9"/>
  <c r="V18" i="9"/>
  <c r="V24" i="9"/>
  <c r="V22" i="9"/>
  <c r="V21" i="9"/>
  <c r="V23" i="9"/>
  <c r="V20" i="9"/>
  <c r="V13" i="9"/>
  <c r="V17" i="9"/>
  <c r="V14" i="9"/>
  <c r="V15" i="9"/>
  <c r="Q23" i="13"/>
  <c r="Q21" i="13"/>
  <c r="Q20" i="13"/>
  <c r="Q13" i="13"/>
  <c r="Q22" i="13"/>
  <c r="S14" i="24"/>
  <c r="S22" i="24"/>
  <c r="S12" i="24"/>
  <c r="S15" i="24"/>
  <c r="S29" i="24"/>
  <c r="U14" i="28"/>
  <c r="U19" i="28"/>
  <c r="U12" i="28"/>
  <c r="U11" i="28"/>
  <c r="AA22" i="19"/>
  <c r="U27" i="36"/>
  <c r="U26" i="36"/>
  <c r="Y18" i="30"/>
  <c r="Q54" i="29"/>
  <c r="Y15" i="30"/>
  <c r="Y16" i="30"/>
  <c r="Y17" i="30"/>
  <c r="Y23" i="30"/>
  <c r="Y12" i="30"/>
  <c r="Y19" i="35"/>
  <c r="Y28" i="35"/>
  <c r="AA13" i="7"/>
  <c r="Y21" i="35"/>
  <c r="Y31" i="35"/>
  <c r="Y35" i="30"/>
  <c r="AA11" i="7"/>
  <c r="Y34" i="30"/>
  <c r="AA20" i="7"/>
  <c r="AA17" i="7"/>
  <c r="Y28" i="30"/>
  <c r="Y24" i="30"/>
  <c r="Y29" i="30"/>
  <c r="Y33" i="30"/>
  <c r="Y22" i="35"/>
  <c r="U22" i="36"/>
  <c r="Y19" i="30"/>
  <c r="Y32" i="30"/>
  <c r="Y13" i="35"/>
  <c r="Y29" i="35"/>
  <c r="Y32" i="35"/>
  <c r="Y26" i="30"/>
  <c r="Y11" i="30"/>
  <c r="Y25" i="30"/>
  <c r="Y31" i="30"/>
  <c r="AA19" i="7"/>
  <c r="Y26" i="35"/>
  <c r="U21" i="36"/>
  <c r="U29" i="36"/>
  <c r="Y13" i="30"/>
  <c r="Y14" i="30"/>
  <c r="AA12" i="7"/>
  <c r="Y23" i="35"/>
  <c r="U32" i="36"/>
  <c r="Y30" i="30"/>
  <c r="Y20" i="30"/>
  <c r="AA16" i="7"/>
  <c r="Y30" i="35"/>
  <c r="U20" i="36"/>
  <c r="U25" i="36"/>
  <c r="Y22" i="30"/>
  <c r="Y21" i="30"/>
  <c r="AA14" i="7"/>
  <c r="Y27" i="35"/>
  <c r="Y33" i="35"/>
  <c r="U28" i="36"/>
  <c r="Y27" i="30"/>
  <c r="AA15" i="7"/>
  <c r="Y24" i="35"/>
  <c r="U24" i="36"/>
  <c r="U31" i="36"/>
  <c r="U12" i="36"/>
  <c r="U18" i="36"/>
  <c r="U19" i="36"/>
  <c r="U15" i="36"/>
  <c r="U13" i="36"/>
  <c r="U14" i="36"/>
  <c r="U16" i="36"/>
  <c r="U17" i="36"/>
  <c r="V32" i="9"/>
  <c r="V33" i="9"/>
  <c r="K24" i="7"/>
  <c r="Q24" i="7"/>
  <c r="AD21" i="7"/>
  <c r="AD20" i="7"/>
  <c r="AD19" i="7"/>
  <c r="Y16" i="35"/>
  <c r="Y18" i="35"/>
  <c r="A18" i="36"/>
  <c r="R40" i="26"/>
  <c r="R42" i="26"/>
  <c r="R41" i="26"/>
  <c r="R43" i="26"/>
  <c r="P11" i="29"/>
  <c r="W11" i="29" s="1"/>
  <c r="O19" i="27"/>
  <c r="A11" i="35"/>
  <c r="A12" i="35"/>
  <c r="A14" i="19"/>
  <c r="A12" i="19"/>
  <c r="A11" i="19"/>
  <c r="O22" i="27"/>
  <c r="O13" i="27"/>
  <c r="O21" i="27"/>
  <c r="Q12" i="2"/>
  <c r="O14" i="27"/>
  <c r="Q17" i="2"/>
  <c r="O23" i="27"/>
  <c r="Q14" i="2"/>
  <c r="O15" i="27"/>
  <c r="O20" i="27"/>
  <c r="Q18" i="2"/>
  <c r="Q15" i="2"/>
  <c r="Q16" i="2"/>
  <c r="Q19" i="2"/>
  <c r="Q11" i="2"/>
  <c r="M37" i="30"/>
  <c r="O37" i="30"/>
  <c r="E24" i="31"/>
  <c r="Y28" i="9"/>
  <c r="F35" i="9"/>
  <c r="M58" i="24"/>
  <c r="G58" i="24"/>
  <c r="AC35" i="25"/>
  <c r="T11" i="13"/>
  <c r="I58" i="24"/>
  <c r="V30" i="24"/>
  <c r="E58" i="24"/>
  <c r="Q58" i="24"/>
  <c r="U33" i="36"/>
  <c r="U30" i="34"/>
  <c r="U33" i="34"/>
  <c r="U29" i="34"/>
  <c r="U25" i="34"/>
  <c r="U21" i="34"/>
  <c r="I24" i="31"/>
  <c r="G24" i="31"/>
  <c r="K24" i="31"/>
  <c r="T12" i="2"/>
  <c r="AC51" i="25"/>
  <c r="U22" i="34"/>
  <c r="L35" i="9"/>
  <c r="R20" i="27"/>
  <c r="I48" i="26"/>
  <c r="U27" i="34"/>
  <c r="U23" i="34"/>
  <c r="U26" i="34"/>
  <c r="U32" i="34"/>
  <c r="U28" i="34"/>
  <c r="U31" i="34"/>
  <c r="U24" i="34"/>
  <c r="V17" i="31"/>
  <c r="V19" i="31"/>
  <c r="V11" i="30"/>
  <c r="V22" i="30"/>
  <c r="V18" i="30"/>
  <c r="V21" i="30"/>
  <c r="V16" i="30"/>
  <c r="V14" i="30"/>
  <c r="V12" i="30"/>
  <c r="AC44" i="25"/>
  <c r="AC31" i="25"/>
  <c r="AC39" i="25"/>
  <c r="AC50" i="25"/>
  <c r="AC45" i="25"/>
  <c r="AC48" i="25"/>
  <c r="AC12" i="25"/>
  <c r="AC46" i="25"/>
  <c r="AC41" i="25"/>
  <c r="AC49" i="25"/>
  <c r="AC42" i="25"/>
  <c r="X27" i="28"/>
  <c r="X31" i="28"/>
  <c r="X29" i="28"/>
  <c r="X26" i="28"/>
  <c r="V17" i="24"/>
  <c r="V13" i="24"/>
  <c r="V40" i="24"/>
  <c r="V37" i="24"/>
  <c r="V31" i="24"/>
  <c r="V33" i="24"/>
  <c r="V28" i="24"/>
  <c r="V39" i="24"/>
  <c r="V36" i="24"/>
  <c r="V14" i="24"/>
  <c r="V49" i="24"/>
  <c r="V25" i="24"/>
  <c r="V29" i="24"/>
  <c r="V32" i="24"/>
  <c r="V22" i="24"/>
  <c r="V52" i="24"/>
  <c r="V43" i="24"/>
  <c r="V53" i="24"/>
  <c r="V50" i="24"/>
  <c r="V16" i="24"/>
  <c r="V51" i="24"/>
  <c r="V12" i="24"/>
  <c r="V26" i="24"/>
  <c r="V34" i="24"/>
  <c r="V21" i="24"/>
  <c r="V56" i="24"/>
  <c r="V41" i="24"/>
  <c r="V54" i="24"/>
  <c r="V19" i="24"/>
  <c r="V20" i="24"/>
  <c r="V38" i="24"/>
  <c r="V45" i="24"/>
  <c r="V23" i="24"/>
  <c r="V42" i="24"/>
  <c r="V48" i="24"/>
  <c r="V47" i="24"/>
  <c r="T17" i="13"/>
  <c r="T23" i="13"/>
  <c r="T14" i="13"/>
  <c r="T24" i="13"/>
  <c r="T19" i="13"/>
  <c r="T16" i="13"/>
  <c r="T12" i="13"/>
  <c r="T20" i="13"/>
  <c r="T18" i="13"/>
  <c r="T13" i="13"/>
  <c r="T21" i="13"/>
  <c r="T15" i="13"/>
  <c r="T22" i="13"/>
  <c r="R36" i="26"/>
  <c r="R38" i="26"/>
  <c r="R12" i="27"/>
  <c r="R21" i="27"/>
  <c r="R15" i="27"/>
  <c r="R13" i="27"/>
  <c r="R17" i="27"/>
  <c r="R14" i="27"/>
  <c r="R22" i="27"/>
  <c r="R19" i="27"/>
  <c r="R11" i="27"/>
  <c r="R18" i="27"/>
  <c r="R23" i="27"/>
  <c r="R16" i="27"/>
  <c r="U20" i="34"/>
  <c r="U12" i="34"/>
  <c r="U14" i="34"/>
  <c r="U15" i="34"/>
  <c r="U16" i="34"/>
  <c r="U17" i="34"/>
  <c r="U18" i="34"/>
  <c r="U19" i="34"/>
  <c r="U13" i="34"/>
  <c r="Z48" i="29"/>
  <c r="Z29" i="29"/>
  <c r="Z38" i="29"/>
  <c r="Z41" i="29"/>
  <c r="Z40" i="29"/>
  <c r="Z42" i="29"/>
  <c r="Z50" i="29"/>
  <c r="Z49" i="29"/>
  <c r="Z52" i="29"/>
  <c r="O54" i="29"/>
  <c r="AC12" i="7"/>
  <c r="AD12" i="7" s="1"/>
  <c r="K21" i="2"/>
  <c r="E21" i="2"/>
  <c r="U24" i="7"/>
  <c r="O24" i="7"/>
  <c r="AB29" i="30"/>
  <c r="AB33" i="30"/>
  <c r="AB35" i="30"/>
  <c r="AB31" i="30"/>
  <c r="AB22" i="30"/>
  <c r="AB25" i="30"/>
  <c r="AB27" i="30"/>
  <c r="AB32" i="30"/>
  <c r="AB12" i="30"/>
  <c r="AB24" i="30"/>
  <c r="AB30" i="30"/>
  <c r="I25" i="27"/>
  <c r="R14" i="26"/>
  <c r="R17" i="26"/>
  <c r="R21" i="26"/>
  <c r="R18" i="26"/>
  <c r="R28" i="26"/>
  <c r="R37" i="26"/>
  <c r="R35" i="26"/>
  <c r="R20" i="26"/>
  <c r="R27" i="26"/>
  <c r="R30" i="26"/>
  <c r="R34" i="26"/>
  <c r="R13" i="26"/>
  <c r="R12" i="26"/>
  <c r="R22" i="26"/>
  <c r="R26" i="26"/>
  <c r="R29" i="26"/>
  <c r="R46" i="26"/>
  <c r="R25" i="26"/>
  <c r="R16" i="26"/>
  <c r="R23" i="26"/>
  <c r="R24" i="26"/>
  <c r="R31" i="26"/>
  <c r="R33" i="26"/>
  <c r="R39" i="26"/>
  <c r="K58" i="24"/>
  <c r="O58" i="24"/>
  <c r="W24" i="7"/>
  <c r="S24" i="7"/>
  <c r="I24" i="7"/>
  <c r="E48" i="26"/>
  <c r="G48" i="26"/>
  <c r="A14" i="24"/>
  <c r="V24" i="24"/>
  <c r="M33" i="28"/>
  <c r="I33" i="28"/>
  <c r="G33" i="28"/>
  <c r="E33" i="28"/>
  <c r="Q33" i="28"/>
  <c r="O33" i="28"/>
  <c r="K33" i="28"/>
  <c r="G25" i="27"/>
  <c r="E25" i="27"/>
  <c r="K25" i="27"/>
  <c r="I21" i="2"/>
  <c r="G21" i="2"/>
  <c r="K37" i="30"/>
  <c r="Q37" i="30"/>
  <c r="AC43" i="25"/>
  <c r="G26" i="13"/>
  <c r="O26" i="13"/>
  <c r="I26" i="13"/>
  <c r="K26" i="13"/>
  <c r="E26" i="13"/>
  <c r="M26" i="13"/>
  <c r="R11" i="26"/>
  <c r="R19" i="26"/>
  <c r="R32" i="26"/>
  <c r="R15" i="26"/>
  <c r="K48" i="26"/>
  <c r="T35" i="9"/>
  <c r="N35" i="9"/>
  <c r="P35" i="9"/>
  <c r="H35" i="9"/>
  <c r="R35" i="9"/>
  <c r="L53" i="25"/>
  <c r="H53" i="25"/>
  <c r="F53" i="25"/>
  <c r="T53" i="25"/>
  <c r="P53" i="25"/>
  <c r="R53" i="25"/>
  <c r="N53" i="25"/>
  <c r="V14" i="31"/>
  <c r="X30" i="28"/>
  <c r="X24" i="28"/>
  <c r="X11" i="28"/>
  <c r="X12" i="28"/>
  <c r="X23" i="28"/>
  <c r="X16" i="28"/>
  <c r="X18" i="28"/>
  <c r="X15" i="28"/>
  <c r="X28" i="28"/>
  <c r="X21" i="28"/>
  <c r="X19" i="28"/>
  <c r="X14" i="28"/>
  <c r="X13" i="28"/>
  <c r="X22" i="28"/>
  <c r="X25" i="28"/>
  <c r="X17" i="28"/>
  <c r="Y12" i="9"/>
  <c r="Y14" i="9"/>
  <c r="Y24" i="9"/>
  <c r="Y20" i="9"/>
  <c r="Y33" i="9"/>
  <c r="Y27" i="9"/>
  <c r="Y18" i="9"/>
  <c r="Y15" i="9"/>
  <c r="Y21" i="9"/>
  <c r="Y31" i="9"/>
  <c r="Y29" i="9"/>
  <c r="Y26" i="9"/>
  <c r="Y13" i="9"/>
  <c r="Y16" i="9"/>
  <c r="Y23" i="9"/>
  <c r="Y22" i="9"/>
  <c r="Y30" i="9"/>
  <c r="Y11" i="9"/>
  <c r="Y19" i="9"/>
  <c r="Y17" i="9"/>
  <c r="Y25" i="9"/>
  <c r="Y32" i="9"/>
  <c r="AC20" i="25"/>
  <c r="AC24" i="25"/>
  <c r="AC33" i="25"/>
  <c r="AC19" i="25"/>
  <c r="AC29" i="25"/>
  <c r="AC37" i="25"/>
  <c r="AC36" i="25"/>
  <c r="AC40" i="25"/>
  <c r="AC25" i="25"/>
  <c r="AC15" i="25"/>
  <c r="AC27" i="25"/>
  <c r="AC47" i="25"/>
  <c r="AC16" i="25"/>
  <c r="AC21" i="25"/>
  <c r="AC11" i="25"/>
  <c r="AC26" i="25"/>
  <c r="AC23" i="25"/>
  <c r="AC38" i="25"/>
  <c r="AC30" i="25"/>
  <c r="AC32" i="25"/>
  <c r="AC28" i="25"/>
  <c r="AC13" i="25"/>
  <c r="AC34" i="25"/>
  <c r="AC22" i="25"/>
  <c r="AC18" i="25"/>
  <c r="AC17" i="25"/>
  <c r="AC14" i="25"/>
  <c r="AB17" i="30"/>
  <c r="AB18" i="30"/>
  <c r="AB20" i="30"/>
  <c r="AB23" i="30"/>
  <c r="AB34" i="30"/>
  <c r="AB28" i="30"/>
  <c r="AB13" i="30"/>
  <c r="AB16" i="30"/>
  <c r="AB14" i="30"/>
  <c r="AB15" i="30"/>
  <c r="AB19" i="30"/>
  <c r="AB26" i="30"/>
  <c r="AD14" i="7"/>
  <c r="G24" i="7"/>
  <c r="Z16" i="29"/>
  <c r="Z15" i="29"/>
  <c r="Z33" i="29"/>
  <c r="Z32" i="29"/>
  <c r="Z12" i="29"/>
  <c r="Z11" i="29"/>
  <c r="T16" i="2"/>
  <c r="T13" i="2"/>
  <c r="T15" i="2"/>
  <c r="T19" i="2"/>
  <c r="T14" i="2"/>
  <c r="T11" i="2"/>
  <c r="T17" i="2"/>
  <c r="T18" i="2"/>
  <c r="V13" i="31"/>
  <c r="V15" i="31"/>
  <c r="A18" i="24"/>
  <c r="V11" i="24"/>
  <c r="V27" i="24"/>
  <c r="V15" i="24"/>
  <c r="V55" i="24"/>
  <c r="V44" i="24"/>
  <c r="V46" i="24"/>
  <c r="V35" i="24"/>
  <c r="V18" i="24"/>
  <c r="V11" i="31"/>
  <c r="V18" i="31"/>
  <c r="V12" i="31"/>
  <c r="V16" i="31"/>
  <c r="AB21" i="30"/>
  <c r="G37" i="30"/>
  <c r="S37" i="30"/>
  <c r="I37" i="30"/>
  <c r="E37" i="30"/>
  <c r="AB11" i="30"/>
  <c r="M24" i="7"/>
  <c r="E24" i="7"/>
  <c r="AD18" i="7"/>
  <c r="AD22" i="7"/>
  <c r="AD17" i="7"/>
  <c r="AD11" i="7"/>
  <c r="AD16" i="7"/>
  <c r="AD13" i="7"/>
  <c r="AD15" i="7"/>
  <c r="Z36" i="29"/>
  <c r="Z23" i="29"/>
  <c r="Z35" i="29"/>
  <c r="Z14" i="29"/>
  <c r="Z19" i="29"/>
  <c r="Z20" i="29"/>
  <c r="Z43" i="29"/>
  <c r="Z44" i="29"/>
  <c r="Z24" i="29"/>
  <c r="Z27" i="29"/>
  <c r="Z25" i="29"/>
  <c r="Z31" i="29"/>
  <c r="Z30" i="29"/>
  <c r="Z39" i="29"/>
  <c r="Z47" i="29"/>
  <c r="Z17" i="29"/>
  <c r="Z26" i="29"/>
  <c r="Z13" i="29"/>
  <c r="Z22" i="29"/>
  <c r="Z46" i="29"/>
  <c r="Z37" i="29"/>
  <c r="Z45" i="29"/>
  <c r="Z18" i="29"/>
  <c r="Z21" i="29"/>
  <c r="Z34" i="29"/>
  <c r="Z51" i="29"/>
  <c r="Z28" i="29"/>
  <c r="E54" i="29"/>
  <c r="M54" i="29"/>
  <c r="K54" i="29"/>
  <c r="I54" i="29"/>
  <c r="G54" i="29"/>
</calcChain>
</file>

<file path=xl/sharedStrings.xml><?xml version="1.0" encoding="utf-8"?>
<sst xmlns="http://schemas.openxmlformats.org/spreadsheetml/2006/main" count="1325" uniqueCount="402">
  <si>
    <t>Competition</t>
  </si>
  <si>
    <t>Date</t>
  </si>
  <si>
    <t>nb Engagés</t>
  </si>
  <si>
    <t>Nom</t>
  </si>
  <si>
    <t>Prénom</t>
  </si>
  <si>
    <t>Club</t>
  </si>
  <si>
    <t>Place</t>
  </si>
  <si>
    <t>Points</t>
  </si>
  <si>
    <t>total Points</t>
  </si>
  <si>
    <t>classement général</t>
  </si>
  <si>
    <t>Coefficient</t>
  </si>
  <si>
    <t>nb tireurs bretons</t>
  </si>
  <si>
    <t xml:space="preserve">  </t>
  </si>
  <si>
    <t>Année</t>
  </si>
  <si>
    <t>compétition prise en compte dans les 4 meilleurs résultats</t>
  </si>
  <si>
    <t>Nombre de Classées</t>
  </si>
  <si>
    <t>Nombre de Classés</t>
  </si>
  <si>
    <t>Nombre de Compétition</t>
  </si>
  <si>
    <t>Participation</t>
  </si>
  <si>
    <t>Taux de participants</t>
  </si>
  <si>
    <t>Taux de participation</t>
  </si>
  <si>
    <t xml:space="preserve"> DNF </t>
  </si>
  <si>
    <t>13 HUO CHAO HUAN Soren FOUGERES PAYS FRA</t>
  </si>
  <si>
    <t>14 CHEMIN Ottis FOUGERES PAYS FRA</t>
  </si>
  <si>
    <t>15 NICOL LE QUERE Titouan FOUGERES PAYS FRA</t>
  </si>
  <si>
    <t>16 LEROY GIROUX Téo FOUGERES PAYS FRA</t>
  </si>
  <si>
    <t>Classement Fleuret Dames M9</t>
  </si>
  <si>
    <t>Classement Fleuret Hommes M9</t>
  </si>
  <si>
    <t>Classement Fleuret Dames M11</t>
  </si>
  <si>
    <t>Classement Fleuret Hommes M11</t>
  </si>
  <si>
    <t>Classement Fleuret Dames M13</t>
  </si>
  <si>
    <t>Classement Fleuret Hommes M13</t>
  </si>
  <si>
    <t>Classement Fleuret Dames M15</t>
  </si>
  <si>
    <t>Classement Fleuret Hommes M15</t>
  </si>
  <si>
    <t>Classement Fleuret Dames M17</t>
  </si>
  <si>
    <t>Classement Fleuret Hommes M17</t>
  </si>
  <si>
    <t>Classement Fleuret  Dames M20</t>
  </si>
  <si>
    <t>Classement fleuret Hommes M20</t>
  </si>
  <si>
    <t>Classement Fleuret Dames Senior</t>
  </si>
  <si>
    <t>Classement Fleuret hommes Senior</t>
  </si>
  <si>
    <t xml:space="preserve">CN 4 Dijon </t>
  </si>
  <si>
    <t>RENNES ERM</t>
  </si>
  <si>
    <t>14-15/12/2024</t>
  </si>
  <si>
    <t xml:space="preserve">CN1 Compiegne </t>
  </si>
  <si>
    <t>CN2 Herouville</t>
  </si>
  <si>
    <t>CE Faches Thumesnil</t>
  </si>
  <si>
    <t xml:space="preserve">Championnatde France  </t>
  </si>
  <si>
    <t>Championnat de Bretgane</t>
  </si>
  <si>
    <t xml:space="preserve">CN 5 Rennes </t>
  </si>
  <si>
    <t>Challenge de Poitiers</t>
  </si>
  <si>
    <t>27-28/09/2025</t>
  </si>
  <si>
    <t>RABEC</t>
  </si>
  <si>
    <t>Mathilde</t>
  </si>
  <si>
    <t>Rennes ERM</t>
  </si>
  <si>
    <t>CARPENTIER</t>
  </si>
  <si>
    <t>Yuna</t>
  </si>
  <si>
    <t>RACAPE</t>
  </si>
  <si>
    <t>Oscar</t>
  </si>
  <si>
    <t>UEDA</t>
  </si>
  <si>
    <t>Théo</t>
  </si>
  <si>
    <t>Lannion ASPTT</t>
  </si>
  <si>
    <t>CURIS-TOBY</t>
  </si>
  <si>
    <t>Marin</t>
  </si>
  <si>
    <t>GUEPIN</t>
  </si>
  <si>
    <t>Léopold</t>
  </si>
  <si>
    <t>MERLY</t>
  </si>
  <si>
    <t>Domitille</t>
  </si>
  <si>
    <t>CURIS-THOBY</t>
  </si>
  <si>
    <t>Laena</t>
  </si>
  <si>
    <t>Naïa</t>
  </si>
  <si>
    <t>COPY-TÉHARD</t>
  </si>
  <si>
    <t>Margaux</t>
  </si>
  <si>
    <t>MORVAN</t>
  </si>
  <si>
    <t>Erwan</t>
  </si>
  <si>
    <t>BORDERIEUX</t>
  </si>
  <si>
    <t>Loann</t>
  </si>
  <si>
    <t>LERAY</t>
  </si>
  <si>
    <t>Ziad</t>
  </si>
  <si>
    <t>NOYAL CHATILLON</t>
  </si>
  <si>
    <t>DE PLUVIÉ</t>
  </si>
  <si>
    <t>Loys</t>
  </si>
  <si>
    <t>Chalenneg de Poitiers</t>
  </si>
  <si>
    <t>PENNARUN</t>
  </si>
  <si>
    <t>Romain</t>
  </si>
  <si>
    <t>COMMEUREUC</t>
  </si>
  <si>
    <t>Camille</t>
  </si>
  <si>
    <t>GALIM</t>
  </si>
  <si>
    <t>Killian</t>
  </si>
  <si>
    <t>DAUTANCOURT</t>
  </si>
  <si>
    <t>Cedric</t>
  </si>
  <si>
    <t>BIBOUD</t>
  </si>
  <si>
    <t>Florian</t>
  </si>
  <si>
    <t>BARBÉ</t>
  </si>
  <si>
    <t>Mathieu</t>
  </si>
  <si>
    <t>Challenge Pen Ar Bed</t>
  </si>
  <si>
    <t>MALEK</t>
  </si>
  <si>
    <t>Aylan</t>
  </si>
  <si>
    <t>Quimper EC</t>
  </si>
  <si>
    <t>MICHEL</t>
  </si>
  <si>
    <t>Guillaume</t>
  </si>
  <si>
    <t>ENGELSPACH</t>
  </si>
  <si>
    <t>Andie</t>
  </si>
  <si>
    <t>PONCET</t>
  </si>
  <si>
    <t>Pénélope</t>
  </si>
  <si>
    <t>NADAL</t>
  </si>
  <si>
    <t>Gwen</t>
  </si>
  <si>
    <t>D'ORAZIO</t>
  </si>
  <si>
    <t>Mila</t>
  </si>
  <si>
    <t xml:space="preserve">CN 1 Paris </t>
  </si>
  <si>
    <t>Billel</t>
  </si>
  <si>
    <t>QUIMPER EC</t>
  </si>
  <si>
    <t>CN 1 Paris</t>
  </si>
  <si>
    <t>MERCELLUS</t>
  </si>
  <si>
    <t>Joachim</t>
  </si>
  <si>
    <t>TARIN</t>
  </si>
  <si>
    <t>Cléonise</t>
  </si>
  <si>
    <t>VERDIER</t>
  </si>
  <si>
    <t>Elisabeth</t>
  </si>
  <si>
    <t xml:space="preserve">Challenge Hérouville </t>
  </si>
  <si>
    <t>HELOU</t>
  </si>
  <si>
    <t>Théotime</t>
  </si>
  <si>
    <t>Noyal Chatillon</t>
  </si>
  <si>
    <t>GRATAS</t>
  </si>
  <si>
    <t>Romane</t>
  </si>
  <si>
    <t>Challenge Hérouville</t>
  </si>
  <si>
    <t>Challenge  Hérouville</t>
  </si>
  <si>
    <t>LESUR</t>
  </si>
  <si>
    <t>Clément</t>
  </si>
  <si>
    <t>Gatien</t>
  </si>
  <si>
    <t>RAHMANI</t>
  </si>
  <si>
    <t>Farès</t>
  </si>
  <si>
    <t>Classement Fleuret Hommes Vétérans1</t>
  </si>
  <si>
    <t>Classement Fleuret Hommes Vétérans. 3</t>
  </si>
  <si>
    <t>Classement Fleuret Hommes Vétérans 2</t>
  </si>
  <si>
    <t>CN1 Hérouville</t>
  </si>
  <si>
    <t>LEMAITRE</t>
  </si>
  <si>
    <t>Benjamin</t>
  </si>
  <si>
    <t>LANNION ASPTT</t>
  </si>
  <si>
    <t>SZUBA</t>
  </si>
  <si>
    <t>François</t>
  </si>
  <si>
    <t>CN 2 henin Beaumont</t>
  </si>
  <si>
    <t>CN 2Hénon- Beaumont</t>
  </si>
  <si>
    <t>CN2 Valence</t>
  </si>
  <si>
    <t>CN 2 Valence</t>
  </si>
  <si>
    <t>Marthe</t>
  </si>
  <si>
    <t>Challenge scaramouche</t>
  </si>
  <si>
    <t>MORENO</t>
  </si>
  <si>
    <t>Gabriel</t>
  </si>
  <si>
    <t xml:space="preserve">Challenge Scaramouche </t>
  </si>
  <si>
    <t>THOMASSIN</t>
  </si>
  <si>
    <t>Zoé</t>
  </si>
  <si>
    <t>Challenge Scaramouche</t>
  </si>
  <si>
    <t>RACAPÉ</t>
  </si>
  <si>
    <t>OSCAR</t>
  </si>
  <si>
    <t>NARDI</t>
  </si>
  <si>
    <t>Arthur</t>
  </si>
  <si>
    <t>MOMENCEAU</t>
  </si>
  <si>
    <t>Anaé</t>
  </si>
  <si>
    <t>Challenge Duguesclin</t>
  </si>
  <si>
    <t>AINS</t>
  </si>
  <si>
    <t>Alicia</t>
  </si>
  <si>
    <t>GUINGAMP</t>
  </si>
  <si>
    <t>PARES</t>
  </si>
  <si>
    <t>Quentin</t>
  </si>
  <si>
    <t>GUILLEMIN</t>
  </si>
  <si>
    <t>Vincent</t>
  </si>
  <si>
    <t>JAN</t>
  </si>
  <si>
    <t>Martin</t>
  </si>
  <si>
    <t>FER</t>
  </si>
  <si>
    <t>Korantin</t>
  </si>
  <si>
    <t>Erwann</t>
  </si>
  <si>
    <t>Makoto</t>
  </si>
  <si>
    <t>HENRY</t>
  </si>
  <si>
    <t>Valentin</t>
  </si>
  <si>
    <t>Loan</t>
  </si>
  <si>
    <t>ANASTACIO</t>
  </si>
  <si>
    <t>Joy</t>
  </si>
  <si>
    <t>MARC</t>
  </si>
  <si>
    <t>Elise</t>
  </si>
  <si>
    <t>DERRIEN</t>
  </si>
  <si>
    <t>Diane</t>
  </si>
  <si>
    <t>HARDY</t>
  </si>
  <si>
    <t>Gwendoline</t>
  </si>
  <si>
    <t>DINAN</t>
  </si>
  <si>
    <t>LEGROS</t>
  </si>
  <si>
    <t>Eliot</t>
  </si>
  <si>
    <t>JAGLIN</t>
  </si>
  <si>
    <t>Maxandre</t>
  </si>
  <si>
    <t>HAMELIN</t>
  </si>
  <si>
    <t>Josselin</t>
  </si>
  <si>
    <t>SEGON PAITEL</t>
  </si>
  <si>
    <t>Loeva</t>
  </si>
  <si>
    <t>Ewen</t>
  </si>
  <si>
    <t>ENGLER</t>
  </si>
  <si>
    <t>Antoine</t>
  </si>
  <si>
    <t>GOUGEON</t>
  </si>
  <si>
    <t>Marius</t>
  </si>
  <si>
    <t>LAURENS</t>
  </si>
  <si>
    <t>Amaury</t>
  </si>
  <si>
    <t>KREBS</t>
  </si>
  <si>
    <t>Thais</t>
  </si>
  <si>
    <t>MANAC'H</t>
  </si>
  <si>
    <t>Lannion Asptt</t>
  </si>
  <si>
    <t>LEROY KERDERIEN</t>
  </si>
  <si>
    <t>Samuel</t>
  </si>
  <si>
    <t>COURTEL</t>
  </si>
  <si>
    <t>Romuald</t>
  </si>
  <si>
    <t>DUVAL</t>
  </si>
  <si>
    <t>Simon</t>
  </si>
  <si>
    <t>EVEN</t>
  </si>
  <si>
    <t>Julian</t>
  </si>
  <si>
    <t>ANET</t>
  </si>
  <si>
    <t>Nolan</t>
  </si>
  <si>
    <t>ROSAIS</t>
  </si>
  <si>
    <t>Hugo</t>
  </si>
  <si>
    <t>STOECKEL</t>
  </si>
  <si>
    <t>Marceau</t>
  </si>
  <si>
    <t>LE ROUX</t>
  </si>
  <si>
    <t>Elouan</t>
  </si>
  <si>
    <t>Guingamp</t>
  </si>
  <si>
    <t>VALERIO</t>
  </si>
  <si>
    <t>Ruben</t>
  </si>
  <si>
    <t>ALEOGENIA</t>
  </si>
  <si>
    <t>Evania</t>
  </si>
  <si>
    <t>OUMAROU</t>
  </si>
  <si>
    <t>Ikham</t>
  </si>
  <si>
    <t>CHAPELLE</t>
  </si>
  <si>
    <t>Mahalia</t>
  </si>
  <si>
    <t>LE MARCHAND</t>
  </si>
  <si>
    <t>Rozenn</t>
  </si>
  <si>
    <t>SCHWEITZER LEGUILLON</t>
  </si>
  <si>
    <t>Suzanne</t>
  </si>
  <si>
    <t>HERVÉ-LE-BRAS</t>
  </si>
  <si>
    <t>Owen</t>
  </si>
  <si>
    <t>PIQUET</t>
  </si>
  <si>
    <t>Loric</t>
  </si>
  <si>
    <t>DENEUVILLE EVEN</t>
  </si>
  <si>
    <t>Gabin</t>
  </si>
  <si>
    <t>VASSORT</t>
  </si>
  <si>
    <t>Augustin</t>
  </si>
  <si>
    <t>Rayan</t>
  </si>
  <si>
    <t>CRESPO BOUVRAIS</t>
  </si>
  <si>
    <t>Enzo</t>
  </si>
  <si>
    <t>PERROT</t>
  </si>
  <si>
    <t>Emilien</t>
  </si>
  <si>
    <t>BERMIS</t>
  </si>
  <si>
    <t>DELGADO</t>
  </si>
  <si>
    <t>Giulia</t>
  </si>
  <si>
    <t>LETARNEC</t>
  </si>
  <si>
    <t>ANNA</t>
  </si>
  <si>
    <t>H2036 Ligue Hénon</t>
  </si>
  <si>
    <t>COTTIN</t>
  </si>
  <si>
    <t>Maëlyss</t>
  </si>
  <si>
    <t>LAGEISTE</t>
  </si>
  <si>
    <t>Solene</t>
  </si>
  <si>
    <t>ST BRIEUC</t>
  </si>
  <si>
    <t>LE PROVOST</t>
  </si>
  <si>
    <t>Pauline</t>
  </si>
  <si>
    <t>GONCE</t>
  </si>
  <si>
    <t>Aya</t>
  </si>
  <si>
    <t>LE SUR</t>
  </si>
  <si>
    <t>DAVY</t>
  </si>
  <si>
    <t>Jacques</t>
  </si>
  <si>
    <t>MACÉ-LETOQUART</t>
  </si>
  <si>
    <t>Aaron</t>
  </si>
  <si>
    <t>LOPIN</t>
  </si>
  <si>
    <t>LESAGE</t>
  </si>
  <si>
    <t>Thomas</t>
  </si>
  <si>
    <t>CESSON</t>
  </si>
  <si>
    <t>LE DUAY</t>
  </si>
  <si>
    <t>Lois</t>
  </si>
  <si>
    <t>BESCOND</t>
  </si>
  <si>
    <t>Kylian</t>
  </si>
  <si>
    <t>TAWAB</t>
  </si>
  <si>
    <t>Ibrahim</t>
  </si>
  <si>
    <t>LAVILLE</t>
  </si>
  <si>
    <t>Siméon</t>
  </si>
  <si>
    <t>LEMETAYER</t>
  </si>
  <si>
    <t>CORDIER</t>
  </si>
  <si>
    <t>Timothée</t>
  </si>
  <si>
    <t>DEGANDT LAURENT</t>
  </si>
  <si>
    <t>Saô</t>
  </si>
  <si>
    <t>Challenge de l'hermine</t>
  </si>
  <si>
    <t>BOIS D'ENGHIEN</t>
  </si>
  <si>
    <t>Odile</t>
  </si>
  <si>
    <t>CURIS THOBY</t>
  </si>
  <si>
    <t>Anne Sophie</t>
  </si>
  <si>
    <t>ABREU</t>
  </si>
  <si>
    <t>Emely</t>
  </si>
  <si>
    <t xml:space="preserve">Challenge de l'Hermine </t>
  </si>
  <si>
    <t>LE CARLIER DE VESLUD</t>
  </si>
  <si>
    <t>Christian</t>
  </si>
  <si>
    <t>VIOLLE</t>
  </si>
  <si>
    <t>Pierre-yves</t>
  </si>
  <si>
    <t>BOUVIER</t>
  </si>
  <si>
    <t>Alexandre</t>
  </si>
  <si>
    <t>HERVE</t>
  </si>
  <si>
    <t>Gwenc'Hlan</t>
  </si>
  <si>
    <t>Challenge de l'Hermine</t>
  </si>
  <si>
    <t>SIMON</t>
  </si>
  <si>
    <t>Evan</t>
  </si>
  <si>
    <t>CARRE</t>
  </si>
  <si>
    <t>MOUAZE</t>
  </si>
  <si>
    <t>Justine</t>
  </si>
  <si>
    <t>PUAUD</t>
  </si>
  <si>
    <t>CN2 Lyon</t>
  </si>
  <si>
    <t>RENNEVILLE</t>
  </si>
  <si>
    <t>Edouard</t>
  </si>
  <si>
    <t>CN 2 Lyon</t>
  </si>
  <si>
    <t xml:space="preserve">Zone1/4 Finale Sablé sur Sarthe </t>
  </si>
  <si>
    <t xml:space="preserve">Zone 1/4 finale Sablé Sarthe </t>
  </si>
  <si>
    <t>CN2 Calais</t>
  </si>
  <si>
    <t>17-18/01/2026</t>
  </si>
  <si>
    <t>CN 2 Calais</t>
  </si>
  <si>
    <t xml:space="preserve">CN 3 Bourg la Reine </t>
  </si>
  <si>
    <t>24-25/01/2026</t>
  </si>
  <si>
    <t>24-25/ 01/2026</t>
  </si>
  <si>
    <t xml:space="preserve">Couoe du Futur Rennes </t>
  </si>
  <si>
    <t xml:space="preserve">Coupe du Futur Rennes </t>
  </si>
  <si>
    <t xml:space="preserve">Coupe Futur 3 Rennes </t>
  </si>
  <si>
    <t>Couoe du Futur 2 Herminette</t>
  </si>
  <si>
    <t xml:space="preserve">Coupe du futur 1 Duguesclin </t>
  </si>
  <si>
    <t>Coupe du Futur 1 Duguesclin</t>
  </si>
  <si>
    <t>Coupe du Futur 2 Herminette</t>
  </si>
  <si>
    <t>Coupe du Futur 3</t>
  </si>
  <si>
    <t>Challenge Duguesclin CR1</t>
  </si>
  <si>
    <t>Challenge de l'hermine CR2</t>
  </si>
  <si>
    <t>CR 3 rennes</t>
  </si>
  <si>
    <t>Challenge de l'hermine CR 2</t>
  </si>
  <si>
    <t xml:space="preserve"> CR 3 Rennes </t>
  </si>
  <si>
    <t>NOBILET</t>
  </si>
  <si>
    <t>GUIDEC</t>
  </si>
  <si>
    <t>GRANIER</t>
  </si>
  <si>
    <t>BINET</t>
  </si>
  <si>
    <t xml:space="preserve">Jules </t>
  </si>
  <si>
    <t>MASSON</t>
  </si>
  <si>
    <t>SIMPSON</t>
  </si>
  <si>
    <t>Maximilien</t>
  </si>
  <si>
    <t>Solène</t>
  </si>
  <si>
    <t>PIGEO?</t>
  </si>
  <si>
    <t>Anna Lou</t>
  </si>
  <si>
    <t>LAUTREDOU</t>
  </si>
  <si>
    <t>Noémie</t>
  </si>
  <si>
    <t>APERT</t>
  </si>
  <si>
    <t>Capucine</t>
  </si>
  <si>
    <t>COFFIE DA CRUZ</t>
  </si>
  <si>
    <t>Adjei</t>
  </si>
  <si>
    <t>Marathon Fleuret</t>
  </si>
  <si>
    <t>31/01- 01/02/2026</t>
  </si>
  <si>
    <t>Mararthon Fleuret</t>
  </si>
  <si>
    <t>31/01-01/02/2026</t>
  </si>
  <si>
    <t>BARBIER</t>
  </si>
  <si>
    <t>Gaspard</t>
  </si>
  <si>
    <t>BONNIC</t>
  </si>
  <si>
    <t>Mael</t>
  </si>
  <si>
    <t>CN Faches Thumesnil</t>
  </si>
  <si>
    <t>CN Fache Thumesnil</t>
  </si>
  <si>
    <t>CN4 Bordeaux</t>
  </si>
  <si>
    <t>14-15/02/2026</t>
  </si>
  <si>
    <t>CN 4 Bordeaux</t>
  </si>
  <si>
    <t>Challenge de Vallet</t>
  </si>
  <si>
    <t>Challenge  de Vallet</t>
  </si>
  <si>
    <t>CR 4 Pontivy</t>
  </si>
  <si>
    <t>Coupe du Futur 4 Pontivy</t>
  </si>
  <si>
    <t>Coupe du Futur Pontivy</t>
  </si>
  <si>
    <t>ARDET</t>
  </si>
  <si>
    <t>Ulysse</t>
  </si>
  <si>
    <t>GELIN</t>
  </si>
  <si>
    <t>Fanny</t>
  </si>
  <si>
    <t>LAZ</t>
  </si>
  <si>
    <t>Faustine</t>
  </si>
  <si>
    <t>SICARD</t>
  </si>
  <si>
    <t>Apolline</t>
  </si>
  <si>
    <t>CN Dijon</t>
  </si>
  <si>
    <t>CN M20 Aix en Provence</t>
  </si>
  <si>
    <t xml:space="preserve">CN 3 Aix en provence </t>
  </si>
  <si>
    <t xml:space="preserve">Epreuve Nationale Valence </t>
  </si>
  <si>
    <t>Epreuve Nationale Valence</t>
  </si>
  <si>
    <t>CN3 Muret</t>
  </si>
  <si>
    <t>CN 3 Muret</t>
  </si>
  <si>
    <t>Ligue Betton</t>
  </si>
  <si>
    <t>Championnat Ligue Betton</t>
  </si>
  <si>
    <t>EUDELINE</t>
  </si>
  <si>
    <t>Philippe</t>
  </si>
  <si>
    <t>Classement Fleuret Dames Vétérans V3</t>
  </si>
  <si>
    <t>Championnat Ligue</t>
  </si>
  <si>
    <t>Championnat de ligue Betton</t>
  </si>
  <si>
    <t>Championnat de Ligue Betton</t>
  </si>
  <si>
    <t>ROBIN</t>
  </si>
  <si>
    <t>Fabien</t>
  </si>
  <si>
    <t>MARION</t>
  </si>
  <si>
    <t>COFFE DA CRUZ</t>
  </si>
  <si>
    <t>Ajdei</t>
  </si>
  <si>
    <t>Champinnat Bretagne</t>
  </si>
  <si>
    <t>LEGRAND</t>
  </si>
  <si>
    <t>Jean</t>
  </si>
  <si>
    <t xml:space="preserve">LEMAITRE </t>
  </si>
  <si>
    <t>BRADOL</t>
  </si>
  <si>
    <t>Nino</t>
  </si>
  <si>
    <t>Championnat de Bretagne</t>
  </si>
  <si>
    <t xml:space="preserve">Championnat de Bretagne </t>
  </si>
  <si>
    <t>Championnat de Bretagne  Betton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</si>
</sst>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55"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right"/>
    </xf>
    <xf numFmtId="10" fontId="0" fillId="0" borderId="0" xfId="1" applyNumberFormat="1" applyFont="1"/>
    <xf numFmtId="0" fontId="1" fillId="2" borderId="2" xfId="0" applyFont="1" applyFill="1" applyBorder="1" applyAlignment="1">
      <alignment horizontal="center"/>
    </xf>
    <xf numFmtId="3" fontId="0" fillId="0" borderId="1" xfId="0" applyNumberFormat="1" applyBorder="1"/>
    <xf numFmtId="0" fontId="0" fillId="0" borderId="1" xfId="0" applyBorder="1"/>
    <xf numFmtId="1" fontId="0" fillId="0" borderId="1" xfId="0" applyNumberFormat="1" applyBorder="1"/>
    <xf numFmtId="1" fontId="3" fillId="0" borderId="1" xfId="0" applyNumberFormat="1" applyFont="1" applyBorder="1"/>
    <xf numFmtId="3" fontId="1" fillId="0" borderId="0" xfId="0" applyNumberFormat="1" applyFont="1" applyAlignment="1">
      <alignment horizontal="center"/>
    </xf>
    <xf numFmtId="0" fontId="0" fillId="4" borderId="0" xfId="0" applyFill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0" xfId="0" applyFont="1" applyAlignment="1">
      <alignment horizontal="center"/>
    </xf>
    <xf numFmtId="9" fontId="0" fillId="0" borderId="0" xfId="1" applyFont="1"/>
    <xf numFmtId="9" fontId="0" fillId="0" borderId="1" xfId="1" applyFont="1" applyBorder="1" applyAlignment="1">
      <alignment horizontal="center"/>
    </xf>
    <xf numFmtId="0" fontId="5" fillId="0" borderId="1" xfId="0" applyFont="1" applyBorder="1"/>
    <xf numFmtId="9" fontId="0" fillId="0" borderId="1" xfId="1" applyFont="1" applyFill="1" applyBorder="1" applyAlignment="1">
      <alignment horizontal="center"/>
    </xf>
    <xf numFmtId="1" fontId="0" fillId="0" borderId="1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3" fontId="0" fillId="0" borderId="1" xfId="0" applyNumberForma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3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1" fontId="0" fillId="0" borderId="0" xfId="0" applyNumberFormat="1" applyAlignment="1">
      <alignment horizontal="center" vertical="center"/>
    </xf>
    <xf numFmtId="1" fontId="0" fillId="0" borderId="1" xfId="0" applyNumberFormat="1" applyBorder="1" applyAlignment="1">
      <alignment horizontal="center"/>
    </xf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14" fontId="0" fillId="3" borderId="1" xfId="0" applyNumberFormat="1" applyFill="1" applyBorder="1" applyAlignment="1">
      <alignment horizontal="center"/>
    </xf>
    <xf numFmtId="0" fontId="4" fillId="0" borderId="0" xfId="0" applyFont="1" applyAlignment="1">
      <alignment horizontal="center"/>
    </xf>
    <xf numFmtId="3" fontId="1" fillId="0" borderId="5" xfId="0" applyNumberFormat="1" applyFont="1" applyBorder="1" applyAlignment="1">
      <alignment horizontal="center"/>
    </xf>
    <xf numFmtId="3" fontId="1" fillId="0" borderId="6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3" fontId="1" fillId="0" borderId="1" xfId="0" applyNumberFormat="1" applyFont="1" applyBorder="1" applyAlignment="1">
      <alignment horizontal="center"/>
    </xf>
    <xf numFmtId="3" fontId="1" fillId="0" borderId="3" xfId="0" applyNumberFormat="1" applyFont="1" applyBorder="1" applyAlignment="1">
      <alignment horizontal="center"/>
    </xf>
    <xf numFmtId="3" fontId="1" fillId="0" borderId="8" xfId="0" applyNumberFormat="1" applyFont="1" applyBorder="1" applyAlignment="1">
      <alignment horizontal="center"/>
    </xf>
    <xf numFmtId="3" fontId="1" fillId="0" borderId="4" xfId="0" applyNumberFormat="1" applyFont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3" borderId="1" xfId="0" applyFill="1" applyBorder="1" applyAlignment="1">
      <alignment horizontal="center" vertical="center"/>
    </xf>
    <xf numFmtId="14" fontId="0" fillId="3" borderId="1" xfId="0" applyNumberForma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14" fontId="0" fillId="3" borderId="3" xfId="0" applyNumberFormat="1" applyFill="1" applyBorder="1" applyAlignment="1">
      <alignment horizontal="center" vertical="center"/>
    </xf>
    <xf numFmtId="14" fontId="0" fillId="3" borderId="4" xfId="0" applyNumberFormat="1" applyFill="1" applyBorder="1" applyAlignment="1">
      <alignment horizontal="center" vertical="center"/>
    </xf>
    <xf numFmtId="14" fontId="0" fillId="3" borderId="3" xfId="0" applyNumberFormat="1" applyFill="1" applyBorder="1" applyAlignment="1">
      <alignment horizontal="center"/>
    </xf>
    <xf numFmtId="14" fontId="0" fillId="3" borderId="4" xfId="0" applyNumberFormat="1" applyFill="1" applyBorder="1" applyAlignment="1">
      <alignment horizontal="center"/>
    </xf>
  </cellXfs>
  <cellStyles count="2">
    <cellStyle name="Normal" xfId="0" builtinId="0"/>
    <cellStyle name="Pourcentag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2F6F9E-A9E5-AA46-8805-EFA9E6B0A0CD}">
  <dimension ref="A1:V34"/>
  <sheetViews>
    <sheetView workbookViewId="0">
      <pane xSplit="3" ySplit="10" topLeftCell="E11" activePane="bottomRight" state="frozenSplit"/>
      <selection activeCell="B6" sqref="B6"/>
      <selection pane="topRight" activeCell="B6" sqref="B6"/>
      <selection pane="bottomLeft" activeCell="B6" sqref="B6"/>
      <selection pane="bottomRight" activeCell="N14" sqref="N14"/>
    </sheetView>
  </sheetViews>
  <sheetFormatPr baseColWidth="10" defaultRowHeight="15" x14ac:dyDescent="0.2"/>
  <cols>
    <col min="1" max="1" width="18.33203125" bestFit="1" customWidth="1"/>
    <col min="2" max="2" width="19" bestFit="1" customWidth="1"/>
    <col min="4" max="4" width="14.83203125" bestFit="1" customWidth="1"/>
    <col min="5" max="5" width="11.5" customWidth="1"/>
    <col min="6" max="6" width="20" customWidth="1"/>
    <col min="7" max="7" width="11.5" customWidth="1"/>
    <col min="8" max="8" width="20.1640625" customWidth="1"/>
    <col min="9" max="9" width="11.5" customWidth="1"/>
    <col min="10" max="10" width="23" customWidth="1"/>
    <col min="12" max="12" width="18.33203125" bestFit="1" customWidth="1"/>
    <col min="14" max="14" width="19.83203125" customWidth="1"/>
  </cols>
  <sheetData>
    <row r="1" spans="1:22" ht="31" x14ac:dyDescent="0.35">
      <c r="A1" s="37" t="s">
        <v>132</v>
      </c>
      <c r="B1" s="37"/>
      <c r="C1" s="37"/>
      <c r="D1" s="37"/>
      <c r="E1" s="37"/>
      <c r="F1" s="37"/>
      <c r="G1" s="37"/>
      <c r="H1" s="37"/>
      <c r="I1" s="37"/>
      <c r="J1" s="37"/>
      <c r="K1" s="37"/>
    </row>
    <row r="3" spans="1:22" x14ac:dyDescent="0.2">
      <c r="B3" s="2"/>
    </row>
    <row r="4" spans="1:22" x14ac:dyDescent="0.2">
      <c r="B4" s="2"/>
      <c r="C4" s="3"/>
    </row>
    <row r="6" spans="1:22" x14ac:dyDescent="0.2">
      <c r="D6" s="1" t="s">
        <v>0</v>
      </c>
      <c r="E6" s="33" t="s">
        <v>134</v>
      </c>
      <c r="F6" s="33"/>
      <c r="G6" s="33" t="s">
        <v>308</v>
      </c>
      <c r="H6" s="33"/>
      <c r="I6" s="33" t="s">
        <v>355</v>
      </c>
      <c r="J6" s="33"/>
      <c r="K6" s="33" t="s">
        <v>373</v>
      </c>
      <c r="L6" s="33"/>
      <c r="M6" s="33" t="s">
        <v>381</v>
      </c>
      <c r="N6" s="33"/>
      <c r="O6" s="33"/>
      <c r="P6" s="33"/>
      <c r="Q6" s="33"/>
      <c r="R6" s="33"/>
      <c r="S6" s="33"/>
      <c r="T6" s="33"/>
    </row>
    <row r="7" spans="1:22" x14ac:dyDescent="0.2">
      <c r="D7" s="1" t="s">
        <v>10</v>
      </c>
      <c r="E7" s="34">
        <v>4</v>
      </c>
      <c r="F7" s="35"/>
      <c r="G7" s="34">
        <v>4</v>
      </c>
      <c r="H7" s="35"/>
      <c r="I7" s="34">
        <v>4</v>
      </c>
      <c r="J7" s="35"/>
      <c r="K7" s="34">
        <v>4</v>
      </c>
      <c r="L7" s="35"/>
      <c r="M7" s="34">
        <v>3</v>
      </c>
      <c r="N7" s="35"/>
      <c r="O7" s="34"/>
      <c r="P7" s="35"/>
      <c r="Q7" s="34"/>
      <c r="R7" s="35"/>
      <c r="S7" s="34"/>
      <c r="T7" s="35"/>
    </row>
    <row r="8" spans="1:22" x14ac:dyDescent="0.2">
      <c r="D8" s="1" t="s">
        <v>1</v>
      </c>
      <c r="E8" s="36">
        <v>45955</v>
      </c>
      <c r="F8" s="36"/>
      <c r="G8" s="36">
        <v>46005</v>
      </c>
      <c r="H8" s="36"/>
      <c r="I8" s="36">
        <v>46060</v>
      </c>
      <c r="J8" s="36"/>
      <c r="K8" s="36">
        <v>46089</v>
      </c>
      <c r="L8" s="36"/>
      <c r="M8" s="36">
        <v>46116</v>
      </c>
      <c r="N8" s="36"/>
      <c r="O8" s="36"/>
      <c r="P8" s="36"/>
      <c r="Q8" s="36"/>
      <c r="R8" s="36"/>
      <c r="S8" s="36"/>
      <c r="T8" s="36"/>
    </row>
    <row r="9" spans="1:22" x14ac:dyDescent="0.2">
      <c r="D9" s="1" t="s">
        <v>2</v>
      </c>
      <c r="E9" s="33">
        <v>13</v>
      </c>
      <c r="F9" s="33"/>
      <c r="G9" s="33">
        <v>13</v>
      </c>
      <c r="H9" s="33"/>
      <c r="I9" s="33">
        <v>33</v>
      </c>
      <c r="J9" s="33"/>
      <c r="K9" s="33">
        <v>16</v>
      </c>
      <c r="L9" s="33"/>
      <c r="M9" s="33">
        <v>3</v>
      </c>
      <c r="N9" s="33"/>
      <c r="O9" s="33"/>
      <c r="P9" s="33"/>
      <c r="Q9" s="33"/>
      <c r="R9" s="33"/>
      <c r="S9" s="33"/>
      <c r="T9" s="33"/>
    </row>
    <row r="10" spans="1:22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8</v>
      </c>
      <c r="V10" s="1" t="s">
        <v>9</v>
      </c>
    </row>
    <row r="11" spans="1:22" x14ac:dyDescent="0.2">
      <c r="A11" s="26">
        <v>1</v>
      </c>
      <c r="B11" s="27" t="s">
        <v>138</v>
      </c>
      <c r="C11" s="27" t="s">
        <v>139</v>
      </c>
      <c r="D11" s="27" t="s">
        <v>41</v>
      </c>
      <c r="E11" s="29">
        <v>6</v>
      </c>
      <c r="F11" s="29">
        <f>IF(E11=0,,($E$9-E11)*$E$7*100/$E$9)</f>
        <v>215.38461538461539</v>
      </c>
      <c r="G11" s="29">
        <v>6</v>
      </c>
      <c r="H11" s="29">
        <f>IF(G11=0,,($G$9-G11)*$G$7*100/$G$9)</f>
        <v>215.38461538461539</v>
      </c>
      <c r="I11" s="29">
        <v>13</v>
      </c>
      <c r="J11" s="29">
        <f t="shared" ref="J11:J33" si="0">IF(I11=0,,($I$9-I11)*$I$7*100/$I$9)</f>
        <v>242.42424242424244</v>
      </c>
      <c r="K11" s="29">
        <v>8</v>
      </c>
      <c r="L11" s="29">
        <f t="shared" ref="L11:L33" si="1">IF(K11=0,,($K$9-K11)*$K$7*100/$K$9)</f>
        <v>200</v>
      </c>
      <c r="M11" s="29">
        <v>1</v>
      </c>
      <c r="N11" s="29">
        <f>IF(M11=0,,($M$9-M11)*$M$7*100/$M$9)</f>
        <v>200</v>
      </c>
      <c r="O11" s="29"/>
      <c r="P11" s="29">
        <f t="shared" ref="P11:P33" si="2">IF(O11=0,,($O$9-O11)*$O$7*100/$O$9)</f>
        <v>0</v>
      </c>
      <c r="Q11" s="29"/>
      <c r="R11" s="29">
        <f t="shared" ref="R11:R33" si="3">IF(Q11=0,,($K$9-Q11)*$K$7*100/$K$9)</f>
        <v>0</v>
      </c>
      <c r="S11" s="29"/>
      <c r="T11" s="29">
        <f t="shared" ref="T11:T33" si="4">IF(S11=0,,($K$9-S11)*$K$7*100/$K$9)</f>
        <v>0</v>
      </c>
      <c r="U11" s="8">
        <f t="shared" ref="U11:U32" si="5">SUM(F11,H11,J11,L11,N11,P11,S11)</f>
        <v>1073.1934731934732</v>
      </c>
      <c r="V11" s="7">
        <f t="shared" ref="V11:V24" si="6">ROW(B11)-10</f>
        <v>1</v>
      </c>
    </row>
    <row r="12" spans="1:22" x14ac:dyDescent="0.2">
      <c r="A12" s="26">
        <v>2</v>
      </c>
      <c r="B12" s="27" t="s">
        <v>290</v>
      </c>
      <c r="C12" s="27" t="s">
        <v>291</v>
      </c>
      <c r="D12" s="27" t="s">
        <v>41</v>
      </c>
      <c r="E12" s="29"/>
      <c r="F12" s="29">
        <f t="shared" ref="F12:F33" si="7">IF(E12=0,,($I$9-E12)*$I$7*100/$I$9)</f>
        <v>0</v>
      </c>
      <c r="G12" s="29"/>
      <c r="H12" s="29">
        <f>IF(G12=0,,($G$9-G12)*$G$7*100/$G$9)</f>
        <v>0</v>
      </c>
      <c r="I12" s="29"/>
      <c r="J12" s="29">
        <f t="shared" si="0"/>
        <v>0</v>
      </c>
      <c r="K12" s="29"/>
      <c r="L12" s="29">
        <f t="shared" si="1"/>
        <v>0</v>
      </c>
      <c r="M12" s="29">
        <v>2</v>
      </c>
      <c r="N12" s="29">
        <f t="shared" ref="N12:N33" si="8">IF(M12=0,,($M$9-M12)*$M$7*100/$M$9)</f>
        <v>100</v>
      </c>
      <c r="O12" s="29"/>
      <c r="P12" s="29">
        <f t="shared" si="2"/>
        <v>0</v>
      </c>
      <c r="Q12" s="29"/>
      <c r="R12" s="29">
        <f t="shared" si="3"/>
        <v>0</v>
      </c>
      <c r="S12" s="29"/>
      <c r="T12" s="29">
        <f t="shared" si="4"/>
        <v>0</v>
      </c>
      <c r="U12" s="8">
        <f t="shared" si="5"/>
        <v>100</v>
      </c>
      <c r="V12" s="7">
        <f t="shared" si="6"/>
        <v>2</v>
      </c>
    </row>
    <row r="13" spans="1:22" x14ac:dyDescent="0.2">
      <c r="A13" s="26">
        <v>3</v>
      </c>
      <c r="B13" s="27" t="s">
        <v>382</v>
      </c>
      <c r="C13" s="27" t="s">
        <v>383</v>
      </c>
      <c r="D13" s="27" t="s">
        <v>110</v>
      </c>
      <c r="E13" s="29"/>
      <c r="F13" s="29">
        <f t="shared" si="7"/>
        <v>0</v>
      </c>
      <c r="G13" s="29"/>
      <c r="H13" s="29">
        <f t="shared" ref="H13:H33" si="9">IF(G13=0,,($K$9-G13)*$K$7*100/$K$9)</f>
        <v>0</v>
      </c>
      <c r="I13" s="29"/>
      <c r="J13" s="29">
        <f t="shared" si="0"/>
        <v>0</v>
      </c>
      <c r="K13" s="29"/>
      <c r="L13" s="29">
        <f t="shared" si="1"/>
        <v>0</v>
      </c>
      <c r="M13" s="29">
        <v>3</v>
      </c>
      <c r="N13" s="29">
        <v>50</v>
      </c>
      <c r="O13" s="29"/>
      <c r="P13" s="29">
        <f t="shared" si="2"/>
        <v>0</v>
      </c>
      <c r="Q13" s="29"/>
      <c r="R13" s="29">
        <f t="shared" si="3"/>
        <v>0</v>
      </c>
      <c r="S13" s="29"/>
      <c r="T13" s="29">
        <f t="shared" si="4"/>
        <v>0</v>
      </c>
      <c r="U13" s="8">
        <f t="shared" si="5"/>
        <v>50</v>
      </c>
      <c r="V13" s="7">
        <f t="shared" si="6"/>
        <v>3</v>
      </c>
    </row>
    <row r="14" spans="1:22" x14ac:dyDescent="0.2">
      <c r="A14" s="26">
        <v>4</v>
      </c>
      <c r="B14" s="27"/>
      <c r="C14" s="27"/>
      <c r="D14" s="27"/>
      <c r="E14" s="27"/>
      <c r="F14" s="29">
        <f t="shared" si="7"/>
        <v>0</v>
      </c>
      <c r="G14" s="27"/>
      <c r="H14" s="29">
        <f t="shared" si="9"/>
        <v>0</v>
      </c>
      <c r="I14" s="27"/>
      <c r="J14" s="29">
        <f t="shared" si="0"/>
        <v>0</v>
      </c>
      <c r="K14" s="27"/>
      <c r="L14" s="29">
        <f t="shared" si="1"/>
        <v>0</v>
      </c>
      <c r="M14" s="27"/>
      <c r="N14" s="29">
        <f t="shared" si="8"/>
        <v>0</v>
      </c>
      <c r="O14" s="27"/>
      <c r="P14" s="29">
        <f t="shared" si="2"/>
        <v>0</v>
      </c>
      <c r="Q14" s="27"/>
      <c r="R14" s="29">
        <f t="shared" si="3"/>
        <v>0</v>
      </c>
      <c r="S14" s="27"/>
      <c r="T14" s="29">
        <f t="shared" si="4"/>
        <v>0</v>
      </c>
      <c r="U14" s="8">
        <f t="shared" si="5"/>
        <v>0</v>
      </c>
      <c r="V14" s="7">
        <f t="shared" si="6"/>
        <v>4</v>
      </c>
    </row>
    <row r="15" spans="1:22" x14ac:dyDescent="0.2">
      <c r="A15" s="26">
        <v>5</v>
      </c>
      <c r="B15" s="27"/>
      <c r="C15" s="27"/>
      <c r="D15" s="27"/>
      <c r="E15" s="29"/>
      <c r="F15" s="29">
        <f t="shared" si="7"/>
        <v>0</v>
      </c>
      <c r="G15" s="29"/>
      <c r="H15" s="29">
        <f t="shared" si="9"/>
        <v>0</v>
      </c>
      <c r="I15" s="29"/>
      <c r="J15" s="29">
        <f t="shared" si="0"/>
        <v>0</v>
      </c>
      <c r="K15" s="29"/>
      <c r="L15" s="29">
        <f t="shared" si="1"/>
        <v>0</v>
      </c>
      <c r="M15" s="29"/>
      <c r="N15" s="29">
        <f t="shared" si="8"/>
        <v>0</v>
      </c>
      <c r="O15" s="29"/>
      <c r="P15" s="29">
        <f t="shared" si="2"/>
        <v>0</v>
      </c>
      <c r="Q15" s="29"/>
      <c r="R15" s="29">
        <f t="shared" si="3"/>
        <v>0</v>
      </c>
      <c r="S15" s="29"/>
      <c r="T15" s="29">
        <f t="shared" si="4"/>
        <v>0</v>
      </c>
      <c r="U15" s="8">
        <f t="shared" si="5"/>
        <v>0</v>
      </c>
      <c r="V15" s="6">
        <f t="shared" si="6"/>
        <v>5</v>
      </c>
    </row>
    <row r="16" spans="1:22" x14ac:dyDescent="0.2">
      <c r="A16" s="26">
        <f t="shared" ref="A16:A33" si="10">N16</f>
        <v>0</v>
      </c>
      <c r="B16" s="27"/>
      <c r="C16" s="27"/>
      <c r="D16" s="27"/>
      <c r="E16" s="29"/>
      <c r="F16" s="29">
        <f t="shared" si="7"/>
        <v>0</v>
      </c>
      <c r="G16" s="29"/>
      <c r="H16" s="29">
        <f t="shared" si="9"/>
        <v>0</v>
      </c>
      <c r="I16" s="29"/>
      <c r="J16" s="29">
        <f t="shared" si="0"/>
        <v>0</v>
      </c>
      <c r="K16" s="29"/>
      <c r="L16" s="29">
        <f t="shared" si="1"/>
        <v>0</v>
      </c>
      <c r="M16" s="29"/>
      <c r="N16" s="29">
        <f t="shared" si="8"/>
        <v>0</v>
      </c>
      <c r="O16" s="29"/>
      <c r="P16" s="29">
        <f t="shared" si="2"/>
        <v>0</v>
      </c>
      <c r="Q16" s="29"/>
      <c r="R16" s="29">
        <f t="shared" si="3"/>
        <v>0</v>
      </c>
      <c r="S16" s="29"/>
      <c r="T16" s="29">
        <f t="shared" si="4"/>
        <v>0</v>
      </c>
      <c r="U16" s="8">
        <f t="shared" si="5"/>
        <v>0</v>
      </c>
      <c r="V16" s="7">
        <f t="shared" si="6"/>
        <v>6</v>
      </c>
    </row>
    <row r="17" spans="1:22" x14ac:dyDescent="0.2">
      <c r="A17" s="26">
        <f t="shared" si="10"/>
        <v>0</v>
      </c>
      <c r="B17" s="27"/>
      <c r="C17" s="27"/>
      <c r="D17" s="27"/>
      <c r="E17" s="29"/>
      <c r="F17" s="29">
        <f t="shared" si="7"/>
        <v>0</v>
      </c>
      <c r="G17" s="29"/>
      <c r="H17" s="29">
        <f t="shared" si="9"/>
        <v>0</v>
      </c>
      <c r="I17" s="29"/>
      <c r="J17" s="29">
        <f t="shared" si="0"/>
        <v>0</v>
      </c>
      <c r="K17" s="29"/>
      <c r="L17" s="29">
        <f t="shared" si="1"/>
        <v>0</v>
      </c>
      <c r="M17" s="29"/>
      <c r="N17" s="29">
        <f t="shared" si="8"/>
        <v>0</v>
      </c>
      <c r="O17" s="29"/>
      <c r="P17" s="29">
        <f t="shared" si="2"/>
        <v>0</v>
      </c>
      <c r="Q17" s="29"/>
      <c r="R17" s="29">
        <f t="shared" si="3"/>
        <v>0</v>
      </c>
      <c r="S17" s="29"/>
      <c r="T17" s="29">
        <f t="shared" si="4"/>
        <v>0</v>
      </c>
      <c r="U17" s="8">
        <f t="shared" si="5"/>
        <v>0</v>
      </c>
      <c r="V17" s="7">
        <f t="shared" si="6"/>
        <v>7</v>
      </c>
    </row>
    <row r="18" spans="1:22" x14ac:dyDescent="0.2">
      <c r="A18" s="26">
        <f t="shared" si="10"/>
        <v>0</v>
      </c>
      <c r="B18" s="27"/>
      <c r="C18" s="27"/>
      <c r="D18" s="27"/>
      <c r="E18" s="29"/>
      <c r="F18" s="29">
        <f t="shared" si="7"/>
        <v>0</v>
      </c>
      <c r="G18" s="29"/>
      <c r="H18" s="29">
        <f t="shared" si="9"/>
        <v>0</v>
      </c>
      <c r="I18" s="29"/>
      <c r="J18" s="29">
        <f t="shared" si="0"/>
        <v>0</v>
      </c>
      <c r="K18" s="29"/>
      <c r="L18" s="29">
        <f t="shared" si="1"/>
        <v>0</v>
      </c>
      <c r="M18" s="29"/>
      <c r="N18" s="29">
        <f t="shared" si="8"/>
        <v>0</v>
      </c>
      <c r="O18" s="29"/>
      <c r="P18" s="29">
        <f t="shared" si="2"/>
        <v>0</v>
      </c>
      <c r="Q18" s="29"/>
      <c r="R18" s="29">
        <f t="shared" si="3"/>
        <v>0</v>
      </c>
      <c r="S18" s="29"/>
      <c r="T18" s="29">
        <f t="shared" si="4"/>
        <v>0</v>
      </c>
      <c r="U18" s="8">
        <f t="shared" si="5"/>
        <v>0</v>
      </c>
      <c r="V18" s="7">
        <f t="shared" si="6"/>
        <v>8</v>
      </c>
    </row>
    <row r="19" spans="1:22" x14ac:dyDescent="0.2">
      <c r="A19" s="26">
        <f t="shared" si="10"/>
        <v>0</v>
      </c>
      <c r="B19" s="27"/>
      <c r="C19" s="27"/>
      <c r="D19" s="27"/>
      <c r="E19" s="27"/>
      <c r="F19" s="29">
        <f t="shared" si="7"/>
        <v>0</v>
      </c>
      <c r="G19" s="27"/>
      <c r="H19" s="29">
        <f t="shared" si="9"/>
        <v>0</v>
      </c>
      <c r="I19" s="27"/>
      <c r="J19" s="29">
        <f t="shared" si="0"/>
        <v>0</v>
      </c>
      <c r="K19" s="27"/>
      <c r="L19" s="29">
        <f t="shared" si="1"/>
        <v>0</v>
      </c>
      <c r="M19" s="27"/>
      <c r="N19" s="29">
        <f t="shared" si="8"/>
        <v>0</v>
      </c>
      <c r="O19" s="27"/>
      <c r="P19" s="29">
        <f t="shared" si="2"/>
        <v>0</v>
      </c>
      <c r="Q19" s="27"/>
      <c r="R19" s="29">
        <f t="shared" si="3"/>
        <v>0</v>
      </c>
      <c r="S19" s="27"/>
      <c r="T19" s="29">
        <f t="shared" si="4"/>
        <v>0</v>
      </c>
      <c r="U19" s="8">
        <f t="shared" si="5"/>
        <v>0</v>
      </c>
      <c r="V19" s="6">
        <f t="shared" si="6"/>
        <v>9</v>
      </c>
    </row>
    <row r="20" spans="1:22" x14ac:dyDescent="0.2">
      <c r="A20" s="26">
        <f t="shared" si="10"/>
        <v>0</v>
      </c>
      <c r="B20" s="27"/>
      <c r="C20" s="27"/>
      <c r="D20" s="27"/>
      <c r="E20" s="27"/>
      <c r="F20" s="29">
        <f t="shared" si="7"/>
        <v>0</v>
      </c>
      <c r="G20" s="27"/>
      <c r="H20" s="29">
        <f t="shared" si="9"/>
        <v>0</v>
      </c>
      <c r="I20" s="27"/>
      <c r="J20" s="29">
        <f t="shared" si="0"/>
        <v>0</v>
      </c>
      <c r="K20" s="27"/>
      <c r="L20" s="29">
        <f t="shared" si="1"/>
        <v>0</v>
      </c>
      <c r="M20" s="27"/>
      <c r="N20" s="29">
        <f t="shared" si="8"/>
        <v>0</v>
      </c>
      <c r="O20" s="27"/>
      <c r="P20" s="29">
        <f t="shared" si="2"/>
        <v>0</v>
      </c>
      <c r="Q20" s="27"/>
      <c r="R20" s="29">
        <f t="shared" si="3"/>
        <v>0</v>
      </c>
      <c r="S20" s="27"/>
      <c r="T20" s="29">
        <f t="shared" si="4"/>
        <v>0</v>
      </c>
      <c r="U20" s="8">
        <f t="shared" si="5"/>
        <v>0</v>
      </c>
      <c r="V20" s="6">
        <f t="shared" si="6"/>
        <v>10</v>
      </c>
    </row>
    <row r="21" spans="1:22" x14ac:dyDescent="0.2">
      <c r="A21" s="26">
        <f t="shared" si="10"/>
        <v>0</v>
      </c>
      <c r="B21" s="27"/>
      <c r="C21" s="27"/>
      <c r="D21" s="27"/>
      <c r="E21" s="27"/>
      <c r="F21" s="29">
        <f t="shared" si="7"/>
        <v>0</v>
      </c>
      <c r="G21" s="27"/>
      <c r="H21" s="29">
        <f t="shared" si="9"/>
        <v>0</v>
      </c>
      <c r="I21" s="27"/>
      <c r="J21" s="29">
        <f t="shared" si="0"/>
        <v>0</v>
      </c>
      <c r="K21" s="27"/>
      <c r="L21" s="29">
        <f t="shared" si="1"/>
        <v>0</v>
      </c>
      <c r="M21" s="27"/>
      <c r="N21" s="29">
        <f t="shared" si="8"/>
        <v>0</v>
      </c>
      <c r="O21" s="27"/>
      <c r="P21" s="29">
        <f t="shared" si="2"/>
        <v>0</v>
      </c>
      <c r="Q21" s="27"/>
      <c r="R21" s="29">
        <f t="shared" si="3"/>
        <v>0</v>
      </c>
      <c r="S21" s="27"/>
      <c r="T21" s="29">
        <f t="shared" si="4"/>
        <v>0</v>
      </c>
      <c r="U21" s="8">
        <f t="shared" si="5"/>
        <v>0</v>
      </c>
      <c r="V21" s="6">
        <f t="shared" si="6"/>
        <v>11</v>
      </c>
    </row>
    <row r="22" spans="1:22" x14ac:dyDescent="0.2">
      <c r="A22" s="26">
        <f t="shared" si="10"/>
        <v>0</v>
      </c>
      <c r="B22" s="27"/>
      <c r="C22" s="27"/>
      <c r="D22" s="27"/>
      <c r="E22" s="27"/>
      <c r="F22" s="29">
        <f t="shared" si="7"/>
        <v>0</v>
      </c>
      <c r="G22" s="27"/>
      <c r="H22" s="29">
        <f t="shared" si="9"/>
        <v>0</v>
      </c>
      <c r="I22" s="27"/>
      <c r="J22" s="29">
        <f t="shared" si="0"/>
        <v>0</v>
      </c>
      <c r="K22" s="27"/>
      <c r="L22" s="29">
        <f t="shared" si="1"/>
        <v>0</v>
      </c>
      <c r="M22" s="27"/>
      <c r="N22" s="29">
        <f t="shared" si="8"/>
        <v>0</v>
      </c>
      <c r="O22" s="27"/>
      <c r="P22" s="29">
        <f t="shared" si="2"/>
        <v>0</v>
      </c>
      <c r="Q22" s="27"/>
      <c r="R22" s="29">
        <f t="shared" si="3"/>
        <v>0</v>
      </c>
      <c r="S22" s="27"/>
      <c r="T22" s="29">
        <f t="shared" si="4"/>
        <v>0</v>
      </c>
      <c r="U22" s="8">
        <f t="shared" si="5"/>
        <v>0</v>
      </c>
      <c r="V22" s="6">
        <f t="shared" si="6"/>
        <v>12</v>
      </c>
    </row>
    <row r="23" spans="1:22" x14ac:dyDescent="0.2">
      <c r="A23" s="26">
        <f t="shared" si="10"/>
        <v>0</v>
      </c>
      <c r="B23" s="27"/>
      <c r="C23" s="27"/>
      <c r="D23" s="27"/>
      <c r="E23" s="27"/>
      <c r="F23" s="29">
        <f t="shared" si="7"/>
        <v>0</v>
      </c>
      <c r="G23" s="27"/>
      <c r="H23" s="29">
        <f t="shared" si="9"/>
        <v>0</v>
      </c>
      <c r="I23" s="27"/>
      <c r="J23" s="29">
        <f t="shared" si="0"/>
        <v>0</v>
      </c>
      <c r="K23" s="27"/>
      <c r="L23" s="29">
        <f t="shared" si="1"/>
        <v>0</v>
      </c>
      <c r="M23" s="27"/>
      <c r="N23" s="29">
        <f t="shared" si="8"/>
        <v>0</v>
      </c>
      <c r="O23" s="27"/>
      <c r="P23" s="29">
        <f t="shared" si="2"/>
        <v>0</v>
      </c>
      <c r="Q23" s="27"/>
      <c r="R23" s="29">
        <f t="shared" si="3"/>
        <v>0</v>
      </c>
      <c r="S23" s="27"/>
      <c r="T23" s="29">
        <f t="shared" si="4"/>
        <v>0</v>
      </c>
      <c r="U23" s="8">
        <f t="shared" si="5"/>
        <v>0</v>
      </c>
      <c r="V23" s="6">
        <f t="shared" si="6"/>
        <v>13</v>
      </c>
    </row>
    <row r="24" spans="1:22" x14ac:dyDescent="0.2">
      <c r="A24" s="26">
        <f t="shared" si="10"/>
        <v>0</v>
      </c>
      <c r="B24" s="27"/>
      <c r="C24" s="27"/>
      <c r="D24" s="27"/>
      <c r="E24" s="27"/>
      <c r="F24" s="29">
        <f t="shared" si="7"/>
        <v>0</v>
      </c>
      <c r="G24" s="27"/>
      <c r="H24" s="29">
        <f t="shared" si="9"/>
        <v>0</v>
      </c>
      <c r="I24" s="27"/>
      <c r="J24" s="29">
        <f t="shared" si="0"/>
        <v>0</v>
      </c>
      <c r="K24" s="27"/>
      <c r="L24" s="29">
        <f t="shared" si="1"/>
        <v>0</v>
      </c>
      <c r="M24" s="27"/>
      <c r="N24" s="29">
        <f t="shared" si="8"/>
        <v>0</v>
      </c>
      <c r="O24" s="27"/>
      <c r="P24" s="29">
        <f t="shared" si="2"/>
        <v>0</v>
      </c>
      <c r="Q24" s="27"/>
      <c r="R24" s="29">
        <f t="shared" si="3"/>
        <v>0</v>
      </c>
      <c r="S24" s="27"/>
      <c r="T24" s="29">
        <f t="shared" si="4"/>
        <v>0</v>
      </c>
      <c r="U24" s="8">
        <f t="shared" si="5"/>
        <v>0</v>
      </c>
      <c r="V24" s="6">
        <f t="shared" si="6"/>
        <v>14</v>
      </c>
    </row>
    <row r="25" spans="1:22" x14ac:dyDescent="0.2">
      <c r="A25" s="26">
        <f t="shared" si="10"/>
        <v>0</v>
      </c>
      <c r="B25" s="27"/>
      <c r="C25" s="27"/>
      <c r="D25" s="27"/>
      <c r="E25" s="27"/>
      <c r="F25" s="29">
        <f t="shared" si="7"/>
        <v>0</v>
      </c>
      <c r="G25" s="27"/>
      <c r="H25" s="29">
        <f t="shared" si="9"/>
        <v>0</v>
      </c>
      <c r="I25" s="27"/>
      <c r="J25" s="29">
        <f t="shared" si="0"/>
        <v>0</v>
      </c>
      <c r="K25" s="27"/>
      <c r="L25" s="29">
        <f t="shared" si="1"/>
        <v>0</v>
      </c>
      <c r="M25" s="27"/>
      <c r="N25" s="29">
        <f t="shared" si="8"/>
        <v>0</v>
      </c>
      <c r="O25" s="27"/>
      <c r="P25" s="29">
        <f t="shared" si="2"/>
        <v>0</v>
      </c>
      <c r="Q25" s="27"/>
      <c r="R25" s="29">
        <f t="shared" si="3"/>
        <v>0</v>
      </c>
      <c r="S25" s="27"/>
      <c r="T25" s="29">
        <f t="shared" si="4"/>
        <v>0</v>
      </c>
      <c r="U25" s="8">
        <f t="shared" si="5"/>
        <v>0</v>
      </c>
      <c r="V25" s="6"/>
    </row>
    <row r="26" spans="1:22" x14ac:dyDescent="0.2">
      <c r="A26" s="26">
        <f t="shared" si="10"/>
        <v>0</v>
      </c>
      <c r="B26" s="27"/>
      <c r="C26" s="27"/>
      <c r="D26" s="27"/>
      <c r="E26" s="27"/>
      <c r="F26" s="29">
        <f t="shared" si="7"/>
        <v>0</v>
      </c>
      <c r="G26" s="27"/>
      <c r="H26" s="29">
        <f t="shared" si="9"/>
        <v>0</v>
      </c>
      <c r="I26" s="27"/>
      <c r="J26" s="29">
        <f t="shared" si="0"/>
        <v>0</v>
      </c>
      <c r="K26" s="27"/>
      <c r="L26" s="29">
        <f t="shared" si="1"/>
        <v>0</v>
      </c>
      <c r="M26" s="27"/>
      <c r="N26" s="29">
        <f t="shared" si="8"/>
        <v>0</v>
      </c>
      <c r="O26" s="27"/>
      <c r="P26" s="29">
        <f t="shared" si="2"/>
        <v>0</v>
      </c>
      <c r="Q26" s="27"/>
      <c r="R26" s="29">
        <f t="shared" si="3"/>
        <v>0</v>
      </c>
      <c r="S26" s="27"/>
      <c r="T26" s="29">
        <f t="shared" si="4"/>
        <v>0</v>
      </c>
      <c r="U26" s="8">
        <f t="shared" si="5"/>
        <v>0</v>
      </c>
      <c r="V26" s="6"/>
    </row>
    <row r="27" spans="1:22" x14ac:dyDescent="0.2">
      <c r="A27" s="26">
        <f t="shared" si="10"/>
        <v>0</v>
      </c>
      <c r="B27" s="27"/>
      <c r="C27" s="27"/>
      <c r="D27" s="27"/>
      <c r="E27" s="27"/>
      <c r="F27" s="29">
        <f t="shared" si="7"/>
        <v>0</v>
      </c>
      <c r="G27" s="27"/>
      <c r="H27" s="29">
        <f t="shared" si="9"/>
        <v>0</v>
      </c>
      <c r="I27" s="27"/>
      <c r="J27" s="29">
        <f t="shared" si="0"/>
        <v>0</v>
      </c>
      <c r="K27" s="27"/>
      <c r="L27" s="29">
        <f t="shared" si="1"/>
        <v>0</v>
      </c>
      <c r="M27" s="27"/>
      <c r="N27" s="29">
        <f t="shared" si="8"/>
        <v>0</v>
      </c>
      <c r="O27" s="27"/>
      <c r="P27" s="29">
        <f t="shared" si="2"/>
        <v>0</v>
      </c>
      <c r="Q27" s="27"/>
      <c r="R27" s="29">
        <f t="shared" si="3"/>
        <v>0</v>
      </c>
      <c r="S27" s="27"/>
      <c r="T27" s="29">
        <f t="shared" si="4"/>
        <v>0</v>
      </c>
      <c r="U27" s="8">
        <f t="shared" si="5"/>
        <v>0</v>
      </c>
      <c r="V27" s="6"/>
    </row>
    <row r="28" spans="1:22" x14ac:dyDescent="0.2">
      <c r="A28" s="26">
        <f t="shared" si="10"/>
        <v>0</v>
      </c>
      <c r="B28" s="27"/>
      <c r="C28" s="27"/>
      <c r="D28" s="27"/>
      <c r="E28" s="27"/>
      <c r="F28" s="29">
        <f t="shared" si="7"/>
        <v>0</v>
      </c>
      <c r="G28" s="27"/>
      <c r="H28" s="29">
        <f t="shared" si="9"/>
        <v>0</v>
      </c>
      <c r="I28" s="27"/>
      <c r="J28" s="29">
        <f t="shared" si="0"/>
        <v>0</v>
      </c>
      <c r="K28" s="27"/>
      <c r="L28" s="29">
        <f t="shared" si="1"/>
        <v>0</v>
      </c>
      <c r="M28" s="27"/>
      <c r="N28" s="29">
        <f t="shared" si="8"/>
        <v>0</v>
      </c>
      <c r="O28" s="27"/>
      <c r="P28" s="29">
        <f t="shared" si="2"/>
        <v>0</v>
      </c>
      <c r="Q28" s="27"/>
      <c r="R28" s="29">
        <f t="shared" si="3"/>
        <v>0</v>
      </c>
      <c r="S28" s="27"/>
      <c r="T28" s="29">
        <f t="shared" si="4"/>
        <v>0</v>
      </c>
      <c r="U28" s="8">
        <f t="shared" si="5"/>
        <v>0</v>
      </c>
      <c r="V28" s="6"/>
    </row>
    <row r="29" spans="1:22" x14ac:dyDescent="0.2">
      <c r="A29" s="26">
        <f t="shared" si="10"/>
        <v>0</v>
      </c>
      <c r="B29" s="27"/>
      <c r="C29" s="27"/>
      <c r="D29" s="27"/>
      <c r="E29" s="27"/>
      <c r="F29" s="29">
        <f t="shared" si="7"/>
        <v>0</v>
      </c>
      <c r="G29" s="27"/>
      <c r="H29" s="29">
        <f t="shared" si="9"/>
        <v>0</v>
      </c>
      <c r="I29" s="27"/>
      <c r="J29" s="29">
        <f t="shared" si="0"/>
        <v>0</v>
      </c>
      <c r="K29" s="27"/>
      <c r="L29" s="29">
        <f t="shared" si="1"/>
        <v>0</v>
      </c>
      <c r="M29" s="27"/>
      <c r="N29" s="29">
        <f t="shared" si="8"/>
        <v>0</v>
      </c>
      <c r="O29" s="27"/>
      <c r="P29" s="29">
        <f t="shared" si="2"/>
        <v>0</v>
      </c>
      <c r="Q29" s="27"/>
      <c r="R29" s="29">
        <f t="shared" si="3"/>
        <v>0</v>
      </c>
      <c r="S29" s="27"/>
      <c r="T29" s="29">
        <f t="shared" si="4"/>
        <v>0</v>
      </c>
      <c r="U29" s="8">
        <f t="shared" si="5"/>
        <v>0</v>
      </c>
      <c r="V29" s="6"/>
    </row>
    <row r="30" spans="1:22" x14ac:dyDescent="0.2">
      <c r="A30" s="26">
        <f t="shared" si="10"/>
        <v>0</v>
      </c>
      <c r="B30" s="27"/>
      <c r="C30" s="27"/>
      <c r="D30" s="27"/>
      <c r="E30" s="27"/>
      <c r="F30" s="29">
        <f t="shared" si="7"/>
        <v>0</v>
      </c>
      <c r="G30" s="27"/>
      <c r="H30" s="29">
        <f t="shared" si="9"/>
        <v>0</v>
      </c>
      <c r="I30" s="27"/>
      <c r="J30" s="29">
        <f t="shared" si="0"/>
        <v>0</v>
      </c>
      <c r="K30" s="27"/>
      <c r="L30" s="29">
        <f t="shared" si="1"/>
        <v>0</v>
      </c>
      <c r="M30" s="27"/>
      <c r="N30" s="29">
        <f t="shared" si="8"/>
        <v>0</v>
      </c>
      <c r="O30" s="27"/>
      <c r="P30" s="29">
        <f t="shared" si="2"/>
        <v>0</v>
      </c>
      <c r="Q30" s="27"/>
      <c r="R30" s="29">
        <f t="shared" si="3"/>
        <v>0</v>
      </c>
      <c r="S30" s="27"/>
      <c r="T30" s="29">
        <f t="shared" si="4"/>
        <v>0</v>
      </c>
      <c r="U30" s="8">
        <f t="shared" si="5"/>
        <v>0</v>
      </c>
      <c r="V30" s="6"/>
    </row>
    <row r="31" spans="1:22" x14ac:dyDescent="0.2">
      <c r="A31" s="26">
        <f t="shared" si="10"/>
        <v>0</v>
      </c>
      <c r="B31" s="27"/>
      <c r="C31" s="27"/>
      <c r="D31" s="27"/>
      <c r="E31" s="27"/>
      <c r="F31" s="29">
        <f t="shared" si="7"/>
        <v>0</v>
      </c>
      <c r="G31" s="27"/>
      <c r="H31" s="29">
        <f t="shared" si="9"/>
        <v>0</v>
      </c>
      <c r="I31" s="27"/>
      <c r="J31" s="29">
        <f t="shared" si="0"/>
        <v>0</v>
      </c>
      <c r="K31" s="27"/>
      <c r="L31" s="29">
        <f t="shared" si="1"/>
        <v>0</v>
      </c>
      <c r="M31" s="27"/>
      <c r="N31" s="29">
        <f t="shared" si="8"/>
        <v>0</v>
      </c>
      <c r="O31" s="27"/>
      <c r="P31" s="29">
        <f t="shared" si="2"/>
        <v>0</v>
      </c>
      <c r="Q31" s="27"/>
      <c r="R31" s="29">
        <f t="shared" si="3"/>
        <v>0</v>
      </c>
      <c r="S31" s="27"/>
      <c r="T31" s="29">
        <f t="shared" si="4"/>
        <v>0</v>
      </c>
      <c r="U31" s="8">
        <f t="shared" si="5"/>
        <v>0</v>
      </c>
      <c r="V31" s="6"/>
    </row>
    <row r="32" spans="1:22" x14ac:dyDescent="0.2">
      <c r="A32" s="26">
        <f t="shared" si="10"/>
        <v>0</v>
      </c>
      <c r="B32" s="27"/>
      <c r="C32" s="27"/>
      <c r="D32" s="27"/>
      <c r="E32" s="27"/>
      <c r="F32" s="29">
        <f t="shared" si="7"/>
        <v>0</v>
      </c>
      <c r="G32" s="27"/>
      <c r="H32" s="29">
        <f t="shared" si="9"/>
        <v>0</v>
      </c>
      <c r="I32" s="27"/>
      <c r="J32" s="29">
        <f t="shared" si="0"/>
        <v>0</v>
      </c>
      <c r="K32" s="27"/>
      <c r="L32" s="29">
        <f t="shared" si="1"/>
        <v>0</v>
      </c>
      <c r="M32" s="27"/>
      <c r="N32" s="29">
        <f t="shared" si="8"/>
        <v>0</v>
      </c>
      <c r="O32" s="27"/>
      <c r="P32" s="29">
        <f t="shared" si="2"/>
        <v>0</v>
      </c>
      <c r="Q32" s="27"/>
      <c r="R32" s="29">
        <f t="shared" si="3"/>
        <v>0</v>
      </c>
      <c r="S32" s="27"/>
      <c r="T32" s="29">
        <f t="shared" si="4"/>
        <v>0</v>
      </c>
      <c r="U32" s="8">
        <f t="shared" si="5"/>
        <v>0</v>
      </c>
      <c r="V32" s="6"/>
    </row>
    <row r="33" spans="1:22" x14ac:dyDescent="0.2">
      <c r="A33" s="5">
        <f t="shared" si="10"/>
        <v>0</v>
      </c>
      <c r="B33" s="6"/>
      <c r="C33" s="6"/>
      <c r="D33" s="6"/>
      <c r="E33" s="6"/>
      <c r="F33" s="7">
        <f t="shared" si="7"/>
        <v>0</v>
      </c>
      <c r="G33" s="6"/>
      <c r="H33" s="7">
        <f t="shared" si="9"/>
        <v>0</v>
      </c>
      <c r="I33" s="6"/>
      <c r="J33" s="7">
        <f t="shared" si="0"/>
        <v>0</v>
      </c>
      <c r="K33" s="6"/>
      <c r="L33" s="7">
        <f t="shared" si="1"/>
        <v>0</v>
      </c>
      <c r="M33" s="6"/>
      <c r="N33" s="29">
        <f t="shared" si="8"/>
        <v>0</v>
      </c>
      <c r="O33" s="6"/>
      <c r="P33" s="29">
        <f t="shared" si="2"/>
        <v>0</v>
      </c>
      <c r="Q33" s="6"/>
      <c r="R33" s="7">
        <f t="shared" si="3"/>
        <v>0</v>
      </c>
      <c r="S33" s="6"/>
      <c r="T33" s="7">
        <f t="shared" si="4"/>
        <v>0</v>
      </c>
      <c r="U33" s="8">
        <f t="shared" ref="U33" si="11">SUM(J33,L33)</f>
        <v>0</v>
      </c>
      <c r="V33" s="6"/>
    </row>
    <row r="34" spans="1:22" x14ac:dyDescent="0.2">
      <c r="A34" s="38" t="s">
        <v>11</v>
      </c>
      <c r="B34" s="38"/>
      <c r="C34" s="39"/>
      <c r="E34">
        <f>COUNTA(E11:E33)</f>
        <v>1</v>
      </c>
      <c r="G34">
        <f>COUNTA(G11:G33)</f>
        <v>1</v>
      </c>
      <c r="I34">
        <f>COUNTA(I11:I33)</f>
        <v>1</v>
      </c>
      <c r="K34">
        <f>COUNTA(K11:K33)</f>
        <v>1</v>
      </c>
    </row>
  </sheetData>
  <mergeCells count="34">
    <mergeCell ref="A1:K1"/>
    <mergeCell ref="E6:F6"/>
    <mergeCell ref="G6:H6"/>
    <mergeCell ref="I6:J6"/>
    <mergeCell ref="K6:L6"/>
    <mergeCell ref="O6:P6"/>
    <mergeCell ref="Q6:R6"/>
    <mergeCell ref="S6:T6"/>
    <mergeCell ref="E7:F7"/>
    <mergeCell ref="G7:H7"/>
    <mergeCell ref="I7:J7"/>
    <mergeCell ref="K7:L7"/>
    <mergeCell ref="M7:N7"/>
    <mergeCell ref="O7:P7"/>
    <mergeCell ref="Q7:R7"/>
    <mergeCell ref="M6:N6"/>
    <mergeCell ref="S7:T7"/>
    <mergeCell ref="E8:F8"/>
    <mergeCell ref="G8:H8"/>
    <mergeCell ref="I8:J8"/>
    <mergeCell ref="K8:L8"/>
    <mergeCell ref="M8:N8"/>
    <mergeCell ref="O8:P8"/>
    <mergeCell ref="Q8:R8"/>
    <mergeCell ref="S8:T8"/>
    <mergeCell ref="Q9:R9"/>
    <mergeCell ref="S9:T9"/>
    <mergeCell ref="M9:N9"/>
    <mergeCell ref="O9:P9"/>
    <mergeCell ref="A34:C34"/>
    <mergeCell ref="E9:F9"/>
    <mergeCell ref="G9:H9"/>
    <mergeCell ref="I9:J9"/>
    <mergeCell ref="K9:L9"/>
  </mergeCells>
  <pageMargins left="0.7" right="0.7" top="0.75" bottom="0.75" header="0.3" footer="0.3"/>
  <pageSetup paperSize="9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D24"/>
  <sheetViews>
    <sheetView zoomScaleNormal="100" workbookViewId="0">
      <pane xSplit="3" ySplit="10" topLeftCell="Q11" activePane="bottomRight" state="frozenSplit"/>
      <selection activeCell="F16" sqref="F16"/>
      <selection pane="topRight" activeCell="F16" sqref="F16"/>
      <selection pane="bottomLeft" activeCell="F16" sqref="F16"/>
      <selection pane="bottomRight" activeCell="AA4" sqref="AA4"/>
    </sheetView>
  </sheetViews>
  <sheetFormatPr baseColWidth="10" defaultRowHeight="15" x14ac:dyDescent="0.2"/>
  <cols>
    <col min="1" max="1" width="18.33203125" bestFit="1" customWidth="1"/>
    <col min="2" max="2" width="19" bestFit="1" customWidth="1"/>
    <col min="4" max="4" width="18.1640625" bestFit="1" customWidth="1"/>
    <col min="5" max="6" width="11.5" customWidth="1"/>
    <col min="7" max="7" width="16.1640625" customWidth="1"/>
    <col min="8" max="8" width="20.33203125" customWidth="1"/>
    <col min="10" max="10" width="22" customWidth="1"/>
    <col min="12" max="12" width="22" customWidth="1"/>
    <col min="14" max="14" width="18.33203125" bestFit="1" customWidth="1"/>
    <col min="16" max="16" width="18.33203125" bestFit="1" customWidth="1"/>
    <col min="18" max="18" width="18.33203125" bestFit="1" customWidth="1"/>
    <col min="20" max="20" width="18.33203125" bestFit="1" customWidth="1"/>
    <col min="21" max="21" width="13.5" customWidth="1"/>
    <col min="22" max="22" width="18.33203125" bestFit="1" customWidth="1"/>
    <col min="23" max="23" width="12.33203125" customWidth="1"/>
    <col min="24" max="24" width="18.33203125" bestFit="1" customWidth="1"/>
    <col min="25" max="25" width="15.5" bestFit="1" customWidth="1"/>
    <col min="26" max="26" width="19.83203125" bestFit="1" customWidth="1"/>
  </cols>
  <sheetData>
    <row r="1" spans="1:30" ht="31" x14ac:dyDescent="0.35">
      <c r="A1" s="37" t="s">
        <v>34</v>
      </c>
      <c r="B1" s="37"/>
      <c r="C1" s="37"/>
      <c r="D1" s="37"/>
      <c r="E1" s="37"/>
      <c r="F1" s="37"/>
      <c r="G1" s="37"/>
      <c r="H1" s="37"/>
    </row>
    <row r="2" spans="1:30" x14ac:dyDescent="0.2">
      <c r="E2" s="40" t="s">
        <v>15</v>
      </c>
      <c r="F2" s="40"/>
      <c r="G2" s="14">
        <f>COUNTA(B11:B22)</f>
        <v>11</v>
      </c>
    </row>
    <row r="3" spans="1:30" x14ac:dyDescent="0.2">
      <c r="E3" s="40" t="s">
        <v>17</v>
      </c>
      <c r="F3" s="40"/>
      <c r="G3" s="14">
        <f>COUNTA(E8:Z8)</f>
        <v>10</v>
      </c>
    </row>
    <row r="4" spans="1:30" x14ac:dyDescent="0.2">
      <c r="A4" s="10"/>
      <c r="B4" s="11" t="s">
        <v>14</v>
      </c>
      <c r="C4" s="3"/>
    </row>
    <row r="6" spans="1:30" x14ac:dyDescent="0.2">
      <c r="D6" s="1" t="s">
        <v>0</v>
      </c>
      <c r="E6" s="33" t="s">
        <v>49</v>
      </c>
      <c r="F6" s="33"/>
      <c r="G6" s="33" t="s">
        <v>111</v>
      </c>
      <c r="H6" s="33"/>
      <c r="I6" s="33" t="s">
        <v>148</v>
      </c>
      <c r="J6" s="33"/>
      <c r="K6" s="33" t="s">
        <v>158</v>
      </c>
      <c r="L6" s="33"/>
      <c r="M6" s="33" t="s">
        <v>298</v>
      </c>
      <c r="N6" s="33"/>
      <c r="O6" s="33" t="s">
        <v>313</v>
      </c>
      <c r="P6" s="33"/>
      <c r="Q6" s="33" t="s">
        <v>347</v>
      </c>
      <c r="R6" s="33"/>
      <c r="S6" s="33" t="s">
        <v>361</v>
      </c>
      <c r="T6" s="33"/>
      <c r="U6" s="33" t="s">
        <v>378</v>
      </c>
      <c r="V6" s="33"/>
      <c r="W6" s="33" t="s">
        <v>401</v>
      </c>
      <c r="X6" s="33"/>
      <c r="Y6" s="33"/>
      <c r="Z6" s="33"/>
    </row>
    <row r="7" spans="1:30" x14ac:dyDescent="0.2">
      <c r="D7" s="1" t="s">
        <v>10</v>
      </c>
      <c r="E7" s="34">
        <v>2</v>
      </c>
      <c r="F7" s="35"/>
      <c r="G7" s="34">
        <v>5</v>
      </c>
      <c r="H7" s="35"/>
      <c r="I7" s="34">
        <v>2</v>
      </c>
      <c r="J7" s="35"/>
      <c r="K7" s="34">
        <v>2</v>
      </c>
      <c r="L7" s="35"/>
      <c r="M7" s="34">
        <v>2</v>
      </c>
      <c r="N7" s="35"/>
      <c r="O7" s="34">
        <v>5</v>
      </c>
      <c r="P7" s="35"/>
      <c r="Q7" s="34">
        <v>5</v>
      </c>
      <c r="R7" s="35"/>
      <c r="S7" s="34">
        <v>2</v>
      </c>
      <c r="T7" s="35"/>
      <c r="U7" s="34">
        <v>5</v>
      </c>
      <c r="V7" s="35"/>
      <c r="W7" s="34">
        <v>3</v>
      </c>
      <c r="X7" s="35"/>
      <c r="Y7" s="34"/>
      <c r="Z7" s="35"/>
    </row>
    <row r="8" spans="1:30" x14ac:dyDescent="0.2">
      <c r="D8" s="1" t="s">
        <v>1</v>
      </c>
      <c r="E8" s="36" t="s">
        <v>50</v>
      </c>
      <c r="F8" s="36"/>
      <c r="G8" s="36">
        <v>45949</v>
      </c>
      <c r="H8" s="36"/>
      <c r="I8" s="36">
        <v>45977</v>
      </c>
      <c r="J8" s="36"/>
      <c r="K8" s="36">
        <v>45984</v>
      </c>
      <c r="L8" s="36"/>
      <c r="M8" s="36">
        <v>46005</v>
      </c>
      <c r="N8" s="36"/>
      <c r="O8" s="36" t="s">
        <v>312</v>
      </c>
      <c r="P8" s="36"/>
      <c r="Q8" s="36" t="s">
        <v>348</v>
      </c>
      <c r="R8" s="36"/>
      <c r="S8" s="36">
        <v>46081</v>
      </c>
      <c r="T8" s="36"/>
      <c r="U8" s="36">
        <v>46109</v>
      </c>
      <c r="V8" s="36"/>
      <c r="W8" s="36">
        <v>46117</v>
      </c>
      <c r="X8" s="36"/>
      <c r="Y8" s="36"/>
      <c r="Z8" s="36"/>
      <c r="AC8" s="14"/>
    </row>
    <row r="9" spans="1:30" x14ac:dyDescent="0.2">
      <c r="D9" s="1" t="s">
        <v>2</v>
      </c>
      <c r="E9" s="33">
        <v>29</v>
      </c>
      <c r="F9" s="33"/>
      <c r="G9" s="33">
        <v>158</v>
      </c>
      <c r="H9" s="33"/>
      <c r="I9" s="33">
        <v>19</v>
      </c>
      <c r="J9" s="33"/>
      <c r="K9" s="33">
        <v>8</v>
      </c>
      <c r="L9" s="33"/>
      <c r="M9" s="33">
        <v>11</v>
      </c>
      <c r="N9" s="33"/>
      <c r="O9" s="33">
        <v>118</v>
      </c>
      <c r="P9" s="33"/>
      <c r="Q9" s="33">
        <v>107</v>
      </c>
      <c r="R9" s="33"/>
      <c r="S9" s="33">
        <v>10</v>
      </c>
      <c r="T9" s="33"/>
      <c r="U9" s="33">
        <v>129</v>
      </c>
      <c r="V9" s="33"/>
      <c r="W9" s="33">
        <v>8</v>
      </c>
      <c r="X9" s="33"/>
      <c r="Y9" s="33"/>
      <c r="Z9" s="33"/>
    </row>
    <row r="10" spans="1:30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6</v>
      </c>
      <c r="X10" s="1" t="s">
        <v>7</v>
      </c>
      <c r="Y10" s="1" t="s">
        <v>6</v>
      </c>
      <c r="Z10" s="1" t="s">
        <v>7</v>
      </c>
      <c r="AA10" s="1" t="s">
        <v>8</v>
      </c>
      <c r="AB10" s="1" t="s">
        <v>9</v>
      </c>
      <c r="AC10" s="1" t="s">
        <v>18</v>
      </c>
      <c r="AD10" s="1" t="s">
        <v>20</v>
      </c>
    </row>
    <row r="11" spans="1:30" x14ac:dyDescent="0.2">
      <c r="A11" s="22">
        <f t="shared" ref="A11:A18" si="0">AB11</f>
        <v>1</v>
      </c>
      <c r="B11" s="13" t="s">
        <v>65</v>
      </c>
      <c r="C11" s="13" t="s">
        <v>66</v>
      </c>
      <c r="D11" s="13" t="s">
        <v>41</v>
      </c>
      <c r="E11" s="13">
        <v>6</v>
      </c>
      <c r="F11" s="19">
        <f>IF(E11=0,,($E$9-E11)*$E$7*100/$E$9)</f>
        <v>158.62068965517241</v>
      </c>
      <c r="G11" s="13">
        <v>94</v>
      </c>
      <c r="H11" s="19">
        <f>IF(G11=0,,($G$9-G11)*$G$7*100/$G$9)</f>
        <v>202.53164556962025</v>
      </c>
      <c r="I11" s="13">
        <v>3</v>
      </c>
      <c r="J11" s="19">
        <f>IF(I11=0,,($I$9-I11)*$I$7*100/$I$9)</f>
        <v>168.42105263157896</v>
      </c>
      <c r="K11" s="13">
        <v>1</v>
      </c>
      <c r="L11" s="19">
        <f>IF(K11=0,,($K$9-K11)*$K$7*100/$K$9)</f>
        <v>175</v>
      </c>
      <c r="M11" s="27">
        <v>1</v>
      </c>
      <c r="N11" s="29">
        <f>IF(M11=0,,($M$9-M11)*$M$7*100/$M$9)</f>
        <v>181.81818181818181</v>
      </c>
      <c r="O11" s="27">
        <v>42</v>
      </c>
      <c r="P11" s="29">
        <f>IF(O11=0,,($O$9-O11)*$O$7*100/$O$9)</f>
        <v>322.03389830508473</v>
      </c>
      <c r="Q11" s="27">
        <v>66</v>
      </c>
      <c r="R11" s="29">
        <f>IF(Q11=0,,($Q$9-Q11)*$Q$7*100/$Q$9)</f>
        <v>191.58878504672896</v>
      </c>
      <c r="S11" s="6"/>
      <c r="T11" s="19">
        <f>IF(S11=0,,($S$9-S11)*$S$7*100/$S$9)</f>
        <v>0</v>
      </c>
      <c r="U11" s="6">
        <v>30</v>
      </c>
      <c r="V11" s="29">
        <f>IF(U11=0,,($U$9-U11)*$U$7*100/$U$9)</f>
        <v>383.72093023255815</v>
      </c>
      <c r="W11" s="6">
        <v>2</v>
      </c>
      <c r="X11" s="19">
        <f>IF(W11=0,,($W$9-W11)*$W$7*100/$W$9)</f>
        <v>225</v>
      </c>
      <c r="Y11" s="6"/>
      <c r="Z11" s="7">
        <f>IF(Y11=0,,($Y$9-Y11)*$Y$7*100/$Y$9)</f>
        <v>0</v>
      </c>
      <c r="AA11" s="8">
        <f>SUM(F11+H11+J11+L11+N11+P11+R11+T11+X11)</f>
        <v>1625.014253026367</v>
      </c>
      <c r="AB11" s="6">
        <f t="shared" ref="AB11:AB22" si="1">ROW(B11)-10</f>
        <v>1</v>
      </c>
      <c r="AC11" s="6">
        <f>COUNTA(E11,G11,I11,M11,S11,U11,#REF!,Y11,W11)</f>
        <v>7</v>
      </c>
      <c r="AD11" s="16">
        <f t="shared" ref="AD11:AD21" si="2">AC11/$G$3</f>
        <v>0.7</v>
      </c>
    </row>
    <row r="12" spans="1:30" x14ac:dyDescent="0.2">
      <c r="A12" s="22">
        <f t="shared" si="0"/>
        <v>2</v>
      </c>
      <c r="B12" s="13" t="s">
        <v>114</v>
      </c>
      <c r="C12" s="13" t="s">
        <v>115</v>
      </c>
      <c r="D12" s="13" t="s">
        <v>41</v>
      </c>
      <c r="E12" s="13"/>
      <c r="F12" s="19">
        <f>IF(E12=0,,($E$9-E12)*$E$7*100/$E$9)</f>
        <v>0</v>
      </c>
      <c r="G12" s="13">
        <v>12</v>
      </c>
      <c r="H12" s="19">
        <f>IF(G12=0,,($G$9-G12)*$G$7*100/$G$9)</f>
        <v>462.02531645569621</v>
      </c>
      <c r="I12" s="13"/>
      <c r="J12" s="19">
        <f>IF(I12=0,,($I$9-I12)*$I$7*100/$I$9)</f>
        <v>0</v>
      </c>
      <c r="K12" s="13"/>
      <c r="L12" s="19">
        <f>IF(K12=0,,($K$9-K12)*$K$7*100/$K$9)</f>
        <v>0</v>
      </c>
      <c r="M12" s="27"/>
      <c r="N12" s="29">
        <f>IF(M12=0,,($M$9-M12)*$M$7*100/$M$9)</f>
        <v>0</v>
      </c>
      <c r="O12" s="27">
        <v>19</v>
      </c>
      <c r="P12" s="29">
        <f>IF(O12=0,,($O$9-O12)*$O$7*100/$O$9)</f>
        <v>419.49152542372883</v>
      </c>
      <c r="Q12" s="27">
        <v>24</v>
      </c>
      <c r="R12" s="29">
        <f>IF(Q12=0,,($Q$9-Q12)*$Q$7*100/$Q$9)</f>
        <v>387.85046728971963</v>
      </c>
      <c r="S12" s="6"/>
      <c r="T12" s="19">
        <f>IF(S12=0,,($S$9-S12)*$S$7*100/$S$9)</f>
        <v>0</v>
      </c>
      <c r="U12" s="6">
        <v>12</v>
      </c>
      <c r="V12" s="29">
        <f>IF(U12=0,,($U$9-U12)*$U$7*100/$U$9)</f>
        <v>453.48837209302326</v>
      </c>
      <c r="W12" s="6">
        <v>1</v>
      </c>
      <c r="X12" s="19">
        <f>IF(W12=0,,($W$9-W12)*$W$7*100/$W$9)</f>
        <v>262.5</v>
      </c>
      <c r="Y12" s="6"/>
      <c r="Z12" s="7">
        <f>IF(Y12=0,,($Y$9-Y12)*$Y$7*100/$Y$9)</f>
        <v>0</v>
      </c>
      <c r="AA12" s="8">
        <f>SUM(F12+H12+J12+L12+N12+P12+R12+T12+X12)</f>
        <v>1531.8673091691448</v>
      </c>
      <c r="AB12" s="6">
        <f t="shared" si="1"/>
        <v>2</v>
      </c>
      <c r="AC12" s="6">
        <f>COUNTA(E12,G12,I12,M12,S12,U12,#REF!,Y12,W12)</f>
        <v>4</v>
      </c>
      <c r="AD12" s="16">
        <f t="shared" si="2"/>
        <v>0.4</v>
      </c>
    </row>
    <row r="13" spans="1:30" x14ac:dyDescent="0.2">
      <c r="A13" s="22">
        <f t="shared" si="0"/>
        <v>3</v>
      </c>
      <c r="B13" s="13" t="s">
        <v>67</v>
      </c>
      <c r="C13" s="13" t="s">
        <v>69</v>
      </c>
      <c r="D13" s="13" t="s">
        <v>41</v>
      </c>
      <c r="E13" s="13">
        <v>17</v>
      </c>
      <c r="F13" s="19">
        <f>IF(E13=0,,($E$9-E13)*$E$7*100/$E$9)</f>
        <v>82.758620689655174</v>
      </c>
      <c r="G13" s="13">
        <v>116</v>
      </c>
      <c r="H13" s="19">
        <f>IF(G13=0,,($G$9-G13)*$G$7*100/$G$9)</f>
        <v>132.91139240506328</v>
      </c>
      <c r="I13" s="13">
        <v>7</v>
      </c>
      <c r="J13" s="19">
        <f>IF(I13=0,,($I$9-I13)*$I$7*100/$I$9)</f>
        <v>126.31578947368421</v>
      </c>
      <c r="K13" s="13">
        <v>3</v>
      </c>
      <c r="L13" s="19">
        <f>IF(K13=0,,($K$9-K13)*$K$7*100/$K$9)</f>
        <v>125</v>
      </c>
      <c r="M13" s="27">
        <v>3</v>
      </c>
      <c r="N13" s="29">
        <f>IF(M13=0,,($M$9-M13)*$M$7*100/$M$9)</f>
        <v>145.45454545454547</v>
      </c>
      <c r="O13" s="27">
        <v>99</v>
      </c>
      <c r="P13" s="29">
        <f>IF(O13=0,,($O$9-O13)*$O$7*100/$O$9)</f>
        <v>80.508474576271183</v>
      </c>
      <c r="Q13" s="27"/>
      <c r="R13" s="29">
        <f>IF(Q13=0,,($Q$9-Q13)*$Q$7*100/$Q$9)</f>
        <v>0</v>
      </c>
      <c r="S13" s="6">
        <v>6</v>
      </c>
      <c r="T13" s="19">
        <f>IF(S13=0,,($S$9-S13)*$S$7*100/$S$9)</f>
        <v>80</v>
      </c>
      <c r="U13" s="6"/>
      <c r="V13" s="29">
        <f>IF(U13=0,,($U$9-U13)*$U$7*100/$U$9)</f>
        <v>0</v>
      </c>
      <c r="W13" s="6">
        <v>3</v>
      </c>
      <c r="X13" s="19">
        <f>IF(W13=0,,($W$9-W13)*$W$7*100/$W$9)</f>
        <v>187.5</v>
      </c>
      <c r="Y13" s="6"/>
      <c r="Z13" s="7">
        <f>IF(Y13=0,,($Y$9-Y13)*$Y$7*100/$Y$9)</f>
        <v>0</v>
      </c>
      <c r="AA13" s="8">
        <f>SUM(F13+H13+J13+L13+N13+P13+R13+T13+X13)</f>
        <v>960.44882259921928</v>
      </c>
      <c r="AB13" s="6">
        <f t="shared" si="1"/>
        <v>3</v>
      </c>
      <c r="AC13" s="6">
        <f>COUNTA(E13,G13,I13,M13,S13,U13,#REF!,Y13,W13)</f>
        <v>7</v>
      </c>
      <c r="AD13" s="16">
        <f t="shared" si="2"/>
        <v>0.7</v>
      </c>
    </row>
    <row r="14" spans="1:30" x14ac:dyDescent="0.2">
      <c r="A14" s="22">
        <f t="shared" si="0"/>
        <v>4</v>
      </c>
      <c r="B14" s="13" t="s">
        <v>67</v>
      </c>
      <c r="C14" s="13" t="s">
        <v>68</v>
      </c>
      <c r="D14" s="13" t="s">
        <v>41</v>
      </c>
      <c r="E14" s="13">
        <v>15</v>
      </c>
      <c r="F14" s="19">
        <f>IF(E14=0,,($E$9-E14)*$E$7*100/$E$9)</f>
        <v>96.551724137931032</v>
      </c>
      <c r="G14" s="13">
        <v>117</v>
      </c>
      <c r="H14" s="19">
        <f>IF(G14=0,,($G$9-G14)*$G$7*100/$G$9)</f>
        <v>129.74683544303798</v>
      </c>
      <c r="I14" s="13">
        <v>13</v>
      </c>
      <c r="J14" s="19">
        <f>IF(I14=0,,($I$9-I14)*$I$7*100/$I$9)</f>
        <v>63.157894736842103</v>
      </c>
      <c r="K14" s="13">
        <v>2</v>
      </c>
      <c r="L14" s="19">
        <f>IF(K14=0,,($K$9-K14)*$K$7*100/$K$9)</f>
        <v>150</v>
      </c>
      <c r="M14" s="27">
        <v>10</v>
      </c>
      <c r="N14" s="29">
        <f>IF(M14=0,,($M$9-M14)*$M$7*100/$M$9)</f>
        <v>18.181818181818183</v>
      </c>
      <c r="O14" s="27">
        <v>106</v>
      </c>
      <c r="P14" s="29">
        <f>IF(O14=0,,($O$9-O14)*$O$7*100/$O$9)</f>
        <v>50.847457627118644</v>
      </c>
      <c r="Q14" s="27"/>
      <c r="R14" s="29">
        <f>IF(Q14=0,,($Q$9-Q14)*$Q$7*100/$Q$9)</f>
        <v>0</v>
      </c>
      <c r="S14" s="6">
        <v>7</v>
      </c>
      <c r="T14" s="19">
        <f>IF(S14=0,,($S$9-S14)*$S$7*100/$S$9)</f>
        <v>60</v>
      </c>
      <c r="U14" s="6"/>
      <c r="V14" s="29">
        <f>IF(U14=0,,($U$9-U14)*$U$7*100/$U$9)</f>
        <v>0</v>
      </c>
      <c r="W14" s="6">
        <v>5</v>
      </c>
      <c r="X14" s="19">
        <f>IF(W14=0,,($W$9-W14)*$W$7*100/$W$9)</f>
        <v>112.5</v>
      </c>
      <c r="Y14" s="6"/>
      <c r="Z14" s="7">
        <f>IF(Y14=0,,($Y$9-Y14)*$Y$7*100/$Y$9)</f>
        <v>0</v>
      </c>
      <c r="AA14" s="8">
        <f>SUM(F14+H14+J14+L14+N14+P14+R14+T14+X14)</f>
        <v>680.98573012674797</v>
      </c>
      <c r="AB14" s="6">
        <f t="shared" si="1"/>
        <v>4</v>
      </c>
      <c r="AC14" s="6">
        <f>COUNTA(E14,G14,I14,M14,S14,U14,#REF!,Y14,W14)</f>
        <v>7</v>
      </c>
      <c r="AD14" s="16">
        <f t="shared" si="2"/>
        <v>0.7</v>
      </c>
    </row>
    <row r="15" spans="1:30" x14ac:dyDescent="0.2">
      <c r="A15" s="22">
        <f t="shared" si="0"/>
        <v>5</v>
      </c>
      <c r="B15" s="13" t="s">
        <v>70</v>
      </c>
      <c r="C15" s="13" t="s">
        <v>71</v>
      </c>
      <c r="D15" s="13" t="s">
        <v>41</v>
      </c>
      <c r="E15" s="13">
        <v>27</v>
      </c>
      <c r="F15" s="19">
        <f>IF(E15=0,,($E$9-E15)*$E$7*100/$E$9)</f>
        <v>13.793103448275861</v>
      </c>
      <c r="G15" s="13">
        <v>144</v>
      </c>
      <c r="H15" s="19">
        <f>IF(G15=0,,($G$9-G15)*$G$7*100/$G$9)</f>
        <v>44.303797468354432</v>
      </c>
      <c r="I15" s="13">
        <v>15</v>
      </c>
      <c r="J15" s="19">
        <f>IF(I15=0,,($I$9-I15)*$I$7*100/$I$9)</f>
        <v>42.10526315789474</v>
      </c>
      <c r="K15" s="13">
        <v>3</v>
      </c>
      <c r="L15" s="19">
        <f>IF(K15=0,,($K$9-K15)*$K$7*100/$K$9)</f>
        <v>125</v>
      </c>
      <c r="M15" s="27">
        <v>8</v>
      </c>
      <c r="N15" s="29">
        <f>IF(M15=0,,($M$9-M15)*$M$7*100/$M$9)</f>
        <v>54.545454545454547</v>
      </c>
      <c r="O15" s="27">
        <v>95</v>
      </c>
      <c r="P15" s="29">
        <f>IF(O15=0,,($O$9-O15)*$O$7*100/$O$9)</f>
        <v>97.457627118644069</v>
      </c>
      <c r="Q15" s="27"/>
      <c r="R15" s="29">
        <f>IF(Q15=0,,($Q$9-Q15)*$Q$7*100/$Q$9)</f>
        <v>0</v>
      </c>
      <c r="S15" s="6">
        <v>9</v>
      </c>
      <c r="T15" s="19">
        <f>IF(S15=0,,($S$9-S15)*$S$7*100/$S$9)</f>
        <v>20</v>
      </c>
      <c r="U15" s="6"/>
      <c r="V15" s="29">
        <f>IF(U15=0,,($U$9-U15)*$U$7*100/$U$9)</f>
        <v>0</v>
      </c>
      <c r="W15" s="6">
        <v>6</v>
      </c>
      <c r="X15" s="19">
        <f>IF(W15=0,,($W$9-W15)*$W$7*100/$W$9)</f>
        <v>75</v>
      </c>
      <c r="Y15" s="6"/>
      <c r="Z15" s="7">
        <f>IF(Y15=0,,($Y$9-Y15)*$Y$7*100/$Y$9)</f>
        <v>0</v>
      </c>
      <c r="AA15" s="8">
        <f>SUM(F15+H15+J15+L15+N15+P15+R15+T15+X15)</f>
        <v>472.2052457386236</v>
      </c>
      <c r="AB15" s="6">
        <f t="shared" si="1"/>
        <v>5</v>
      </c>
      <c r="AC15" s="6">
        <f>COUNTA(E15,G15,I15,M15,S15,U15,#REF!,Y15,W15)</f>
        <v>7</v>
      </c>
      <c r="AD15" s="16">
        <f t="shared" si="2"/>
        <v>0.7</v>
      </c>
    </row>
    <row r="16" spans="1:30" x14ac:dyDescent="0.2">
      <c r="A16" s="22">
        <f t="shared" si="0"/>
        <v>6</v>
      </c>
      <c r="B16" s="13" t="s">
        <v>116</v>
      </c>
      <c r="C16" s="13" t="s">
        <v>117</v>
      </c>
      <c r="D16" s="13" t="s">
        <v>41</v>
      </c>
      <c r="E16" s="13"/>
      <c r="F16" s="19">
        <f>IF(E16=0,,($E$9-E16)*$E$7*100/$E$9)</f>
        <v>0</v>
      </c>
      <c r="G16" s="13">
        <v>140</v>
      </c>
      <c r="H16" s="19">
        <f>IF(G16=0,,($G$9-G16)*$G$7*100/$G$9)</f>
        <v>56.962025316455694</v>
      </c>
      <c r="I16" s="13"/>
      <c r="J16" s="19">
        <f>IF(I16=0,,($I$9-I16)*$I$7*100/$I$9)</f>
        <v>0</v>
      </c>
      <c r="K16" s="13"/>
      <c r="L16" s="19">
        <f>IF(K16=0,,($K$9-K16)*$K$7*100/$K$9)</f>
        <v>0</v>
      </c>
      <c r="M16" s="27">
        <v>9</v>
      </c>
      <c r="N16" s="29">
        <f>IF(M16=0,,($M$9-M16)*$M$7*100/$M$9)</f>
        <v>36.363636363636367</v>
      </c>
      <c r="O16" s="27"/>
      <c r="P16" s="29">
        <f>IF(O16=0,,($O$9-O16)*$O$7*100/$O$9)</f>
        <v>0</v>
      </c>
      <c r="Q16" s="27"/>
      <c r="R16" s="29">
        <f>IF(Q16=0,,($Q$9-Q16)*$Q$7*100/$Q$9)</f>
        <v>0</v>
      </c>
      <c r="S16" s="6"/>
      <c r="T16" s="19">
        <f>IF(S16=0,,($S$9-S16)*$S$7*100/$S$9)</f>
        <v>0</v>
      </c>
      <c r="U16" s="6"/>
      <c r="V16" s="29">
        <f>IF(U16=0,,($U$9-U16)*$U$7*100/$U$9)</f>
        <v>0</v>
      </c>
      <c r="W16" s="6">
        <v>3</v>
      </c>
      <c r="X16" s="19">
        <f>IF(W16=0,,($W$9-W16)*$W$7*100/$W$9)</f>
        <v>187.5</v>
      </c>
      <c r="Y16" s="6"/>
      <c r="Z16" s="7">
        <f>IF(Y16=0,,($Y$9-Y16)*$Y$7*100/$Y$9)</f>
        <v>0</v>
      </c>
      <c r="AA16" s="8">
        <f>SUM(F16+H16+J16+L16+N16+P16+R16+T16+X16)</f>
        <v>280.82566168009203</v>
      </c>
      <c r="AB16" s="6">
        <f t="shared" si="1"/>
        <v>6</v>
      </c>
      <c r="AC16" s="6">
        <f>COUNTA(E16,G16,I16,M16,S16,U16,#REF!,Y16,W16)</f>
        <v>4</v>
      </c>
      <c r="AD16" s="16">
        <f t="shared" si="2"/>
        <v>0.4</v>
      </c>
    </row>
    <row r="17" spans="1:30" x14ac:dyDescent="0.2">
      <c r="A17" s="22">
        <f t="shared" si="0"/>
        <v>7</v>
      </c>
      <c r="B17" s="13" t="s">
        <v>175</v>
      </c>
      <c r="C17" s="13" t="s">
        <v>176</v>
      </c>
      <c r="D17" s="13" t="s">
        <v>161</v>
      </c>
      <c r="E17" s="13"/>
      <c r="F17" s="19">
        <f>IF(E17=0,,($E$9-E17)*$E$7*100/$E$9)</f>
        <v>0</v>
      </c>
      <c r="G17" s="13"/>
      <c r="H17" s="19">
        <f>IF(G17=0,,($G$9-G17)*$G$7*100/$G$9)</f>
        <v>0</v>
      </c>
      <c r="I17" s="13"/>
      <c r="J17" s="19">
        <f>IF(I17=0,,($I$9-I17)*$I$7*100/$I$9)</f>
        <v>0</v>
      </c>
      <c r="K17" s="13">
        <v>5</v>
      </c>
      <c r="L17" s="19">
        <f>IF(K17=0,,($K$9-K17)*$K$7*100/$K$9)</f>
        <v>75</v>
      </c>
      <c r="M17" s="27">
        <v>6</v>
      </c>
      <c r="N17" s="29">
        <f>IF(M17=0,,($M$9-M17)*$M$7*100/$M$9)</f>
        <v>90.909090909090907</v>
      </c>
      <c r="O17" s="27"/>
      <c r="P17" s="29">
        <f>IF(O17=0,,($O$9-O17)*$O$7*100/$O$9)</f>
        <v>0</v>
      </c>
      <c r="Q17" s="27"/>
      <c r="R17" s="29">
        <f>IF(Q17=0,,($Q$9-Q17)*$Q$7*100/$Q$9)</f>
        <v>0</v>
      </c>
      <c r="S17" s="6"/>
      <c r="T17" s="19">
        <f>IF(S17=0,,($S$9-S17)*$S$7*100/$S$9)</f>
        <v>0</v>
      </c>
      <c r="U17" s="6">
        <v>122</v>
      </c>
      <c r="V17" s="29">
        <f>IF(U17=0,,($U$9-U17)*$U$7*100/$U$9)</f>
        <v>27.131782945736433</v>
      </c>
      <c r="W17" s="6">
        <v>7</v>
      </c>
      <c r="X17" s="19">
        <f>IF(W17=0,,($W$9-W17)*$W$7*100/$W$9)</f>
        <v>37.5</v>
      </c>
      <c r="Y17" s="6"/>
      <c r="Z17" s="7">
        <f>IF(Y17=0,,($Y$9-Y17)*$Y$7*100/$Y$9)</f>
        <v>0</v>
      </c>
      <c r="AA17" s="8">
        <f>SUM(F17+H17+J17+L17+N17+P17+R17+T17+X17)</f>
        <v>203.40909090909091</v>
      </c>
      <c r="AB17" s="6">
        <f t="shared" si="1"/>
        <v>7</v>
      </c>
      <c r="AC17" s="6">
        <f>COUNTA(E17,G17,I17,M17,S17,U17,#REF!,Y17,W17)</f>
        <v>4</v>
      </c>
      <c r="AD17" s="16">
        <f t="shared" si="2"/>
        <v>0.4</v>
      </c>
    </row>
    <row r="18" spans="1:30" x14ac:dyDescent="0.2">
      <c r="A18" s="22">
        <f t="shared" si="0"/>
        <v>8</v>
      </c>
      <c r="B18" s="13" t="s">
        <v>177</v>
      </c>
      <c r="C18" s="13" t="s">
        <v>178</v>
      </c>
      <c r="D18" s="13" t="s">
        <v>137</v>
      </c>
      <c r="E18" s="13"/>
      <c r="F18" s="19"/>
      <c r="G18" s="13"/>
      <c r="H18" s="19"/>
      <c r="I18" s="13"/>
      <c r="J18" s="19"/>
      <c r="K18" s="13">
        <v>6</v>
      </c>
      <c r="L18" s="19">
        <f>IF(K18=0,,($K$9-K18)*$K$7*100/$K$9)</f>
        <v>50</v>
      </c>
      <c r="M18" s="27"/>
      <c r="N18" s="29"/>
      <c r="O18" s="27"/>
      <c r="P18" s="29"/>
      <c r="Q18" s="27"/>
      <c r="R18" s="29"/>
      <c r="S18" s="6"/>
      <c r="T18" s="19"/>
      <c r="U18" s="6"/>
      <c r="V18" s="29"/>
      <c r="W18" s="6"/>
      <c r="X18" s="19"/>
      <c r="Y18" s="6"/>
      <c r="Z18" s="7"/>
      <c r="AA18" s="8">
        <f>SUM(F18+H18+J18+L18+N18+P18+R18+T18+X18)</f>
        <v>50</v>
      </c>
      <c r="AB18" s="6">
        <f t="shared" si="1"/>
        <v>8</v>
      </c>
      <c r="AC18" s="6">
        <f>COUNTA(E18,G18,I18,M18,S18,U18,#REF!,Y18,W18)</f>
        <v>1</v>
      </c>
      <c r="AD18" s="16">
        <f t="shared" si="2"/>
        <v>0.1</v>
      </c>
    </row>
    <row r="19" spans="1:30" x14ac:dyDescent="0.2">
      <c r="A19" s="22">
        <v>9</v>
      </c>
      <c r="B19" s="13" t="s">
        <v>149</v>
      </c>
      <c r="C19" s="13" t="s">
        <v>150</v>
      </c>
      <c r="D19" s="13" t="s">
        <v>41</v>
      </c>
      <c r="E19" s="13"/>
      <c r="F19" s="19">
        <f>IF(E19=0,,($E$9-E19)*$E$7*100/$E$9)</f>
        <v>0</v>
      </c>
      <c r="G19" s="13"/>
      <c r="H19" s="19">
        <f>IF(G19=0,,($G$9-G19)*$G$7*100/$G$9)</f>
        <v>0</v>
      </c>
      <c r="I19" s="27">
        <v>18</v>
      </c>
      <c r="J19" s="29">
        <f>IF(I19=0,,($I$9-I19)*$I$7*100/$I$9)</f>
        <v>10.526315789473685</v>
      </c>
      <c r="K19" s="13"/>
      <c r="L19" s="19">
        <f>IF(K19=0,,($K$9-K19)*$K$7*100/$K$9)</f>
        <v>0</v>
      </c>
      <c r="M19" s="27">
        <v>11</v>
      </c>
      <c r="N19" s="29">
        <v>9</v>
      </c>
      <c r="O19" s="27"/>
      <c r="P19" s="29">
        <f>IF(O19=0,,($O$9-O19)*$O$7*100/$O$9)</f>
        <v>0</v>
      </c>
      <c r="Q19" s="27"/>
      <c r="R19" s="29"/>
      <c r="S19" s="6"/>
      <c r="T19" s="19">
        <f>IF(S19=0,,($S$9-S19)*$S$7*100/$S$9)</f>
        <v>0</v>
      </c>
      <c r="U19" s="6"/>
      <c r="V19" s="29">
        <f>IF(U19=0,,($U$9-U19)*$U$7*100/$U$9)</f>
        <v>0</v>
      </c>
      <c r="W19" s="6">
        <v>8</v>
      </c>
      <c r="X19" s="19">
        <v>19</v>
      </c>
      <c r="Y19" s="6"/>
      <c r="Z19" s="7">
        <f>IF(Y19=0,,($Y$9-Y19)*$Y$7*100/$Y$9)</f>
        <v>0</v>
      </c>
      <c r="AA19" s="8">
        <f>SUM(F19+H19+J19+L19+N19+P19+R19+T19+X19)</f>
        <v>38.526315789473685</v>
      </c>
      <c r="AB19" s="6">
        <f t="shared" si="1"/>
        <v>9</v>
      </c>
      <c r="AC19" s="6">
        <f>COUNTA(E19,G19,I19,M19,S19,U19,#REF!,Y19,W19)</f>
        <v>4</v>
      </c>
      <c r="AD19" s="16">
        <f t="shared" si="2"/>
        <v>0.4</v>
      </c>
    </row>
    <row r="20" spans="1:30" x14ac:dyDescent="0.2">
      <c r="A20" s="22">
        <v>10</v>
      </c>
      <c r="B20" s="13" t="s">
        <v>179</v>
      </c>
      <c r="C20" s="13" t="s">
        <v>180</v>
      </c>
      <c r="D20" s="13" t="s">
        <v>161</v>
      </c>
      <c r="E20" s="13"/>
      <c r="F20" s="19">
        <f>IF(E20=0,,($E$9-E20)*$E$7*100/$E$9)</f>
        <v>0</v>
      </c>
      <c r="G20" s="13"/>
      <c r="H20" s="19">
        <f>IF(G20=0,,($G$9-G20)*$G$7*100/$G$9)</f>
        <v>0</v>
      </c>
      <c r="I20" s="13"/>
      <c r="J20" s="19">
        <f>IF(I20=0,,($I$9-I20)*$I$7*100/$I$9)</f>
        <v>0</v>
      </c>
      <c r="K20" s="13">
        <v>7</v>
      </c>
      <c r="L20" s="19">
        <f>IF(K20=0,,($K$9-K20)*$K$7*100/$K$9)</f>
        <v>25</v>
      </c>
      <c r="M20" s="27"/>
      <c r="N20" s="29">
        <f>IF(M20=0,,($M$9-M20)*$M$7*100/$M$9)</f>
        <v>0</v>
      </c>
      <c r="O20" s="27"/>
      <c r="P20" s="29">
        <f>IF(O20=0,,($O$9-O20)*$O$7*100/$O$9)</f>
        <v>0</v>
      </c>
      <c r="Q20" s="27"/>
      <c r="R20" s="29">
        <f>IF(Q20=0,,($Q$9-Q20)*$Q$7*100/$Q$9)</f>
        <v>0</v>
      </c>
      <c r="S20" s="6"/>
      <c r="T20" s="19">
        <f>IF(S20=0,,($S$9-S20)*$S$7*100/$S$9)</f>
        <v>0</v>
      </c>
      <c r="U20" s="6"/>
      <c r="V20" s="29">
        <f>IF(U20=0,,($U$9-U20)*$U$7*100/$U$9)</f>
        <v>0</v>
      </c>
      <c r="W20" s="6"/>
      <c r="X20" s="19">
        <f>IF(W20=0,,($W$9-W20)*$W$7*100/$W$9)</f>
        <v>0</v>
      </c>
      <c r="Y20" s="6"/>
      <c r="Z20" s="7">
        <f>IF(Y20=0,,($Y$9-Y20)*$Y$7*100/$Y$9)</f>
        <v>0</v>
      </c>
      <c r="AA20" s="8">
        <f>SUM(F20+H20+J20+L20+N20+P20+R20+T20+X20)</f>
        <v>25</v>
      </c>
      <c r="AB20" s="6">
        <f t="shared" si="1"/>
        <v>10</v>
      </c>
      <c r="AC20" s="6">
        <f>COUNTA(E20,G20,I20,M20,S20,U20,#REF!,Y20,W20)</f>
        <v>1</v>
      </c>
      <c r="AD20" s="16">
        <f t="shared" si="2"/>
        <v>0.1</v>
      </c>
    </row>
    <row r="21" spans="1:30" x14ac:dyDescent="0.2">
      <c r="A21" s="22">
        <v>11</v>
      </c>
      <c r="B21" s="13" t="s">
        <v>181</v>
      </c>
      <c r="C21" s="13" t="s">
        <v>182</v>
      </c>
      <c r="D21" s="13" t="s">
        <v>183</v>
      </c>
      <c r="E21" s="13"/>
      <c r="F21" s="19"/>
      <c r="G21" s="13"/>
      <c r="H21" s="19"/>
      <c r="I21" s="13"/>
      <c r="J21" s="19"/>
      <c r="K21" s="13">
        <v>8</v>
      </c>
      <c r="L21" s="19">
        <f>25/2</f>
        <v>12.5</v>
      </c>
      <c r="M21" s="27"/>
      <c r="N21" s="29"/>
      <c r="O21" s="27"/>
      <c r="P21" s="29"/>
      <c r="Q21" s="27"/>
      <c r="R21" s="29">
        <f>IF(Q21=0,,($Q$9-Q21)*$Q$7*100/$Q$9)</f>
        <v>0</v>
      </c>
      <c r="S21" s="6"/>
      <c r="T21" s="19"/>
      <c r="U21" s="6"/>
      <c r="V21" s="29"/>
      <c r="W21" s="6"/>
      <c r="X21" s="19"/>
      <c r="Y21" s="6"/>
      <c r="Z21" s="7"/>
      <c r="AA21" s="8">
        <f>SUM(F21+H21+J21+L21+N21+P21+R21+T21+X21)</f>
        <v>12.5</v>
      </c>
      <c r="AB21" s="6">
        <f t="shared" si="1"/>
        <v>11</v>
      </c>
      <c r="AC21" s="6">
        <f>COUNTA(E21,G21,I21,M21,S21,U21,#REF!,Y21,W21)</f>
        <v>1</v>
      </c>
      <c r="AD21" s="16">
        <f t="shared" si="2"/>
        <v>0.1</v>
      </c>
    </row>
    <row r="22" spans="1:30" x14ac:dyDescent="0.2">
      <c r="A22" s="22">
        <f t="shared" ref="A22" si="3">AB22</f>
        <v>12</v>
      </c>
      <c r="B22" s="13"/>
      <c r="C22" s="13"/>
      <c r="D22" s="13"/>
      <c r="E22" s="13"/>
      <c r="F22" s="19"/>
      <c r="G22" s="13"/>
      <c r="H22" s="19"/>
      <c r="I22" s="13"/>
      <c r="J22" s="19">
        <v>0</v>
      </c>
      <c r="K22" s="13"/>
      <c r="L22" s="19">
        <f>IF(K22=0,,($K$9-K22)*$K$7*100/$K$9)</f>
        <v>0</v>
      </c>
      <c r="M22" s="27"/>
      <c r="N22" s="29"/>
      <c r="O22" s="27"/>
      <c r="P22" s="29">
        <f>IF(O22=0,,($O$9-O22)*$O$7*100/$O$9)</f>
        <v>0</v>
      </c>
      <c r="Q22" s="27"/>
      <c r="R22" s="29">
        <f>IF(Q22=0,,($Q$9-Q22)*$Q$7*100/$Q$9)</f>
        <v>0</v>
      </c>
      <c r="S22" s="6"/>
      <c r="T22" s="19">
        <f>IF(S22=0,,($S$9-S22)*$S$7*100/$S$9)</f>
        <v>0</v>
      </c>
      <c r="U22" s="6"/>
      <c r="V22" s="29"/>
      <c r="W22" s="6"/>
      <c r="X22" s="7"/>
      <c r="Y22" s="6"/>
      <c r="Z22" s="7"/>
      <c r="AA22" s="8">
        <f t="shared" ref="AA22" si="4">SUM(F22+H22+J22+L22+N22+P22+R22+T22+X22)</f>
        <v>0</v>
      </c>
      <c r="AB22" s="6">
        <f t="shared" si="1"/>
        <v>12</v>
      </c>
      <c r="AC22" s="6">
        <f>COUNTA(E22,G22,I22,M22,S22,U22,#REF!,Y22,W22)</f>
        <v>1</v>
      </c>
      <c r="AD22" s="16">
        <f t="shared" ref="AD22" si="5">AC22/$G$3</f>
        <v>0.1</v>
      </c>
    </row>
    <row r="23" spans="1:30" x14ac:dyDescent="0.2">
      <c r="A23" s="38" t="s">
        <v>11</v>
      </c>
      <c r="B23" s="38"/>
      <c r="C23" s="39"/>
      <c r="E23">
        <f>COUNTA(E11:E22)</f>
        <v>4</v>
      </c>
      <c r="G23">
        <f>COUNTA(G11:G22)</f>
        <v>6</v>
      </c>
      <c r="I23">
        <f>COUNTA(I11:I22)</f>
        <v>5</v>
      </c>
      <c r="K23">
        <f>COUNTA(K11:K22)</f>
        <v>8</v>
      </c>
      <c r="M23">
        <f>COUNTA(M11:M22)</f>
        <v>7</v>
      </c>
      <c r="O23">
        <v>2</v>
      </c>
      <c r="Q23">
        <v>8</v>
      </c>
      <c r="S23">
        <f>COUNTA(U11:U22)</f>
        <v>3</v>
      </c>
      <c r="U23">
        <f>COUNTA(W11:W22)</f>
        <v>8</v>
      </c>
      <c r="W23">
        <f>COUNTA(Y11:Y22)</f>
        <v>0</v>
      </c>
    </row>
    <row r="24" spans="1:30" x14ac:dyDescent="0.2">
      <c r="A24" s="41" t="s">
        <v>19</v>
      </c>
      <c r="B24" s="41"/>
      <c r="C24" s="41"/>
      <c r="E24" s="15">
        <f>E23/$G$2</f>
        <v>0.36363636363636365</v>
      </c>
      <c r="G24" s="15">
        <f>G23/$G$2</f>
        <v>0.54545454545454541</v>
      </c>
      <c r="I24" s="15">
        <f>I23/$G$2</f>
        <v>0.45454545454545453</v>
      </c>
      <c r="K24" s="15">
        <f>K23/$G$2</f>
        <v>0.72727272727272729</v>
      </c>
      <c r="M24" s="15">
        <f>M23/$G$2</f>
        <v>0.63636363636363635</v>
      </c>
      <c r="O24" s="15">
        <f>O23/$G$2</f>
        <v>0.18181818181818182</v>
      </c>
      <c r="Q24" s="15">
        <f>Q23/$G$2</f>
        <v>0.72727272727272729</v>
      </c>
      <c r="S24" s="15">
        <f>S23/$G$2</f>
        <v>0.27272727272727271</v>
      </c>
      <c r="U24" s="15">
        <f>U23/$G$2</f>
        <v>0.72727272727272729</v>
      </c>
      <c r="W24" s="15">
        <f>W23/$G$2</f>
        <v>0</v>
      </c>
    </row>
  </sheetData>
  <sortState xmlns:xlrd2="http://schemas.microsoft.com/office/spreadsheetml/2017/richdata2" ref="B11:AA21">
    <sortCondition descending="1" ref="AA11:AA21"/>
  </sortState>
  <mergeCells count="49">
    <mergeCell ref="O7:P7"/>
    <mergeCell ref="W8:X8"/>
    <mergeCell ref="W9:X9"/>
    <mergeCell ref="K7:L7"/>
    <mergeCell ref="Y6:Z6"/>
    <mergeCell ref="M6:N6"/>
    <mergeCell ref="M7:N7"/>
    <mergeCell ref="Y7:Z7"/>
    <mergeCell ref="S6:T6"/>
    <mergeCell ref="S7:T7"/>
    <mergeCell ref="U6:V6"/>
    <mergeCell ref="U7:V7"/>
    <mergeCell ref="Q6:R6"/>
    <mergeCell ref="Q7:R7"/>
    <mergeCell ref="W6:X6"/>
    <mergeCell ref="W7:X7"/>
    <mergeCell ref="O6:P6"/>
    <mergeCell ref="I7:J7"/>
    <mergeCell ref="K6:L6"/>
    <mergeCell ref="A24:C24"/>
    <mergeCell ref="Y9:Z9"/>
    <mergeCell ref="Y8:Z8"/>
    <mergeCell ref="G8:H8"/>
    <mergeCell ref="M8:N8"/>
    <mergeCell ref="M9:N9"/>
    <mergeCell ref="A23:C23"/>
    <mergeCell ref="S8:T8"/>
    <mergeCell ref="S9:T9"/>
    <mergeCell ref="U8:V8"/>
    <mergeCell ref="U9:V9"/>
    <mergeCell ref="Q8:R8"/>
    <mergeCell ref="Q9:R9"/>
    <mergeCell ref="O8:P8"/>
    <mergeCell ref="O9:P9"/>
    <mergeCell ref="K8:L8"/>
    <mergeCell ref="K9:L9"/>
    <mergeCell ref="I9:J9"/>
    <mergeCell ref="I6:J6"/>
    <mergeCell ref="A1:H1"/>
    <mergeCell ref="E6:F6"/>
    <mergeCell ref="G9:H9"/>
    <mergeCell ref="E8:F8"/>
    <mergeCell ref="E7:F7"/>
    <mergeCell ref="G6:H6"/>
    <mergeCell ref="G7:H7"/>
    <mergeCell ref="E9:F9"/>
    <mergeCell ref="E2:F2"/>
    <mergeCell ref="E3:F3"/>
    <mergeCell ref="I8:J8"/>
  </mergeCells>
  <pageMargins left="0.7" right="0.7" top="0.75" bottom="0.75" header="0.3" footer="0.3"/>
  <pageSetup paperSize="9" orientation="portrait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C76"/>
  <sheetViews>
    <sheetView zoomScaleNormal="100" workbookViewId="0">
      <pane xSplit="5" ySplit="10" topLeftCell="O11" activePane="bottomRight" state="frozenSplit"/>
      <selection pane="topRight" activeCell="D26" sqref="D26"/>
      <selection pane="bottomLeft" activeCell="D26" sqref="D26"/>
      <selection pane="bottomRight" activeCell="Y12" sqref="Y12"/>
    </sheetView>
  </sheetViews>
  <sheetFormatPr baseColWidth="10" defaultRowHeight="15" x14ac:dyDescent="0.2"/>
  <cols>
    <col min="1" max="1" width="18.33203125" bestFit="1" customWidth="1"/>
    <col min="2" max="2" width="19" bestFit="1" customWidth="1"/>
    <col min="4" max="4" width="6.83203125" bestFit="1" customWidth="1"/>
    <col min="5" max="5" width="15.6640625" customWidth="1"/>
    <col min="6" max="6" width="11.5" customWidth="1"/>
    <col min="7" max="7" width="13.5" customWidth="1"/>
    <col min="8" max="8" width="11.5" customWidth="1"/>
    <col min="9" max="9" width="18.33203125" customWidth="1"/>
    <col min="10" max="10" width="11.5" customWidth="1"/>
    <col min="11" max="11" width="10.1640625" customWidth="1"/>
    <col min="12" max="13" width="11.5" customWidth="1"/>
    <col min="14" max="14" width="11.5" bestFit="1" customWidth="1"/>
    <col min="15" max="15" width="18.33203125" bestFit="1" customWidth="1"/>
    <col min="16" max="16" width="11.5" bestFit="1" customWidth="1"/>
    <col min="17" max="17" width="18.33203125" bestFit="1" customWidth="1"/>
    <col min="18" max="18" width="11.5" bestFit="1" customWidth="1"/>
    <col min="19" max="19" width="18.33203125" bestFit="1" customWidth="1"/>
    <col min="21" max="21" width="18.33203125" bestFit="1" customWidth="1"/>
    <col min="22" max="22" width="15.83203125" bestFit="1" customWidth="1"/>
    <col min="23" max="23" width="19.6640625" bestFit="1" customWidth="1"/>
  </cols>
  <sheetData>
    <row r="1" spans="1:29" ht="31" x14ac:dyDescent="0.35">
      <c r="A1" s="37" t="s">
        <v>33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</row>
    <row r="2" spans="1:29" x14ac:dyDescent="0.2">
      <c r="E2" s="40" t="s">
        <v>15</v>
      </c>
      <c r="F2" s="40"/>
      <c r="G2" s="14">
        <f>COUNTA(B11:B51)</f>
        <v>16</v>
      </c>
    </row>
    <row r="3" spans="1:29" x14ac:dyDescent="0.2">
      <c r="E3" s="40" t="s">
        <v>17</v>
      </c>
      <c r="F3" s="40"/>
      <c r="G3" s="14">
        <f>COUNTA(E8:W8)</f>
        <v>10</v>
      </c>
    </row>
    <row r="4" spans="1:29" x14ac:dyDescent="0.2">
      <c r="A4" s="10"/>
      <c r="B4" s="11" t="s">
        <v>14</v>
      </c>
      <c r="C4" s="3"/>
      <c r="D4" s="3"/>
    </row>
    <row r="6" spans="1:29" x14ac:dyDescent="0.2">
      <c r="E6" s="1" t="s">
        <v>0</v>
      </c>
      <c r="F6" s="33" t="s">
        <v>49</v>
      </c>
      <c r="G6" s="33"/>
      <c r="H6" s="33" t="s">
        <v>118</v>
      </c>
      <c r="I6" s="33"/>
      <c r="J6" s="33" t="s">
        <v>151</v>
      </c>
      <c r="K6" s="33"/>
      <c r="L6" s="33" t="s">
        <v>158</v>
      </c>
      <c r="M6" s="33"/>
      <c r="N6" s="33" t="s">
        <v>250</v>
      </c>
      <c r="O6" s="33"/>
      <c r="P6" s="33" t="s">
        <v>310</v>
      </c>
      <c r="Q6" s="33"/>
      <c r="R6" s="33" t="s">
        <v>360</v>
      </c>
      <c r="S6" s="33"/>
      <c r="T6" s="33" t="s">
        <v>376</v>
      </c>
      <c r="U6" s="33"/>
      <c r="V6" s="33" t="s">
        <v>387</v>
      </c>
      <c r="W6" s="33"/>
      <c r="X6" s="33"/>
      <c r="Y6" s="33"/>
    </row>
    <row r="7" spans="1:29" x14ac:dyDescent="0.2">
      <c r="E7" s="1" t="s">
        <v>10</v>
      </c>
      <c r="F7" s="34">
        <v>2</v>
      </c>
      <c r="G7" s="35"/>
      <c r="H7" s="34">
        <v>2</v>
      </c>
      <c r="I7" s="35"/>
      <c r="J7" s="34">
        <v>2</v>
      </c>
      <c r="K7" s="35"/>
      <c r="L7" s="34">
        <v>2</v>
      </c>
      <c r="M7" s="35"/>
      <c r="N7" s="34">
        <v>3</v>
      </c>
      <c r="O7" s="35"/>
      <c r="P7" s="34">
        <v>4</v>
      </c>
      <c r="Q7" s="35"/>
      <c r="R7" s="34">
        <v>2</v>
      </c>
      <c r="S7" s="35"/>
      <c r="T7" s="34">
        <v>5</v>
      </c>
      <c r="U7" s="35"/>
      <c r="V7" s="34">
        <v>3</v>
      </c>
      <c r="W7" s="35"/>
      <c r="X7" s="34"/>
      <c r="Y7" s="35"/>
    </row>
    <row r="8" spans="1:29" x14ac:dyDescent="0.2">
      <c r="E8" s="1" t="s">
        <v>1</v>
      </c>
      <c r="F8" s="36" t="s">
        <v>50</v>
      </c>
      <c r="G8" s="36"/>
      <c r="H8" s="36">
        <v>45955</v>
      </c>
      <c r="I8" s="36"/>
      <c r="J8" s="36">
        <v>45977</v>
      </c>
      <c r="K8" s="36"/>
      <c r="L8" s="36">
        <v>45984</v>
      </c>
      <c r="M8" s="36"/>
      <c r="N8" s="36">
        <v>45991</v>
      </c>
      <c r="O8" s="36"/>
      <c r="P8" s="36">
        <v>46032</v>
      </c>
      <c r="Q8" s="36"/>
      <c r="R8" s="36">
        <v>46081</v>
      </c>
      <c r="S8" s="36"/>
      <c r="T8" s="36">
        <v>45738</v>
      </c>
      <c r="U8" s="36"/>
      <c r="V8" s="36">
        <v>46116</v>
      </c>
      <c r="W8" s="36"/>
      <c r="X8" s="36"/>
      <c r="Y8" s="36"/>
      <c r="AB8" s="14"/>
    </row>
    <row r="9" spans="1:29" x14ac:dyDescent="0.2">
      <c r="E9" s="1" t="s">
        <v>2</v>
      </c>
      <c r="F9" s="34">
        <v>53</v>
      </c>
      <c r="G9" s="35"/>
      <c r="H9" s="34">
        <v>3</v>
      </c>
      <c r="I9" s="35"/>
      <c r="J9" s="34">
        <v>25</v>
      </c>
      <c r="K9" s="35"/>
      <c r="L9" s="34">
        <v>11</v>
      </c>
      <c r="M9" s="35"/>
      <c r="N9" s="34">
        <v>10</v>
      </c>
      <c r="O9" s="35"/>
      <c r="P9" s="34">
        <v>33</v>
      </c>
      <c r="Q9" s="35"/>
      <c r="R9" s="34">
        <v>19</v>
      </c>
      <c r="S9" s="35"/>
      <c r="T9" s="34">
        <v>227</v>
      </c>
      <c r="U9" s="35"/>
      <c r="V9" s="34">
        <v>11</v>
      </c>
      <c r="W9" s="35"/>
      <c r="X9" s="34"/>
      <c r="Y9" s="35"/>
    </row>
    <row r="10" spans="1:29" x14ac:dyDescent="0.2">
      <c r="A10" s="1" t="s">
        <v>9</v>
      </c>
      <c r="B10" s="1" t="s">
        <v>3</v>
      </c>
      <c r="C10" s="1" t="s">
        <v>4</v>
      </c>
      <c r="D10" s="12" t="s">
        <v>13</v>
      </c>
      <c r="E10" s="4" t="s">
        <v>5</v>
      </c>
      <c r="F10" s="1" t="s">
        <v>6</v>
      </c>
      <c r="G10" s="1" t="s">
        <v>7</v>
      </c>
      <c r="H10" s="1" t="s">
        <v>6</v>
      </c>
      <c r="I10" s="1" t="s">
        <v>7</v>
      </c>
      <c r="J10" s="1" t="s">
        <v>6</v>
      </c>
      <c r="K10" s="1" t="s">
        <v>7</v>
      </c>
      <c r="L10" s="1" t="s">
        <v>6</v>
      </c>
      <c r="M10" s="1" t="s">
        <v>7</v>
      </c>
      <c r="N10" s="1" t="s">
        <v>6</v>
      </c>
      <c r="O10" s="1" t="s">
        <v>7</v>
      </c>
      <c r="P10" s="1" t="s">
        <v>6</v>
      </c>
      <c r="Q10" s="1" t="s">
        <v>7</v>
      </c>
      <c r="R10" s="1" t="s">
        <v>6</v>
      </c>
      <c r="S10" s="1" t="s">
        <v>7</v>
      </c>
      <c r="T10" s="1" t="s">
        <v>6</v>
      </c>
      <c r="U10" s="1" t="s">
        <v>7</v>
      </c>
      <c r="V10" s="1" t="s">
        <v>6</v>
      </c>
      <c r="W10" s="1" t="s">
        <v>7</v>
      </c>
      <c r="X10" s="1" t="s">
        <v>6</v>
      </c>
      <c r="Y10" s="1" t="s">
        <v>7</v>
      </c>
      <c r="Z10" s="1" t="s">
        <v>8</v>
      </c>
      <c r="AA10" s="1" t="s">
        <v>9</v>
      </c>
      <c r="AB10" s="1" t="s">
        <v>18</v>
      </c>
      <c r="AC10" s="1" t="s">
        <v>20</v>
      </c>
    </row>
    <row r="11" spans="1:29" x14ac:dyDescent="0.2">
      <c r="A11" s="26">
        <f t="shared" ref="A11:A51" si="0">AA11</f>
        <v>1</v>
      </c>
      <c r="B11" s="27" t="s">
        <v>152</v>
      </c>
      <c r="C11" s="27" t="s">
        <v>153</v>
      </c>
      <c r="D11" s="13"/>
      <c r="E11" s="6" t="s">
        <v>41</v>
      </c>
      <c r="F11" s="6"/>
      <c r="G11" s="7">
        <f t="shared" ref="G11:G29" si="1">IF(F11=0,,($F$9-F11)*$F$7*100/$F$9)</f>
        <v>0</v>
      </c>
      <c r="H11" s="6"/>
      <c r="I11" s="7">
        <f t="shared" ref="I11:I22" si="2">IF(H11=0,,($H$9-H11)*$H$7*100/$H$9)</f>
        <v>0</v>
      </c>
      <c r="J11" s="27">
        <v>16</v>
      </c>
      <c r="K11" s="29">
        <f t="shared" ref="K11:K22" si="3">IF(J11=0,,($J$9-J11)*$J$7*100/$J$9)</f>
        <v>72</v>
      </c>
      <c r="L11" s="27">
        <v>5</v>
      </c>
      <c r="M11" s="29">
        <f t="shared" ref="M11:M18" si="4">IF(L11=0,,($L$9-L11)*$L$7*100/$L$9)</f>
        <v>109.09090909090909</v>
      </c>
      <c r="N11" s="27">
        <v>2</v>
      </c>
      <c r="O11" s="29">
        <f t="shared" ref="O11:O20" si="5">IF(N11=0,,($N$9-N11)*$N$7*100/$N$9)</f>
        <v>240</v>
      </c>
      <c r="P11" s="27">
        <v>8</v>
      </c>
      <c r="Q11" s="29">
        <f>IF(P11=0,,($P$9-P11)*$P$7*100/$P$9)</f>
        <v>303.030303030303</v>
      </c>
      <c r="R11" s="27">
        <v>6</v>
      </c>
      <c r="S11" s="29">
        <f t="shared" ref="S11:S16" si="6">IF(R11=0,,($R$9-R11)*$R$7*100/$R$9)</f>
        <v>136.84210526315789</v>
      </c>
      <c r="T11" s="27">
        <v>88</v>
      </c>
      <c r="U11" s="29">
        <f>IF(T11=0,,($T$9-T11)*$T$7*100/$T$9)</f>
        <v>306.16740088105729</v>
      </c>
      <c r="V11" s="6">
        <v>1</v>
      </c>
      <c r="W11" s="7">
        <f t="shared" ref="W11:W24" si="7">IF(V11=0,,($V$9-V11)*$V$7*100/$V$9)</f>
        <v>272.72727272727275</v>
      </c>
      <c r="X11" s="6"/>
      <c r="Y11" s="7">
        <f>IF(X11=0,,($X$9-X11)*$X$7*100/$X$9)</f>
        <v>0</v>
      </c>
      <c r="Z11" s="8">
        <f t="shared" ref="Z11:Z29" si="8">SUM(G11+I11+K11+M11+O11+Q11+S11+U11+W11)</f>
        <v>1439.8579909927</v>
      </c>
      <c r="AA11" s="6">
        <f t="shared" ref="AA11:AA51" si="9">ROW(B11)-10</f>
        <v>1</v>
      </c>
      <c r="AB11" s="6">
        <f t="shared" ref="AB11:AB51" si="10">COUNTA(F11,H11,L11,N11,P11,V11,T11)</f>
        <v>5</v>
      </c>
      <c r="AC11" s="16">
        <f t="shared" ref="AC11:AC51" si="11">AB11/$G$3</f>
        <v>0.5</v>
      </c>
    </row>
    <row r="12" spans="1:29" x14ac:dyDescent="0.2">
      <c r="A12" s="26">
        <f t="shared" si="0"/>
        <v>2</v>
      </c>
      <c r="B12" s="27" t="s">
        <v>119</v>
      </c>
      <c r="C12" s="27" t="s">
        <v>120</v>
      </c>
      <c r="D12" s="13"/>
      <c r="E12" s="6" t="s">
        <v>121</v>
      </c>
      <c r="F12" s="6"/>
      <c r="G12" s="7">
        <f t="shared" si="1"/>
        <v>0</v>
      </c>
      <c r="H12" s="6">
        <v>2</v>
      </c>
      <c r="I12" s="7">
        <f t="shared" si="2"/>
        <v>66.666666666666671</v>
      </c>
      <c r="J12" s="27">
        <v>8</v>
      </c>
      <c r="K12" s="29">
        <f t="shared" si="3"/>
        <v>136</v>
      </c>
      <c r="L12" s="27">
        <v>3</v>
      </c>
      <c r="M12" s="29">
        <f t="shared" si="4"/>
        <v>145.45454545454547</v>
      </c>
      <c r="N12" s="27">
        <v>1</v>
      </c>
      <c r="O12" s="29">
        <f t="shared" si="5"/>
        <v>270</v>
      </c>
      <c r="P12" s="27">
        <v>17</v>
      </c>
      <c r="Q12" s="29">
        <f>IF(P12=0,,($P$9-P12)*$P$7*100/$P$9)</f>
        <v>193.93939393939394</v>
      </c>
      <c r="R12" s="27">
        <v>11</v>
      </c>
      <c r="S12" s="29">
        <f t="shared" si="6"/>
        <v>84.21052631578948</v>
      </c>
      <c r="T12" s="27">
        <v>174</v>
      </c>
      <c r="U12" s="29">
        <f>IF(T12=0,,($T$9-T12)*$T$7*100/$T$9)</f>
        <v>116.74008810572687</v>
      </c>
      <c r="V12" s="6">
        <v>3</v>
      </c>
      <c r="W12" s="7">
        <f t="shared" si="7"/>
        <v>218.18181818181819</v>
      </c>
      <c r="X12" s="6"/>
      <c r="Y12" s="7">
        <f t="shared" ref="Y12:Y24" si="12">IF(X12=0,,($V$9-X12)*$V$7*100/$V$9)</f>
        <v>0</v>
      </c>
      <c r="Z12" s="8">
        <f t="shared" si="8"/>
        <v>1231.1930386639406</v>
      </c>
      <c r="AA12" s="6">
        <f t="shared" si="9"/>
        <v>2</v>
      </c>
      <c r="AB12" s="6">
        <f t="shared" si="10"/>
        <v>6</v>
      </c>
      <c r="AC12" s="16">
        <f t="shared" si="11"/>
        <v>0.6</v>
      </c>
    </row>
    <row r="13" spans="1:29" x14ac:dyDescent="0.2">
      <c r="A13" s="26">
        <f t="shared" si="0"/>
        <v>3</v>
      </c>
      <c r="B13" s="27" t="s">
        <v>61</v>
      </c>
      <c r="C13" s="27" t="s">
        <v>62</v>
      </c>
      <c r="D13" s="13"/>
      <c r="E13" s="6" t="s">
        <v>41</v>
      </c>
      <c r="F13" s="6">
        <v>27</v>
      </c>
      <c r="G13" s="7">
        <f t="shared" si="1"/>
        <v>98.113207547169807</v>
      </c>
      <c r="H13" s="6"/>
      <c r="I13" s="7">
        <f t="shared" si="2"/>
        <v>0</v>
      </c>
      <c r="J13" s="27">
        <v>13</v>
      </c>
      <c r="K13" s="29">
        <f t="shared" si="3"/>
        <v>96</v>
      </c>
      <c r="L13" s="27">
        <v>6</v>
      </c>
      <c r="M13" s="29">
        <f t="shared" si="4"/>
        <v>90.909090909090907</v>
      </c>
      <c r="N13" s="27">
        <v>6</v>
      </c>
      <c r="O13" s="29">
        <f t="shared" si="5"/>
        <v>120</v>
      </c>
      <c r="P13" s="27">
        <v>22</v>
      </c>
      <c r="Q13" s="29">
        <f>IF(P13=0,,($P$9-P13)*$P$7*100/$P$9)</f>
        <v>133.33333333333334</v>
      </c>
      <c r="R13" s="27">
        <v>17</v>
      </c>
      <c r="S13" s="29">
        <f t="shared" si="6"/>
        <v>21.05263157894737</v>
      </c>
      <c r="T13" s="31">
        <v>173</v>
      </c>
      <c r="U13" s="29">
        <f>IF(T13=0,,($T$9-T13)*$T$7*100/$T$9)</f>
        <v>118.94273127753304</v>
      </c>
      <c r="V13" s="30">
        <v>5</v>
      </c>
      <c r="W13" s="7">
        <f t="shared" si="7"/>
        <v>163.63636363636363</v>
      </c>
      <c r="X13" s="30"/>
      <c r="Y13" s="7">
        <f t="shared" si="12"/>
        <v>0</v>
      </c>
      <c r="Z13" s="8">
        <f t="shared" si="8"/>
        <v>841.98735828243821</v>
      </c>
      <c r="AA13" s="6">
        <f t="shared" si="9"/>
        <v>3</v>
      </c>
      <c r="AB13" s="6">
        <f t="shared" si="10"/>
        <v>6</v>
      </c>
      <c r="AC13" s="16">
        <f t="shared" si="11"/>
        <v>0.6</v>
      </c>
    </row>
    <row r="14" spans="1:29" x14ac:dyDescent="0.2">
      <c r="A14" s="26">
        <f t="shared" si="0"/>
        <v>4</v>
      </c>
      <c r="B14" s="27" t="s">
        <v>154</v>
      </c>
      <c r="C14" s="27" t="s">
        <v>155</v>
      </c>
      <c r="D14" s="13"/>
      <c r="E14" s="6" t="s">
        <v>41</v>
      </c>
      <c r="F14" s="6"/>
      <c r="G14" s="7">
        <f t="shared" si="1"/>
        <v>0</v>
      </c>
      <c r="H14" s="6"/>
      <c r="I14" s="7">
        <f t="shared" si="2"/>
        <v>0</v>
      </c>
      <c r="J14" s="27"/>
      <c r="K14" s="29">
        <f t="shared" si="3"/>
        <v>0</v>
      </c>
      <c r="L14" s="27"/>
      <c r="M14" s="29">
        <f t="shared" si="4"/>
        <v>0</v>
      </c>
      <c r="N14" s="27">
        <v>3</v>
      </c>
      <c r="O14" s="29">
        <f t="shared" si="5"/>
        <v>210</v>
      </c>
      <c r="P14" s="27">
        <v>27</v>
      </c>
      <c r="Q14" s="29">
        <f>IF(P14=0,,($P$9-P14)*$P$7*100/$P$9)</f>
        <v>72.727272727272734</v>
      </c>
      <c r="R14" s="27">
        <v>7</v>
      </c>
      <c r="S14" s="29">
        <f t="shared" si="6"/>
        <v>126.31578947368421</v>
      </c>
      <c r="T14" s="27">
        <v>211</v>
      </c>
      <c r="U14" s="29">
        <f>IF(T14=0,,($T$9-T14)*$T$7*100/$T$9)</f>
        <v>35.242290748898675</v>
      </c>
      <c r="V14" s="6">
        <v>2</v>
      </c>
      <c r="W14" s="7">
        <f t="shared" si="7"/>
        <v>245.45454545454547</v>
      </c>
      <c r="X14" s="6"/>
      <c r="Y14" s="7">
        <f t="shared" si="12"/>
        <v>0</v>
      </c>
      <c r="Z14" s="8">
        <f t="shared" si="8"/>
        <v>689.73989840440106</v>
      </c>
      <c r="AA14" s="6">
        <f t="shared" si="9"/>
        <v>4</v>
      </c>
      <c r="AB14" s="6">
        <f t="shared" si="10"/>
        <v>4</v>
      </c>
      <c r="AC14" s="16">
        <f t="shared" si="11"/>
        <v>0.4</v>
      </c>
    </row>
    <row r="15" spans="1:29" x14ac:dyDescent="0.2">
      <c r="A15" s="26">
        <f t="shared" si="0"/>
        <v>5</v>
      </c>
      <c r="B15" s="27" t="s">
        <v>58</v>
      </c>
      <c r="C15" s="27" t="s">
        <v>59</v>
      </c>
      <c r="D15" s="13"/>
      <c r="E15" s="6" t="s">
        <v>137</v>
      </c>
      <c r="F15" s="6"/>
      <c r="G15" s="7">
        <f t="shared" si="1"/>
        <v>0</v>
      </c>
      <c r="H15" s="6"/>
      <c r="I15" s="7">
        <f t="shared" si="2"/>
        <v>0</v>
      </c>
      <c r="J15" s="27"/>
      <c r="K15" s="29">
        <f t="shared" si="3"/>
        <v>0</v>
      </c>
      <c r="L15" s="27">
        <v>9</v>
      </c>
      <c r="M15" s="29">
        <f t="shared" si="4"/>
        <v>36.363636363636367</v>
      </c>
      <c r="N15" s="27">
        <v>3</v>
      </c>
      <c r="O15" s="29">
        <f t="shared" si="5"/>
        <v>210</v>
      </c>
      <c r="P15" s="27"/>
      <c r="Q15" s="29">
        <f>IF(P15=0,,($P$9-P15)*$P$7*100/$P$9)</f>
        <v>0</v>
      </c>
      <c r="R15" s="27"/>
      <c r="S15" s="29">
        <f t="shared" si="6"/>
        <v>0</v>
      </c>
      <c r="T15" s="31">
        <v>205</v>
      </c>
      <c r="U15" s="29">
        <f>IF(T15=0,,($T$9-T15)*$T$7*100/$T$9)</f>
        <v>48.458149779735685</v>
      </c>
      <c r="V15" s="30">
        <v>6</v>
      </c>
      <c r="W15" s="7">
        <f t="shared" si="7"/>
        <v>136.36363636363637</v>
      </c>
      <c r="X15" s="30"/>
      <c r="Y15" s="7">
        <f t="shared" si="12"/>
        <v>0</v>
      </c>
      <c r="Z15" s="8">
        <f t="shared" si="8"/>
        <v>431.18542250700841</v>
      </c>
      <c r="AA15" s="6">
        <f t="shared" si="9"/>
        <v>5</v>
      </c>
      <c r="AB15" s="6">
        <f t="shared" si="10"/>
        <v>4</v>
      </c>
      <c r="AC15" s="16">
        <f t="shared" si="11"/>
        <v>0.4</v>
      </c>
    </row>
    <row r="16" spans="1:29" x14ac:dyDescent="0.2">
      <c r="A16" s="26">
        <f t="shared" si="0"/>
        <v>6</v>
      </c>
      <c r="B16" s="27" t="s">
        <v>260</v>
      </c>
      <c r="C16" s="27" t="s">
        <v>127</v>
      </c>
      <c r="D16" s="13"/>
      <c r="E16" s="6" t="s">
        <v>78</v>
      </c>
      <c r="F16" s="6"/>
      <c r="G16" s="7">
        <f t="shared" si="1"/>
        <v>0</v>
      </c>
      <c r="H16" s="6"/>
      <c r="I16" s="7">
        <f t="shared" si="2"/>
        <v>0</v>
      </c>
      <c r="J16" s="27"/>
      <c r="K16" s="29">
        <f t="shared" si="3"/>
        <v>0</v>
      </c>
      <c r="L16" s="27"/>
      <c r="M16" s="29">
        <f t="shared" si="4"/>
        <v>0</v>
      </c>
      <c r="N16" s="27">
        <v>5</v>
      </c>
      <c r="O16" s="29">
        <f t="shared" si="5"/>
        <v>150</v>
      </c>
      <c r="P16" s="27">
        <v>30</v>
      </c>
      <c r="Q16" s="29">
        <v>0</v>
      </c>
      <c r="R16" s="27"/>
      <c r="S16" s="29">
        <f t="shared" si="6"/>
        <v>0</v>
      </c>
      <c r="T16" s="27"/>
      <c r="U16" s="29">
        <v>0</v>
      </c>
      <c r="V16" s="6">
        <v>3</v>
      </c>
      <c r="W16" s="7">
        <f t="shared" si="7"/>
        <v>218.18181818181819</v>
      </c>
      <c r="X16" s="6"/>
      <c r="Y16" s="7">
        <f t="shared" si="12"/>
        <v>0</v>
      </c>
      <c r="Z16" s="8">
        <f t="shared" si="8"/>
        <v>368.18181818181819</v>
      </c>
      <c r="AA16" s="6">
        <f t="shared" si="9"/>
        <v>6</v>
      </c>
      <c r="AB16" s="6">
        <f t="shared" si="10"/>
        <v>3</v>
      </c>
      <c r="AC16" s="16">
        <f t="shared" si="11"/>
        <v>0.3</v>
      </c>
    </row>
    <row r="17" spans="1:29" x14ac:dyDescent="0.2">
      <c r="A17" s="26">
        <f t="shared" si="0"/>
        <v>7</v>
      </c>
      <c r="B17" s="27" t="s">
        <v>186</v>
      </c>
      <c r="C17" s="27" t="s">
        <v>187</v>
      </c>
      <c r="D17" s="13"/>
      <c r="E17" s="6" t="s">
        <v>121</v>
      </c>
      <c r="F17" s="6"/>
      <c r="G17" s="7">
        <f t="shared" si="1"/>
        <v>0</v>
      </c>
      <c r="H17" s="6"/>
      <c r="I17" s="7">
        <f t="shared" si="2"/>
        <v>0</v>
      </c>
      <c r="J17" s="27"/>
      <c r="K17" s="29">
        <f t="shared" si="3"/>
        <v>0</v>
      </c>
      <c r="L17" s="27">
        <v>10</v>
      </c>
      <c r="M17" s="29">
        <f t="shared" si="4"/>
        <v>18.181818181818183</v>
      </c>
      <c r="N17" s="27">
        <v>7</v>
      </c>
      <c r="O17" s="29">
        <f t="shared" si="5"/>
        <v>90</v>
      </c>
      <c r="P17" s="27">
        <v>26</v>
      </c>
      <c r="Q17" s="29">
        <f t="shared" ref="Q17:Q29" si="13">IF(P17=0,,($P$9-P17)*$P$7*100/$P$9)</f>
        <v>84.848484848484844</v>
      </c>
      <c r="R17" s="27"/>
      <c r="S17" s="29"/>
      <c r="T17" s="27">
        <v>223</v>
      </c>
      <c r="U17" s="29">
        <f t="shared" ref="U17:U29" si="14">IF(T17=0,,($T$9-T17)*$T$7*100/$T$9)</f>
        <v>8.8105726872246688</v>
      </c>
      <c r="V17" s="6">
        <v>10</v>
      </c>
      <c r="W17" s="7">
        <f t="shared" si="7"/>
        <v>27.272727272727273</v>
      </c>
      <c r="X17" s="6"/>
      <c r="Y17" s="7">
        <f t="shared" si="12"/>
        <v>0</v>
      </c>
      <c r="Z17" s="8">
        <f t="shared" si="8"/>
        <v>229.11360299025498</v>
      </c>
      <c r="AA17" s="6">
        <f t="shared" si="9"/>
        <v>7</v>
      </c>
      <c r="AB17" s="6">
        <f t="shared" si="10"/>
        <v>5</v>
      </c>
      <c r="AC17" s="16">
        <f t="shared" si="11"/>
        <v>0.5</v>
      </c>
    </row>
    <row r="18" spans="1:29" x14ac:dyDescent="0.2">
      <c r="A18" s="26">
        <f t="shared" si="0"/>
        <v>8</v>
      </c>
      <c r="B18" s="27" t="s">
        <v>119</v>
      </c>
      <c r="C18" s="27" t="s">
        <v>128</v>
      </c>
      <c r="D18" s="6"/>
      <c r="E18" s="6" t="s">
        <v>121</v>
      </c>
      <c r="F18" s="6"/>
      <c r="G18" s="7">
        <f t="shared" si="1"/>
        <v>0</v>
      </c>
      <c r="H18" s="6"/>
      <c r="I18" s="7">
        <f t="shared" si="2"/>
        <v>0</v>
      </c>
      <c r="J18" s="27"/>
      <c r="K18" s="29">
        <f t="shared" si="3"/>
        <v>0</v>
      </c>
      <c r="L18" s="27">
        <v>7</v>
      </c>
      <c r="M18" s="29">
        <f t="shared" si="4"/>
        <v>72.727272727272734</v>
      </c>
      <c r="N18" s="27"/>
      <c r="O18" s="29">
        <f t="shared" si="5"/>
        <v>0</v>
      </c>
      <c r="P18" s="27"/>
      <c r="Q18" s="29">
        <f t="shared" si="13"/>
        <v>0</v>
      </c>
      <c r="R18" s="27"/>
      <c r="S18" s="29">
        <f t="shared" ref="S18:S29" si="15">IF(R18=0,,($R$9-R18)*$R$7*100/$R$9)</f>
        <v>0</v>
      </c>
      <c r="T18" s="27"/>
      <c r="U18" s="29">
        <f t="shared" si="14"/>
        <v>0</v>
      </c>
      <c r="V18" s="6">
        <v>8</v>
      </c>
      <c r="W18" s="7">
        <f t="shared" si="7"/>
        <v>81.818181818181813</v>
      </c>
      <c r="X18" s="6"/>
      <c r="Y18" s="7">
        <f t="shared" si="12"/>
        <v>0</v>
      </c>
      <c r="Z18" s="8">
        <f t="shared" si="8"/>
        <v>154.54545454545456</v>
      </c>
      <c r="AA18" s="6">
        <f t="shared" si="9"/>
        <v>8</v>
      </c>
      <c r="AB18" s="6">
        <f t="shared" si="10"/>
        <v>2</v>
      </c>
      <c r="AC18" s="16">
        <f t="shared" si="11"/>
        <v>0.2</v>
      </c>
    </row>
    <row r="19" spans="1:29" x14ac:dyDescent="0.2">
      <c r="A19" s="26">
        <f t="shared" si="0"/>
        <v>9</v>
      </c>
      <c r="B19" s="27" t="s">
        <v>388</v>
      </c>
      <c r="C19" s="27" t="s">
        <v>389</v>
      </c>
      <c r="D19" s="13"/>
      <c r="E19" s="6" t="s">
        <v>161</v>
      </c>
      <c r="F19" s="6"/>
      <c r="G19" s="7">
        <f t="shared" si="1"/>
        <v>0</v>
      </c>
      <c r="H19" s="6"/>
      <c r="I19" s="7">
        <f t="shared" si="2"/>
        <v>0</v>
      </c>
      <c r="J19" s="27"/>
      <c r="K19" s="29">
        <f t="shared" si="3"/>
        <v>0</v>
      </c>
      <c r="L19" s="27"/>
      <c r="M19" s="29"/>
      <c r="N19" s="27"/>
      <c r="O19" s="29">
        <f t="shared" si="5"/>
        <v>0</v>
      </c>
      <c r="P19" s="27"/>
      <c r="Q19" s="29">
        <f t="shared" si="13"/>
        <v>0</v>
      </c>
      <c r="R19" s="27"/>
      <c r="S19" s="29">
        <f t="shared" si="15"/>
        <v>0</v>
      </c>
      <c r="T19" s="32"/>
      <c r="U19" s="29">
        <f t="shared" si="14"/>
        <v>0</v>
      </c>
      <c r="V19" s="30">
        <v>7</v>
      </c>
      <c r="W19" s="7">
        <f t="shared" si="7"/>
        <v>109.09090909090909</v>
      </c>
      <c r="X19" s="30"/>
      <c r="Y19" s="7">
        <f t="shared" si="12"/>
        <v>0</v>
      </c>
      <c r="Z19" s="8">
        <f t="shared" si="8"/>
        <v>109.09090909090909</v>
      </c>
      <c r="AA19" s="6">
        <f t="shared" si="9"/>
        <v>9</v>
      </c>
      <c r="AB19" s="6">
        <f t="shared" si="10"/>
        <v>1</v>
      </c>
      <c r="AC19" s="16">
        <f t="shared" si="11"/>
        <v>0.1</v>
      </c>
    </row>
    <row r="20" spans="1:29" x14ac:dyDescent="0.2">
      <c r="A20" s="26">
        <f t="shared" si="0"/>
        <v>10</v>
      </c>
      <c r="B20" s="27" t="s">
        <v>188</v>
      </c>
      <c r="C20" s="27" t="s">
        <v>189</v>
      </c>
      <c r="D20" s="6"/>
      <c r="E20" s="6" t="s">
        <v>161</v>
      </c>
      <c r="F20" s="6"/>
      <c r="G20" s="7">
        <f t="shared" si="1"/>
        <v>0</v>
      </c>
      <c r="H20" s="6"/>
      <c r="I20" s="7">
        <f t="shared" si="2"/>
        <v>0</v>
      </c>
      <c r="J20" s="27"/>
      <c r="K20" s="29">
        <f t="shared" si="3"/>
        <v>0</v>
      </c>
      <c r="L20" s="27">
        <v>11</v>
      </c>
      <c r="M20" s="29">
        <f>18/2</f>
        <v>9</v>
      </c>
      <c r="N20" s="27">
        <v>8</v>
      </c>
      <c r="O20" s="29">
        <f t="shared" si="5"/>
        <v>60</v>
      </c>
      <c r="P20" s="27"/>
      <c r="Q20" s="29">
        <f t="shared" si="13"/>
        <v>0</v>
      </c>
      <c r="R20" s="27"/>
      <c r="S20" s="29">
        <f t="shared" si="15"/>
        <v>0</v>
      </c>
      <c r="T20" s="27"/>
      <c r="U20" s="29">
        <f t="shared" si="14"/>
        <v>0</v>
      </c>
      <c r="V20" s="6"/>
      <c r="W20" s="7">
        <f t="shared" si="7"/>
        <v>0</v>
      </c>
      <c r="X20" s="6"/>
      <c r="Y20" s="7">
        <f t="shared" si="12"/>
        <v>0</v>
      </c>
      <c r="Z20" s="8">
        <f t="shared" si="8"/>
        <v>69</v>
      </c>
      <c r="AA20" s="6">
        <f t="shared" si="9"/>
        <v>10</v>
      </c>
      <c r="AB20" s="6">
        <f t="shared" si="10"/>
        <v>2</v>
      </c>
      <c r="AC20" s="16">
        <f t="shared" si="11"/>
        <v>0.2</v>
      </c>
    </row>
    <row r="21" spans="1:29" x14ac:dyDescent="0.2">
      <c r="A21" s="26">
        <f t="shared" si="0"/>
        <v>11</v>
      </c>
      <c r="B21" s="27" t="s">
        <v>184</v>
      </c>
      <c r="C21" s="27" t="s">
        <v>185</v>
      </c>
      <c r="D21" s="13"/>
      <c r="E21" s="6" t="s">
        <v>137</v>
      </c>
      <c r="F21" s="6"/>
      <c r="G21" s="7">
        <f t="shared" si="1"/>
        <v>0</v>
      </c>
      <c r="H21" s="6"/>
      <c r="I21" s="7">
        <f t="shared" si="2"/>
        <v>0</v>
      </c>
      <c r="J21" s="27"/>
      <c r="K21" s="29">
        <f t="shared" si="3"/>
        <v>0</v>
      </c>
      <c r="L21" s="27">
        <v>8</v>
      </c>
      <c r="M21" s="29">
        <f t="shared" ref="M21:M29" si="16">IF(L21=0,,($L$9-L21)*$L$7*100/$L$9)</f>
        <v>54.545454545454547</v>
      </c>
      <c r="N21" s="27"/>
      <c r="O21" s="29"/>
      <c r="P21" s="27"/>
      <c r="Q21" s="29">
        <f t="shared" si="13"/>
        <v>0</v>
      </c>
      <c r="R21" s="27"/>
      <c r="S21" s="29">
        <f t="shared" si="15"/>
        <v>0</v>
      </c>
      <c r="T21" s="31"/>
      <c r="U21" s="29">
        <f t="shared" si="14"/>
        <v>0</v>
      </c>
      <c r="V21" s="30"/>
      <c r="W21" s="7">
        <f t="shared" si="7"/>
        <v>0</v>
      </c>
      <c r="X21" s="30"/>
      <c r="Y21" s="7">
        <f t="shared" si="12"/>
        <v>0</v>
      </c>
      <c r="Z21" s="8">
        <f t="shared" si="8"/>
        <v>54.545454545454547</v>
      </c>
      <c r="AA21" s="6">
        <f t="shared" si="9"/>
        <v>11</v>
      </c>
      <c r="AB21" s="6">
        <f t="shared" si="10"/>
        <v>1</v>
      </c>
      <c r="AC21" s="16">
        <f t="shared" si="11"/>
        <v>0.1</v>
      </c>
    </row>
    <row r="22" spans="1:29" x14ac:dyDescent="0.2">
      <c r="A22" s="26">
        <f t="shared" si="0"/>
        <v>12</v>
      </c>
      <c r="B22" s="27" t="s">
        <v>390</v>
      </c>
      <c r="C22" s="27" t="s">
        <v>170</v>
      </c>
      <c r="D22" s="6"/>
      <c r="E22" s="6" t="s">
        <v>121</v>
      </c>
      <c r="F22" s="6"/>
      <c r="G22" s="7">
        <f t="shared" si="1"/>
        <v>0</v>
      </c>
      <c r="H22" s="6"/>
      <c r="I22" s="7">
        <f t="shared" si="2"/>
        <v>0</v>
      </c>
      <c r="J22" s="27"/>
      <c r="K22" s="29">
        <f t="shared" si="3"/>
        <v>0</v>
      </c>
      <c r="L22" s="27"/>
      <c r="M22" s="29">
        <f t="shared" si="16"/>
        <v>0</v>
      </c>
      <c r="N22" s="27"/>
      <c r="O22" s="29">
        <f>IF(N22=0,,($N$9-N22)*$N$7*100/$N$9)</f>
        <v>0</v>
      </c>
      <c r="P22" s="27"/>
      <c r="Q22" s="29">
        <f t="shared" si="13"/>
        <v>0</v>
      </c>
      <c r="R22" s="27"/>
      <c r="S22" s="29">
        <f t="shared" si="15"/>
        <v>0</v>
      </c>
      <c r="T22" s="27"/>
      <c r="U22" s="29">
        <f t="shared" si="14"/>
        <v>0</v>
      </c>
      <c r="V22" s="6">
        <v>9</v>
      </c>
      <c r="W22" s="7">
        <f t="shared" si="7"/>
        <v>54.545454545454547</v>
      </c>
      <c r="X22" s="6"/>
      <c r="Y22" s="7">
        <f t="shared" si="12"/>
        <v>0</v>
      </c>
      <c r="Z22" s="8">
        <f t="shared" si="8"/>
        <v>54.545454545454547</v>
      </c>
      <c r="AA22" s="6">
        <f t="shared" si="9"/>
        <v>12</v>
      </c>
      <c r="AB22" s="6">
        <f t="shared" si="10"/>
        <v>1</v>
      </c>
      <c r="AC22" s="16">
        <f t="shared" si="11"/>
        <v>0.1</v>
      </c>
    </row>
    <row r="23" spans="1:29" x14ac:dyDescent="0.2">
      <c r="A23" s="26">
        <f t="shared" si="0"/>
        <v>13</v>
      </c>
      <c r="B23" s="27" t="s">
        <v>261</v>
      </c>
      <c r="C23" s="27" t="s">
        <v>262</v>
      </c>
      <c r="D23" s="13"/>
      <c r="E23" s="6" t="s">
        <v>161</v>
      </c>
      <c r="F23" s="6"/>
      <c r="G23" s="7">
        <f t="shared" si="1"/>
        <v>0</v>
      </c>
      <c r="H23" s="6"/>
      <c r="I23" s="7"/>
      <c r="J23" s="27"/>
      <c r="K23" s="29"/>
      <c r="L23" s="27"/>
      <c r="M23" s="29">
        <f t="shared" si="16"/>
        <v>0</v>
      </c>
      <c r="N23" s="27">
        <v>9</v>
      </c>
      <c r="O23" s="29">
        <f>IF(N23=0,,($N$9-N23)*$N$7*100/$N$9)</f>
        <v>30</v>
      </c>
      <c r="P23" s="27"/>
      <c r="Q23" s="29">
        <f t="shared" si="13"/>
        <v>0</v>
      </c>
      <c r="R23" s="27"/>
      <c r="S23" s="29">
        <f t="shared" si="15"/>
        <v>0</v>
      </c>
      <c r="T23" s="32"/>
      <c r="U23" s="29">
        <f t="shared" si="14"/>
        <v>0</v>
      </c>
      <c r="V23" s="17"/>
      <c r="W23" s="7">
        <f t="shared" si="7"/>
        <v>0</v>
      </c>
      <c r="X23" s="17"/>
      <c r="Y23" s="7">
        <f t="shared" si="12"/>
        <v>0</v>
      </c>
      <c r="Z23" s="8">
        <f t="shared" si="8"/>
        <v>30</v>
      </c>
      <c r="AA23" s="6">
        <f t="shared" si="9"/>
        <v>13</v>
      </c>
      <c r="AB23" s="6">
        <f t="shared" si="10"/>
        <v>1</v>
      </c>
      <c r="AC23" s="16">
        <f t="shared" si="11"/>
        <v>0.1</v>
      </c>
    </row>
    <row r="24" spans="1:29" x14ac:dyDescent="0.2">
      <c r="A24" s="26">
        <f t="shared" si="0"/>
        <v>14</v>
      </c>
      <c r="B24" s="27" t="s">
        <v>263</v>
      </c>
      <c r="C24" s="27" t="s">
        <v>264</v>
      </c>
      <c r="D24" s="6"/>
      <c r="E24" s="6" t="s">
        <v>161</v>
      </c>
      <c r="F24" s="6"/>
      <c r="G24" s="7">
        <f t="shared" si="1"/>
        <v>0</v>
      </c>
      <c r="H24" s="6"/>
      <c r="I24" s="7">
        <f t="shared" ref="I24:I29" si="17">IF(H24=0,,($H$9-H24)*$H$7*100/$H$9)</f>
        <v>0</v>
      </c>
      <c r="J24" s="27"/>
      <c r="K24" s="29">
        <f t="shared" ref="K24:K29" si="18">IF(J24=0,,($J$9-J24)*$J$7*100/$J$9)</f>
        <v>0</v>
      </c>
      <c r="L24" s="27"/>
      <c r="M24" s="29">
        <f t="shared" si="16"/>
        <v>0</v>
      </c>
      <c r="N24" s="27">
        <v>10</v>
      </c>
      <c r="O24" s="29">
        <v>15</v>
      </c>
      <c r="P24" s="27">
        <v>33</v>
      </c>
      <c r="Q24" s="29">
        <f t="shared" si="13"/>
        <v>0</v>
      </c>
      <c r="R24" s="27"/>
      <c r="S24" s="29">
        <f t="shared" si="15"/>
        <v>0</v>
      </c>
      <c r="T24" s="27"/>
      <c r="U24" s="29">
        <f t="shared" si="14"/>
        <v>0</v>
      </c>
      <c r="V24" s="6"/>
      <c r="W24" s="7">
        <f t="shared" si="7"/>
        <v>0</v>
      </c>
      <c r="X24" s="6"/>
      <c r="Y24" s="7">
        <f t="shared" si="12"/>
        <v>0</v>
      </c>
      <c r="Z24" s="8">
        <f t="shared" si="8"/>
        <v>15</v>
      </c>
      <c r="AA24" s="6">
        <f t="shared" si="9"/>
        <v>14</v>
      </c>
      <c r="AB24" s="6">
        <f t="shared" si="10"/>
        <v>2</v>
      </c>
      <c r="AC24" s="16">
        <f t="shared" si="11"/>
        <v>0.2</v>
      </c>
    </row>
    <row r="25" spans="1:29" x14ac:dyDescent="0.2">
      <c r="A25" s="26">
        <f t="shared" si="0"/>
        <v>15</v>
      </c>
      <c r="B25" s="27" t="s">
        <v>391</v>
      </c>
      <c r="C25" s="27" t="s">
        <v>392</v>
      </c>
      <c r="D25" s="13"/>
      <c r="E25" s="6" t="s">
        <v>41</v>
      </c>
      <c r="F25" s="6"/>
      <c r="G25" s="7">
        <f t="shared" si="1"/>
        <v>0</v>
      </c>
      <c r="H25" s="6"/>
      <c r="I25" s="7">
        <f t="shared" si="17"/>
        <v>0</v>
      </c>
      <c r="J25" s="27"/>
      <c r="K25" s="29">
        <f t="shared" si="18"/>
        <v>0</v>
      </c>
      <c r="L25" s="27"/>
      <c r="M25" s="29">
        <f t="shared" si="16"/>
        <v>0</v>
      </c>
      <c r="N25" s="27"/>
      <c r="O25" s="29">
        <f>IF(N25=0,,($N$9-N25)*$N$7*100/$N$9)</f>
        <v>0</v>
      </c>
      <c r="P25" s="27"/>
      <c r="Q25" s="29">
        <f t="shared" si="13"/>
        <v>0</v>
      </c>
      <c r="R25" s="27"/>
      <c r="S25" s="29">
        <f t="shared" si="15"/>
        <v>0</v>
      </c>
      <c r="T25" s="32"/>
      <c r="U25" s="29">
        <f t="shared" si="14"/>
        <v>0</v>
      </c>
      <c r="V25" s="30">
        <v>11</v>
      </c>
      <c r="W25" s="7">
        <v>14</v>
      </c>
      <c r="X25" s="30"/>
      <c r="Y25" s="7">
        <v>0</v>
      </c>
      <c r="Z25" s="8">
        <f t="shared" si="8"/>
        <v>14</v>
      </c>
      <c r="AA25" s="6">
        <f t="shared" si="9"/>
        <v>15</v>
      </c>
      <c r="AB25" s="6">
        <f t="shared" si="10"/>
        <v>1</v>
      </c>
      <c r="AC25" s="16">
        <f t="shared" si="11"/>
        <v>0.1</v>
      </c>
    </row>
    <row r="26" spans="1:29" x14ac:dyDescent="0.2">
      <c r="A26" s="26">
        <f t="shared" si="0"/>
        <v>16</v>
      </c>
      <c r="B26" s="27" t="s">
        <v>63</v>
      </c>
      <c r="C26" s="27" t="s">
        <v>64</v>
      </c>
      <c r="D26" s="13"/>
      <c r="E26" s="6" t="s">
        <v>41</v>
      </c>
      <c r="F26" s="6">
        <v>50</v>
      </c>
      <c r="G26" s="7">
        <f t="shared" si="1"/>
        <v>11.320754716981131</v>
      </c>
      <c r="H26" s="6"/>
      <c r="I26" s="7">
        <f t="shared" si="17"/>
        <v>0</v>
      </c>
      <c r="J26" s="27"/>
      <c r="K26" s="29">
        <f t="shared" si="18"/>
        <v>0</v>
      </c>
      <c r="L26" s="27"/>
      <c r="M26" s="29">
        <f t="shared" si="16"/>
        <v>0</v>
      </c>
      <c r="N26" s="27"/>
      <c r="O26" s="29">
        <f>IF(N26=0,,($N$9-N26)*$N$7*100/$N$9)</f>
        <v>0</v>
      </c>
      <c r="P26" s="27"/>
      <c r="Q26" s="29">
        <f t="shared" si="13"/>
        <v>0</v>
      </c>
      <c r="R26" s="27"/>
      <c r="S26" s="29">
        <f t="shared" si="15"/>
        <v>0</v>
      </c>
      <c r="T26" s="31"/>
      <c r="U26" s="29">
        <f t="shared" si="14"/>
        <v>0</v>
      </c>
      <c r="V26" s="17"/>
      <c r="W26" s="7">
        <f>IF(V26=0,,($V$9-V26)*$V$7*100/$V$9)</f>
        <v>0</v>
      </c>
      <c r="X26" s="17"/>
      <c r="Y26" s="7">
        <f>IF(X26=0,,($V$9-X26)*$V$7*100/$V$9)</f>
        <v>0</v>
      </c>
      <c r="Z26" s="8">
        <f t="shared" si="8"/>
        <v>11.320754716981131</v>
      </c>
      <c r="AA26" s="6">
        <f t="shared" si="9"/>
        <v>16</v>
      </c>
      <c r="AB26" s="6">
        <f t="shared" si="10"/>
        <v>1</v>
      </c>
      <c r="AC26" s="16">
        <f t="shared" si="11"/>
        <v>0.1</v>
      </c>
    </row>
    <row r="27" spans="1:29" x14ac:dyDescent="0.2">
      <c r="A27" s="26">
        <f t="shared" si="0"/>
        <v>17</v>
      </c>
      <c r="B27" s="27"/>
      <c r="C27" s="27"/>
      <c r="D27" s="13"/>
      <c r="E27" s="6"/>
      <c r="F27" s="6"/>
      <c r="G27" s="7">
        <f t="shared" si="1"/>
        <v>0</v>
      </c>
      <c r="H27" s="6"/>
      <c r="I27" s="7">
        <f t="shared" si="17"/>
        <v>0</v>
      </c>
      <c r="J27" s="27"/>
      <c r="K27" s="29">
        <f t="shared" si="18"/>
        <v>0</v>
      </c>
      <c r="L27" s="27"/>
      <c r="M27" s="29">
        <f t="shared" si="16"/>
        <v>0</v>
      </c>
      <c r="N27" s="27"/>
      <c r="O27" s="29">
        <f>IF(N27=0,,($N$9-N27)*$N$7*100/$N$9)</f>
        <v>0</v>
      </c>
      <c r="P27" s="27"/>
      <c r="Q27" s="29">
        <f t="shared" si="13"/>
        <v>0</v>
      </c>
      <c r="R27" s="27"/>
      <c r="S27" s="29">
        <f t="shared" si="15"/>
        <v>0</v>
      </c>
      <c r="T27" s="27"/>
      <c r="U27" s="29">
        <f t="shared" si="14"/>
        <v>0</v>
      </c>
      <c r="V27" s="6"/>
      <c r="W27" s="7">
        <f>IF(V27=0,,($V$9-V27)*$V$7*100/$V$9)</f>
        <v>0</v>
      </c>
      <c r="X27" s="6"/>
      <c r="Y27" s="7">
        <f>IF(X27=0,,($V$9-X27)*$V$7*100/$V$9)</f>
        <v>0</v>
      </c>
      <c r="Z27" s="8">
        <f t="shared" si="8"/>
        <v>0</v>
      </c>
      <c r="AA27" s="6">
        <f t="shared" si="9"/>
        <v>17</v>
      </c>
      <c r="AB27" s="6">
        <f t="shared" si="10"/>
        <v>0</v>
      </c>
      <c r="AC27" s="16">
        <f t="shared" si="11"/>
        <v>0</v>
      </c>
    </row>
    <row r="28" spans="1:29" x14ac:dyDescent="0.2">
      <c r="A28" s="26">
        <f t="shared" si="0"/>
        <v>18</v>
      </c>
      <c r="B28" s="6"/>
      <c r="C28" s="6"/>
      <c r="D28" s="6"/>
      <c r="E28" s="6"/>
      <c r="F28" s="6"/>
      <c r="G28" s="7">
        <f t="shared" si="1"/>
        <v>0</v>
      </c>
      <c r="H28" s="6"/>
      <c r="I28" s="7">
        <f t="shared" si="17"/>
        <v>0</v>
      </c>
      <c r="J28" s="27"/>
      <c r="K28" s="29">
        <f t="shared" si="18"/>
        <v>0</v>
      </c>
      <c r="L28" s="27"/>
      <c r="M28" s="29">
        <f t="shared" si="16"/>
        <v>0</v>
      </c>
      <c r="N28" s="27"/>
      <c r="O28" s="29">
        <f>IF(N28=0,,($N$9-N28)*$N$7*100/$N$9)</f>
        <v>0</v>
      </c>
      <c r="P28" s="27"/>
      <c r="Q28" s="29">
        <f t="shared" si="13"/>
        <v>0</v>
      </c>
      <c r="R28" s="27"/>
      <c r="S28" s="29">
        <f t="shared" si="15"/>
        <v>0</v>
      </c>
      <c r="T28" s="27"/>
      <c r="U28" s="29">
        <f t="shared" si="14"/>
        <v>0</v>
      </c>
      <c r="V28" s="6"/>
      <c r="W28" s="7">
        <f>IF(V28=0,,($V$9-V28)*$V$7*100/$V$9)</f>
        <v>0</v>
      </c>
      <c r="X28" s="6"/>
      <c r="Y28" s="7">
        <f>IF(X28=0,,($V$9-X28)*$V$7*100/$V$9)</f>
        <v>0</v>
      </c>
      <c r="Z28" s="8">
        <f t="shared" si="8"/>
        <v>0</v>
      </c>
      <c r="AA28" s="6">
        <f t="shared" si="9"/>
        <v>18</v>
      </c>
      <c r="AB28" s="6">
        <f t="shared" si="10"/>
        <v>0</v>
      </c>
      <c r="AC28" s="16">
        <f t="shared" si="11"/>
        <v>0</v>
      </c>
    </row>
    <row r="29" spans="1:29" x14ac:dyDescent="0.2">
      <c r="A29" s="26">
        <f t="shared" si="0"/>
        <v>19</v>
      </c>
      <c r="B29" s="6"/>
      <c r="C29" s="6"/>
      <c r="D29" s="13"/>
      <c r="E29" s="6"/>
      <c r="F29" s="6"/>
      <c r="G29" s="7">
        <f t="shared" si="1"/>
        <v>0</v>
      </c>
      <c r="H29" s="6"/>
      <c r="I29" s="7">
        <f t="shared" si="17"/>
        <v>0</v>
      </c>
      <c r="J29" s="6"/>
      <c r="K29" s="7">
        <f t="shared" si="18"/>
        <v>0</v>
      </c>
      <c r="L29" s="27"/>
      <c r="M29" s="29">
        <f t="shared" si="16"/>
        <v>0</v>
      </c>
      <c r="N29" s="27"/>
      <c r="O29" s="29">
        <f>IF(N29=0,,($N$9-N29)*$N$7*100/$N$9)</f>
        <v>0</v>
      </c>
      <c r="P29" s="6"/>
      <c r="Q29" s="29">
        <f t="shared" si="13"/>
        <v>0</v>
      </c>
      <c r="R29" s="6"/>
      <c r="S29" s="29">
        <f t="shared" si="15"/>
        <v>0</v>
      </c>
      <c r="T29" s="17"/>
      <c r="U29" s="29">
        <f t="shared" si="14"/>
        <v>0</v>
      </c>
      <c r="V29" s="17"/>
      <c r="W29" s="7">
        <f>IF(V29=0,,($V$9-V29)*$V$7*100/$V$9)</f>
        <v>0</v>
      </c>
      <c r="X29" s="17"/>
      <c r="Y29" s="7">
        <f>IF(X29=0,,($V$9-X29)*$V$7*100/$V$9)</f>
        <v>0</v>
      </c>
      <c r="Z29" s="8">
        <f t="shared" si="8"/>
        <v>0</v>
      </c>
      <c r="AA29" s="6">
        <f t="shared" si="9"/>
        <v>19</v>
      </c>
      <c r="AB29" s="6">
        <f t="shared" si="10"/>
        <v>0</v>
      </c>
      <c r="AC29" s="16">
        <f t="shared" si="11"/>
        <v>0</v>
      </c>
    </row>
    <row r="30" spans="1:29" x14ac:dyDescent="0.2">
      <c r="A30" s="26">
        <f t="shared" si="0"/>
        <v>20</v>
      </c>
      <c r="B30" s="6"/>
      <c r="C30" s="6"/>
      <c r="D30" s="6"/>
      <c r="E30" s="6"/>
      <c r="F30" s="6"/>
      <c r="G30" s="7">
        <f t="shared" ref="G30:G43" si="19">IF(F30=0,,($F$9-F30)*$F$7*100/$F$9)</f>
        <v>0</v>
      </c>
      <c r="H30" s="6"/>
      <c r="I30" s="7">
        <f t="shared" ref="I30:I43" si="20">IF(H30=0,,($H$9-H30)*$H$7*100/$H$9)</f>
        <v>0</v>
      </c>
      <c r="J30" s="6"/>
      <c r="K30" s="7">
        <f t="shared" ref="K30:K31" si="21">IF(J30=0,,($J$9-J30)*$J$7*100/$J$9)</f>
        <v>0</v>
      </c>
      <c r="L30" s="27"/>
      <c r="M30" s="29">
        <f t="shared" ref="M30:M43" si="22">IF(L30=0,,($L$9-L30)*$L$7*100/$L$9)</f>
        <v>0</v>
      </c>
      <c r="N30" s="6"/>
      <c r="O30" s="7">
        <f t="shared" ref="O30:O43" si="23">IF(N30=0,,($N$9-N30)*$N$7*100/$N$9)</f>
        <v>0</v>
      </c>
      <c r="P30" s="6"/>
      <c r="Q30" s="29">
        <f t="shared" ref="Q30:Q43" si="24">IF(P30=0,,($P$9-P30)*$P$7*100/$P$9)</f>
        <v>0</v>
      </c>
      <c r="R30" s="6"/>
      <c r="S30" s="29">
        <f t="shared" ref="S30:S43" si="25">IF(R30=0,,($R$9-R30)*$R$7*100/$R$9)</f>
        <v>0</v>
      </c>
      <c r="T30" s="6"/>
      <c r="U30" s="29">
        <f t="shared" ref="U30:U43" si="26">IF(T30=0,,($T$9-T30)*$T$7*100/$T$9)</f>
        <v>0</v>
      </c>
      <c r="V30" s="6"/>
      <c r="W30" s="7">
        <f t="shared" ref="W30:W43" si="27">IF(V30=0,,($V$9-V30)*$V$7*100/$V$9)</f>
        <v>0</v>
      </c>
      <c r="X30" s="6"/>
      <c r="Y30" s="7">
        <f t="shared" ref="Y30:Y51" si="28">IF(X30=0,,($V$9-X30)*$V$7*100/$V$9)</f>
        <v>0</v>
      </c>
      <c r="Z30" s="8">
        <f t="shared" ref="Z30:Z51" si="29">SUM(G30+I30+K30+M30+O30+Q30+S30+U30+W30)</f>
        <v>0</v>
      </c>
      <c r="AA30" s="6">
        <f t="shared" si="9"/>
        <v>20</v>
      </c>
      <c r="AB30" s="6">
        <f t="shared" si="10"/>
        <v>0</v>
      </c>
      <c r="AC30" s="16">
        <f t="shared" si="11"/>
        <v>0</v>
      </c>
    </row>
    <row r="31" spans="1:29" x14ac:dyDescent="0.2">
      <c r="A31" s="26">
        <f t="shared" si="0"/>
        <v>21</v>
      </c>
      <c r="B31" s="6"/>
      <c r="C31" s="6"/>
      <c r="D31" s="6"/>
      <c r="E31" s="6"/>
      <c r="F31" s="6"/>
      <c r="G31" s="7">
        <f t="shared" si="19"/>
        <v>0</v>
      </c>
      <c r="H31" s="6"/>
      <c r="I31" s="7">
        <f t="shared" si="20"/>
        <v>0</v>
      </c>
      <c r="J31" s="6"/>
      <c r="K31" s="7">
        <f t="shared" si="21"/>
        <v>0</v>
      </c>
      <c r="L31" s="27"/>
      <c r="M31" s="29">
        <f t="shared" si="22"/>
        <v>0</v>
      </c>
      <c r="N31" s="6"/>
      <c r="O31" s="7">
        <f t="shared" si="23"/>
        <v>0</v>
      </c>
      <c r="P31" s="6"/>
      <c r="Q31" s="29">
        <f t="shared" si="24"/>
        <v>0</v>
      </c>
      <c r="R31" s="6"/>
      <c r="S31" s="29">
        <f t="shared" si="25"/>
        <v>0</v>
      </c>
      <c r="T31" s="6"/>
      <c r="U31" s="29">
        <f t="shared" si="26"/>
        <v>0</v>
      </c>
      <c r="V31" s="6"/>
      <c r="W31" s="7">
        <f t="shared" si="27"/>
        <v>0</v>
      </c>
      <c r="X31" s="6"/>
      <c r="Y31" s="7">
        <f t="shared" si="28"/>
        <v>0</v>
      </c>
      <c r="Z31" s="8">
        <f t="shared" si="29"/>
        <v>0</v>
      </c>
      <c r="AA31" s="6">
        <f t="shared" si="9"/>
        <v>21</v>
      </c>
      <c r="AB31" s="6">
        <f t="shared" si="10"/>
        <v>0</v>
      </c>
      <c r="AC31" s="16">
        <f t="shared" si="11"/>
        <v>0</v>
      </c>
    </row>
    <row r="32" spans="1:29" x14ac:dyDescent="0.2">
      <c r="A32" s="26">
        <f t="shared" si="0"/>
        <v>22</v>
      </c>
      <c r="B32" s="6"/>
      <c r="C32" s="6"/>
      <c r="D32" s="6"/>
      <c r="E32" s="6"/>
      <c r="F32" s="6"/>
      <c r="G32" s="7">
        <f t="shared" si="19"/>
        <v>0</v>
      </c>
      <c r="H32" s="6"/>
      <c r="I32" s="7">
        <f t="shared" si="20"/>
        <v>0</v>
      </c>
      <c r="J32" s="6"/>
      <c r="K32" s="7">
        <f t="shared" ref="K32:K43" si="30">IF(J32=0,,($H$9-J32)*$H$7*100/$H$9)</f>
        <v>0</v>
      </c>
      <c r="L32" s="6"/>
      <c r="M32" s="7">
        <f t="shared" si="22"/>
        <v>0</v>
      </c>
      <c r="N32" s="6"/>
      <c r="O32" s="7">
        <f t="shared" si="23"/>
        <v>0</v>
      </c>
      <c r="P32" s="6"/>
      <c r="Q32" s="29">
        <f t="shared" si="24"/>
        <v>0</v>
      </c>
      <c r="R32" s="6"/>
      <c r="S32" s="29">
        <f t="shared" si="25"/>
        <v>0</v>
      </c>
      <c r="T32" s="6"/>
      <c r="U32" s="29">
        <f t="shared" si="26"/>
        <v>0</v>
      </c>
      <c r="V32" s="6"/>
      <c r="W32" s="7">
        <f t="shared" si="27"/>
        <v>0</v>
      </c>
      <c r="X32" s="6"/>
      <c r="Y32" s="7">
        <f t="shared" si="28"/>
        <v>0</v>
      </c>
      <c r="Z32" s="8">
        <f t="shared" si="29"/>
        <v>0</v>
      </c>
      <c r="AA32" s="6">
        <f t="shared" si="9"/>
        <v>22</v>
      </c>
      <c r="AB32" s="6">
        <f t="shared" si="10"/>
        <v>0</v>
      </c>
      <c r="AC32" s="16">
        <f t="shared" si="11"/>
        <v>0</v>
      </c>
    </row>
    <row r="33" spans="1:29" x14ac:dyDescent="0.2">
      <c r="A33" s="26">
        <f t="shared" si="0"/>
        <v>23</v>
      </c>
      <c r="B33" s="6"/>
      <c r="C33" s="6"/>
      <c r="D33" s="13"/>
      <c r="E33" s="6"/>
      <c r="F33" s="6"/>
      <c r="G33" s="7">
        <f t="shared" si="19"/>
        <v>0</v>
      </c>
      <c r="H33" s="6"/>
      <c r="I33" s="7">
        <f t="shared" si="20"/>
        <v>0</v>
      </c>
      <c r="J33" s="6"/>
      <c r="K33" s="7">
        <f t="shared" si="30"/>
        <v>0</v>
      </c>
      <c r="L33" s="6"/>
      <c r="M33" s="7">
        <f t="shared" si="22"/>
        <v>0</v>
      </c>
      <c r="N33" s="6"/>
      <c r="O33" s="7">
        <f t="shared" si="23"/>
        <v>0</v>
      </c>
      <c r="P33" s="6"/>
      <c r="Q33" s="29">
        <f t="shared" si="24"/>
        <v>0</v>
      </c>
      <c r="R33" s="6"/>
      <c r="S33" s="29">
        <f t="shared" si="25"/>
        <v>0</v>
      </c>
      <c r="T33" s="6"/>
      <c r="U33" s="29">
        <f t="shared" si="26"/>
        <v>0</v>
      </c>
      <c r="V33" s="6"/>
      <c r="W33" s="7">
        <f t="shared" si="27"/>
        <v>0</v>
      </c>
      <c r="X33" s="6"/>
      <c r="Y33" s="7">
        <f t="shared" si="28"/>
        <v>0</v>
      </c>
      <c r="Z33" s="8">
        <f t="shared" si="29"/>
        <v>0</v>
      </c>
      <c r="AA33" s="6">
        <f t="shared" si="9"/>
        <v>23</v>
      </c>
      <c r="AB33" s="6">
        <f t="shared" si="10"/>
        <v>0</v>
      </c>
      <c r="AC33" s="16">
        <f t="shared" si="11"/>
        <v>0</v>
      </c>
    </row>
    <row r="34" spans="1:29" x14ac:dyDescent="0.2">
      <c r="A34" s="26">
        <f t="shared" si="0"/>
        <v>24</v>
      </c>
      <c r="B34" s="6"/>
      <c r="C34" s="6"/>
      <c r="D34" s="6"/>
      <c r="E34" s="6"/>
      <c r="F34" s="6"/>
      <c r="G34" s="7">
        <f t="shared" si="19"/>
        <v>0</v>
      </c>
      <c r="H34" s="6"/>
      <c r="I34" s="7">
        <f t="shared" si="20"/>
        <v>0</v>
      </c>
      <c r="J34" s="6"/>
      <c r="K34" s="7">
        <f t="shared" si="30"/>
        <v>0</v>
      </c>
      <c r="L34" s="6"/>
      <c r="M34" s="7">
        <f t="shared" si="22"/>
        <v>0</v>
      </c>
      <c r="N34" s="6"/>
      <c r="O34" s="7">
        <f t="shared" si="23"/>
        <v>0</v>
      </c>
      <c r="P34" s="6"/>
      <c r="Q34" s="29">
        <f t="shared" si="24"/>
        <v>0</v>
      </c>
      <c r="R34" s="6"/>
      <c r="S34" s="29">
        <f t="shared" si="25"/>
        <v>0</v>
      </c>
      <c r="T34" s="6"/>
      <c r="U34" s="29">
        <f t="shared" si="26"/>
        <v>0</v>
      </c>
      <c r="V34" s="6"/>
      <c r="W34" s="7">
        <f t="shared" si="27"/>
        <v>0</v>
      </c>
      <c r="X34" s="6"/>
      <c r="Y34" s="7">
        <f t="shared" si="28"/>
        <v>0</v>
      </c>
      <c r="Z34" s="8">
        <f t="shared" si="29"/>
        <v>0</v>
      </c>
      <c r="AA34" s="6">
        <f t="shared" si="9"/>
        <v>24</v>
      </c>
      <c r="AB34" s="6">
        <f t="shared" si="10"/>
        <v>0</v>
      </c>
      <c r="AC34" s="16">
        <f t="shared" si="11"/>
        <v>0</v>
      </c>
    </row>
    <row r="35" spans="1:29" x14ac:dyDescent="0.2">
      <c r="A35" s="26">
        <f t="shared" si="0"/>
        <v>25</v>
      </c>
      <c r="B35" s="6"/>
      <c r="C35" s="6"/>
      <c r="D35" s="6"/>
      <c r="E35" s="6"/>
      <c r="F35" s="6"/>
      <c r="G35" s="7">
        <f t="shared" si="19"/>
        <v>0</v>
      </c>
      <c r="H35" s="6"/>
      <c r="I35" s="7">
        <f t="shared" si="20"/>
        <v>0</v>
      </c>
      <c r="J35" s="6"/>
      <c r="K35" s="7">
        <f t="shared" si="30"/>
        <v>0</v>
      </c>
      <c r="L35" s="6"/>
      <c r="M35" s="7">
        <f t="shared" si="22"/>
        <v>0</v>
      </c>
      <c r="N35" s="6"/>
      <c r="O35" s="7">
        <f t="shared" si="23"/>
        <v>0</v>
      </c>
      <c r="P35" s="6"/>
      <c r="Q35" s="29">
        <f t="shared" si="24"/>
        <v>0</v>
      </c>
      <c r="R35" s="6"/>
      <c r="S35" s="29">
        <f t="shared" si="25"/>
        <v>0</v>
      </c>
      <c r="T35" s="6"/>
      <c r="U35" s="29">
        <f t="shared" si="26"/>
        <v>0</v>
      </c>
      <c r="V35" s="6"/>
      <c r="W35" s="7">
        <f t="shared" si="27"/>
        <v>0</v>
      </c>
      <c r="X35" s="6"/>
      <c r="Y35" s="7">
        <f t="shared" si="28"/>
        <v>0</v>
      </c>
      <c r="Z35" s="8">
        <f t="shared" si="29"/>
        <v>0</v>
      </c>
      <c r="AA35" s="6">
        <f t="shared" si="9"/>
        <v>25</v>
      </c>
      <c r="AB35" s="6">
        <f t="shared" si="10"/>
        <v>0</v>
      </c>
      <c r="AC35" s="16">
        <f t="shared" si="11"/>
        <v>0</v>
      </c>
    </row>
    <row r="36" spans="1:29" x14ac:dyDescent="0.2">
      <c r="A36" s="26">
        <f t="shared" si="0"/>
        <v>26</v>
      </c>
      <c r="B36" s="6"/>
      <c r="C36" s="6"/>
      <c r="D36" s="6"/>
      <c r="E36" s="6"/>
      <c r="F36" s="6"/>
      <c r="G36" s="7">
        <f t="shared" si="19"/>
        <v>0</v>
      </c>
      <c r="H36" s="6"/>
      <c r="I36" s="7">
        <f t="shared" si="20"/>
        <v>0</v>
      </c>
      <c r="J36" s="6"/>
      <c r="K36" s="7">
        <f t="shared" si="30"/>
        <v>0</v>
      </c>
      <c r="L36" s="6"/>
      <c r="M36" s="7">
        <f t="shared" si="22"/>
        <v>0</v>
      </c>
      <c r="N36" s="6"/>
      <c r="O36" s="7">
        <f t="shared" si="23"/>
        <v>0</v>
      </c>
      <c r="P36" s="6"/>
      <c r="Q36" s="29">
        <f t="shared" si="24"/>
        <v>0</v>
      </c>
      <c r="R36" s="6"/>
      <c r="S36" s="29">
        <f t="shared" si="25"/>
        <v>0</v>
      </c>
      <c r="T36" s="6"/>
      <c r="U36" s="29">
        <f t="shared" si="26"/>
        <v>0</v>
      </c>
      <c r="V36" s="6"/>
      <c r="W36" s="7">
        <f t="shared" si="27"/>
        <v>0</v>
      </c>
      <c r="X36" s="6"/>
      <c r="Y36" s="7">
        <f t="shared" si="28"/>
        <v>0</v>
      </c>
      <c r="Z36" s="8">
        <f t="shared" si="29"/>
        <v>0</v>
      </c>
      <c r="AA36" s="6">
        <f t="shared" si="9"/>
        <v>26</v>
      </c>
      <c r="AB36" s="6">
        <f t="shared" si="10"/>
        <v>0</v>
      </c>
      <c r="AC36" s="16">
        <f t="shared" si="11"/>
        <v>0</v>
      </c>
    </row>
    <row r="37" spans="1:29" x14ac:dyDescent="0.2">
      <c r="A37" s="26">
        <f t="shared" si="0"/>
        <v>27</v>
      </c>
      <c r="B37" s="6"/>
      <c r="C37" s="6"/>
      <c r="D37" s="6"/>
      <c r="E37" s="6"/>
      <c r="F37" s="6"/>
      <c r="G37" s="7">
        <f t="shared" si="19"/>
        <v>0</v>
      </c>
      <c r="H37" s="6"/>
      <c r="I37" s="7">
        <f t="shared" si="20"/>
        <v>0</v>
      </c>
      <c r="J37" s="6"/>
      <c r="K37" s="7">
        <f t="shared" si="30"/>
        <v>0</v>
      </c>
      <c r="L37" s="6"/>
      <c r="M37" s="7">
        <f t="shared" si="22"/>
        <v>0</v>
      </c>
      <c r="N37" s="6"/>
      <c r="O37" s="7">
        <f t="shared" si="23"/>
        <v>0</v>
      </c>
      <c r="P37" s="6"/>
      <c r="Q37" s="29">
        <f t="shared" si="24"/>
        <v>0</v>
      </c>
      <c r="R37" s="6"/>
      <c r="S37" s="29">
        <f t="shared" si="25"/>
        <v>0</v>
      </c>
      <c r="T37" s="6"/>
      <c r="U37" s="29">
        <f t="shared" si="26"/>
        <v>0</v>
      </c>
      <c r="V37" s="6"/>
      <c r="W37" s="7">
        <f t="shared" si="27"/>
        <v>0</v>
      </c>
      <c r="X37" s="6"/>
      <c r="Y37" s="7">
        <f t="shared" si="28"/>
        <v>0</v>
      </c>
      <c r="Z37" s="8">
        <f t="shared" si="29"/>
        <v>0</v>
      </c>
      <c r="AA37" s="6">
        <f t="shared" si="9"/>
        <v>27</v>
      </c>
      <c r="AB37" s="6">
        <f t="shared" si="10"/>
        <v>0</v>
      </c>
      <c r="AC37" s="16">
        <f t="shared" si="11"/>
        <v>0</v>
      </c>
    </row>
    <row r="38" spans="1:29" x14ac:dyDescent="0.2">
      <c r="A38" s="26">
        <f t="shared" si="0"/>
        <v>28</v>
      </c>
      <c r="B38" s="6"/>
      <c r="C38" s="6"/>
      <c r="D38" s="6"/>
      <c r="E38" s="6"/>
      <c r="F38" s="6"/>
      <c r="G38" s="7">
        <f t="shared" si="19"/>
        <v>0</v>
      </c>
      <c r="H38" s="6"/>
      <c r="I38" s="7">
        <f t="shared" si="20"/>
        <v>0</v>
      </c>
      <c r="J38" s="6"/>
      <c r="K38" s="7">
        <f t="shared" si="30"/>
        <v>0</v>
      </c>
      <c r="L38" s="6"/>
      <c r="M38" s="7">
        <f t="shared" si="22"/>
        <v>0</v>
      </c>
      <c r="N38" s="6"/>
      <c r="O38" s="7">
        <f t="shared" si="23"/>
        <v>0</v>
      </c>
      <c r="P38" s="6"/>
      <c r="Q38" s="29">
        <f t="shared" si="24"/>
        <v>0</v>
      </c>
      <c r="R38" s="6"/>
      <c r="S38" s="29">
        <f t="shared" si="25"/>
        <v>0</v>
      </c>
      <c r="T38" s="6"/>
      <c r="U38" s="29">
        <f t="shared" si="26"/>
        <v>0</v>
      </c>
      <c r="V38" s="6"/>
      <c r="W38" s="7">
        <f t="shared" si="27"/>
        <v>0</v>
      </c>
      <c r="X38" s="6"/>
      <c r="Y38" s="7">
        <f t="shared" si="28"/>
        <v>0</v>
      </c>
      <c r="Z38" s="8">
        <f t="shared" si="29"/>
        <v>0</v>
      </c>
      <c r="AA38" s="6">
        <f t="shared" si="9"/>
        <v>28</v>
      </c>
      <c r="AB38" s="6">
        <f t="shared" si="10"/>
        <v>0</v>
      </c>
      <c r="AC38" s="16">
        <f t="shared" si="11"/>
        <v>0</v>
      </c>
    </row>
    <row r="39" spans="1:29" x14ac:dyDescent="0.2">
      <c r="A39" s="26">
        <f t="shared" si="0"/>
        <v>29</v>
      </c>
      <c r="B39" s="6"/>
      <c r="C39" s="6"/>
      <c r="D39" s="6"/>
      <c r="E39" s="6"/>
      <c r="F39" s="6"/>
      <c r="G39" s="7">
        <f t="shared" si="19"/>
        <v>0</v>
      </c>
      <c r="H39" s="6"/>
      <c r="I39" s="7">
        <f t="shared" si="20"/>
        <v>0</v>
      </c>
      <c r="J39" s="6"/>
      <c r="K39" s="7">
        <f t="shared" si="30"/>
        <v>0</v>
      </c>
      <c r="L39" s="6"/>
      <c r="M39" s="7">
        <f t="shared" si="22"/>
        <v>0</v>
      </c>
      <c r="N39" s="6"/>
      <c r="O39" s="7">
        <f t="shared" si="23"/>
        <v>0</v>
      </c>
      <c r="P39" s="6"/>
      <c r="Q39" s="29">
        <f t="shared" si="24"/>
        <v>0</v>
      </c>
      <c r="R39" s="6"/>
      <c r="S39" s="29">
        <f t="shared" si="25"/>
        <v>0</v>
      </c>
      <c r="T39" s="6"/>
      <c r="U39" s="29">
        <f t="shared" si="26"/>
        <v>0</v>
      </c>
      <c r="V39" s="6"/>
      <c r="W39" s="7">
        <f t="shared" si="27"/>
        <v>0</v>
      </c>
      <c r="X39" s="6"/>
      <c r="Y39" s="7">
        <f t="shared" si="28"/>
        <v>0</v>
      </c>
      <c r="Z39" s="8">
        <f t="shared" si="29"/>
        <v>0</v>
      </c>
      <c r="AA39" s="6">
        <f t="shared" si="9"/>
        <v>29</v>
      </c>
      <c r="AB39" s="6">
        <f t="shared" si="10"/>
        <v>0</v>
      </c>
      <c r="AC39" s="16">
        <f t="shared" si="11"/>
        <v>0</v>
      </c>
    </row>
    <row r="40" spans="1:29" x14ac:dyDescent="0.2">
      <c r="A40" s="26">
        <f t="shared" si="0"/>
        <v>30</v>
      </c>
      <c r="B40" s="6"/>
      <c r="C40" s="6"/>
      <c r="D40" s="6"/>
      <c r="E40" s="6"/>
      <c r="F40" s="6"/>
      <c r="G40" s="7">
        <f t="shared" si="19"/>
        <v>0</v>
      </c>
      <c r="H40" s="6"/>
      <c r="I40" s="7">
        <f t="shared" si="20"/>
        <v>0</v>
      </c>
      <c r="J40" s="6"/>
      <c r="K40" s="7">
        <f t="shared" si="30"/>
        <v>0</v>
      </c>
      <c r="L40" s="6"/>
      <c r="M40" s="7">
        <f t="shared" si="22"/>
        <v>0</v>
      </c>
      <c r="N40" s="6"/>
      <c r="O40" s="7">
        <f t="shared" si="23"/>
        <v>0</v>
      </c>
      <c r="P40" s="6"/>
      <c r="Q40" s="29">
        <f t="shared" si="24"/>
        <v>0</v>
      </c>
      <c r="R40" s="6"/>
      <c r="S40" s="29">
        <f t="shared" si="25"/>
        <v>0</v>
      </c>
      <c r="T40" s="6"/>
      <c r="U40" s="29">
        <f t="shared" si="26"/>
        <v>0</v>
      </c>
      <c r="V40" s="6"/>
      <c r="W40" s="7">
        <f t="shared" si="27"/>
        <v>0</v>
      </c>
      <c r="X40" s="6"/>
      <c r="Y40" s="7">
        <f t="shared" si="28"/>
        <v>0</v>
      </c>
      <c r="Z40" s="8">
        <f t="shared" si="29"/>
        <v>0</v>
      </c>
      <c r="AA40" s="6">
        <f t="shared" si="9"/>
        <v>30</v>
      </c>
      <c r="AB40" s="6">
        <f t="shared" si="10"/>
        <v>0</v>
      </c>
      <c r="AC40" s="16">
        <f t="shared" si="11"/>
        <v>0</v>
      </c>
    </row>
    <row r="41" spans="1:29" x14ac:dyDescent="0.2">
      <c r="A41" s="26">
        <f t="shared" si="0"/>
        <v>31</v>
      </c>
      <c r="B41" s="6"/>
      <c r="C41" s="6"/>
      <c r="D41" s="6"/>
      <c r="E41" s="6"/>
      <c r="F41" s="6"/>
      <c r="G41" s="7">
        <f t="shared" si="19"/>
        <v>0</v>
      </c>
      <c r="H41" s="6"/>
      <c r="I41" s="7">
        <f t="shared" si="20"/>
        <v>0</v>
      </c>
      <c r="J41" s="6"/>
      <c r="K41" s="7">
        <f t="shared" si="30"/>
        <v>0</v>
      </c>
      <c r="L41" s="6"/>
      <c r="M41" s="7">
        <f t="shared" si="22"/>
        <v>0</v>
      </c>
      <c r="N41" s="6"/>
      <c r="O41" s="7">
        <f t="shared" si="23"/>
        <v>0</v>
      </c>
      <c r="P41" s="6"/>
      <c r="Q41" s="29">
        <f t="shared" si="24"/>
        <v>0</v>
      </c>
      <c r="R41" s="6"/>
      <c r="S41" s="29">
        <f t="shared" si="25"/>
        <v>0</v>
      </c>
      <c r="T41" s="6"/>
      <c r="U41" s="29">
        <f t="shared" si="26"/>
        <v>0</v>
      </c>
      <c r="V41" s="6"/>
      <c r="W41" s="7">
        <f t="shared" si="27"/>
        <v>0</v>
      </c>
      <c r="X41" s="6"/>
      <c r="Y41" s="7">
        <f t="shared" si="28"/>
        <v>0</v>
      </c>
      <c r="Z41" s="8">
        <f t="shared" si="29"/>
        <v>0</v>
      </c>
      <c r="AA41" s="6">
        <f t="shared" si="9"/>
        <v>31</v>
      </c>
      <c r="AB41" s="6">
        <f t="shared" si="10"/>
        <v>0</v>
      </c>
      <c r="AC41" s="16">
        <f t="shared" si="11"/>
        <v>0</v>
      </c>
    </row>
    <row r="42" spans="1:29" x14ac:dyDescent="0.2">
      <c r="A42" s="26">
        <f t="shared" si="0"/>
        <v>32</v>
      </c>
      <c r="B42" s="6"/>
      <c r="C42" s="6"/>
      <c r="D42" s="6"/>
      <c r="E42" s="6"/>
      <c r="F42" s="6"/>
      <c r="G42" s="7">
        <f t="shared" si="19"/>
        <v>0</v>
      </c>
      <c r="H42" s="6"/>
      <c r="I42" s="7">
        <f t="shared" si="20"/>
        <v>0</v>
      </c>
      <c r="J42" s="6"/>
      <c r="K42" s="7">
        <f t="shared" si="30"/>
        <v>0</v>
      </c>
      <c r="L42" s="6"/>
      <c r="M42" s="7">
        <f t="shared" si="22"/>
        <v>0</v>
      </c>
      <c r="N42" s="6"/>
      <c r="O42" s="7">
        <f t="shared" si="23"/>
        <v>0</v>
      </c>
      <c r="P42" s="6"/>
      <c r="Q42" s="29">
        <f t="shared" si="24"/>
        <v>0</v>
      </c>
      <c r="R42" s="6"/>
      <c r="S42" s="29">
        <f t="shared" si="25"/>
        <v>0</v>
      </c>
      <c r="T42" s="6"/>
      <c r="U42" s="29">
        <f t="shared" si="26"/>
        <v>0</v>
      </c>
      <c r="V42" s="6"/>
      <c r="W42" s="7">
        <f t="shared" si="27"/>
        <v>0</v>
      </c>
      <c r="X42" s="6"/>
      <c r="Y42" s="7">
        <f t="shared" si="28"/>
        <v>0</v>
      </c>
      <c r="Z42" s="8">
        <f t="shared" si="29"/>
        <v>0</v>
      </c>
      <c r="AA42" s="6">
        <f t="shared" si="9"/>
        <v>32</v>
      </c>
      <c r="AB42" s="6">
        <f t="shared" si="10"/>
        <v>0</v>
      </c>
      <c r="AC42" s="16">
        <f t="shared" si="11"/>
        <v>0</v>
      </c>
    </row>
    <row r="43" spans="1:29" x14ac:dyDescent="0.2">
      <c r="A43" s="26">
        <f t="shared" si="0"/>
        <v>33</v>
      </c>
      <c r="B43" s="6"/>
      <c r="C43" s="6"/>
      <c r="D43" s="6"/>
      <c r="E43" s="6"/>
      <c r="F43" s="6"/>
      <c r="G43" s="7">
        <f t="shared" si="19"/>
        <v>0</v>
      </c>
      <c r="H43" s="6"/>
      <c r="I43" s="7">
        <f t="shared" si="20"/>
        <v>0</v>
      </c>
      <c r="J43" s="6"/>
      <c r="K43" s="7">
        <f t="shared" si="30"/>
        <v>0</v>
      </c>
      <c r="L43" s="6"/>
      <c r="M43" s="7">
        <f t="shared" si="22"/>
        <v>0</v>
      </c>
      <c r="N43" s="6"/>
      <c r="O43" s="7">
        <f t="shared" si="23"/>
        <v>0</v>
      </c>
      <c r="P43" s="6"/>
      <c r="Q43" s="29">
        <f t="shared" si="24"/>
        <v>0</v>
      </c>
      <c r="R43" s="6"/>
      <c r="S43" s="29">
        <f t="shared" si="25"/>
        <v>0</v>
      </c>
      <c r="T43" s="6"/>
      <c r="U43" s="29">
        <f t="shared" si="26"/>
        <v>0</v>
      </c>
      <c r="V43" s="6"/>
      <c r="W43" s="7">
        <f t="shared" si="27"/>
        <v>0</v>
      </c>
      <c r="X43" s="6"/>
      <c r="Y43" s="7">
        <f t="shared" si="28"/>
        <v>0</v>
      </c>
      <c r="Z43" s="8">
        <f t="shared" si="29"/>
        <v>0</v>
      </c>
      <c r="AA43" s="6">
        <f t="shared" si="9"/>
        <v>33</v>
      </c>
      <c r="AB43" s="6">
        <f t="shared" si="10"/>
        <v>0</v>
      </c>
      <c r="AC43" s="16">
        <f t="shared" si="11"/>
        <v>0</v>
      </c>
    </row>
    <row r="44" spans="1:29" x14ac:dyDescent="0.2">
      <c r="A44" s="26">
        <f t="shared" si="0"/>
        <v>34</v>
      </c>
      <c r="B44" s="6"/>
      <c r="C44" s="6"/>
      <c r="D44" s="6"/>
      <c r="E44" s="6"/>
      <c r="F44" s="6"/>
      <c r="G44" s="7">
        <f t="shared" ref="G44:G51" si="31">IF(F44=0,,($F$9-F44)*$F$7*100/$F$9)</f>
        <v>0</v>
      </c>
      <c r="H44" s="6"/>
      <c r="I44" s="7">
        <f t="shared" ref="I44:I51" si="32">IF(H44=0,,($H$9-H44)*$H$7*100/$H$9)</f>
        <v>0</v>
      </c>
      <c r="J44" s="6"/>
      <c r="K44" s="7">
        <f t="shared" ref="K44:K51" si="33">IF(J44=0,,($H$9-J44)*$H$7*100/$H$9)</f>
        <v>0</v>
      </c>
      <c r="L44" s="6"/>
      <c r="M44" s="7">
        <f t="shared" ref="M44:M51" si="34">IF(L44=0,,($L$9-L44)*$L$7*100/$L$9)</f>
        <v>0</v>
      </c>
      <c r="N44" s="6"/>
      <c r="O44" s="7">
        <f t="shared" ref="O44:O51" si="35">IF(N44=0,,($N$9-N44)*$N$7*100/$N$9)</f>
        <v>0</v>
      </c>
      <c r="P44" s="6"/>
      <c r="Q44" s="29">
        <f t="shared" ref="Q44:Q51" si="36">IF(P44=0,,($P$9-P44)*$P$7*100/$P$9)</f>
        <v>0</v>
      </c>
      <c r="R44" s="6"/>
      <c r="S44" s="29">
        <f t="shared" ref="S44:S51" si="37">IF(R44=0,,($R$9-R44)*$R$7*100/$R$9)</f>
        <v>0</v>
      </c>
      <c r="T44" s="6"/>
      <c r="U44" s="29">
        <f t="shared" ref="U44:U51" si="38">IF(T44=0,,($T$9-T44)*$T$7*100/$T$9)</f>
        <v>0</v>
      </c>
      <c r="V44" s="6"/>
      <c r="W44" s="7">
        <f t="shared" ref="W44:W51" si="39">IF(V44=0,,($V$9-V44)*$V$7*100/$V$9)</f>
        <v>0</v>
      </c>
      <c r="X44" s="6"/>
      <c r="Y44" s="7">
        <f t="shared" si="28"/>
        <v>0</v>
      </c>
      <c r="Z44" s="8">
        <f t="shared" si="29"/>
        <v>0</v>
      </c>
      <c r="AA44" s="6">
        <f t="shared" si="9"/>
        <v>34</v>
      </c>
      <c r="AB44" s="6">
        <f t="shared" si="10"/>
        <v>0</v>
      </c>
      <c r="AC44" s="16">
        <f t="shared" si="11"/>
        <v>0</v>
      </c>
    </row>
    <row r="45" spans="1:29" x14ac:dyDescent="0.2">
      <c r="A45" s="26">
        <f t="shared" si="0"/>
        <v>35</v>
      </c>
      <c r="B45" s="6"/>
      <c r="C45" s="6"/>
      <c r="D45" s="6"/>
      <c r="E45" s="6"/>
      <c r="F45" s="6"/>
      <c r="G45" s="7">
        <f t="shared" si="31"/>
        <v>0</v>
      </c>
      <c r="H45" s="6"/>
      <c r="I45" s="7">
        <f t="shared" si="32"/>
        <v>0</v>
      </c>
      <c r="J45" s="6"/>
      <c r="K45" s="7">
        <f t="shared" si="33"/>
        <v>0</v>
      </c>
      <c r="L45" s="6"/>
      <c r="M45" s="7">
        <f t="shared" si="34"/>
        <v>0</v>
      </c>
      <c r="N45" s="6"/>
      <c r="O45" s="7">
        <f t="shared" si="35"/>
        <v>0</v>
      </c>
      <c r="P45" s="6"/>
      <c r="Q45" s="29">
        <f t="shared" si="36"/>
        <v>0</v>
      </c>
      <c r="R45" s="6"/>
      <c r="S45" s="29">
        <f t="shared" si="37"/>
        <v>0</v>
      </c>
      <c r="T45" s="6"/>
      <c r="U45" s="29">
        <f t="shared" si="38"/>
        <v>0</v>
      </c>
      <c r="V45" s="6"/>
      <c r="W45" s="7">
        <f t="shared" si="39"/>
        <v>0</v>
      </c>
      <c r="X45" s="6"/>
      <c r="Y45" s="7">
        <f t="shared" si="28"/>
        <v>0</v>
      </c>
      <c r="Z45" s="8">
        <f t="shared" si="29"/>
        <v>0</v>
      </c>
      <c r="AA45" s="6">
        <f t="shared" si="9"/>
        <v>35</v>
      </c>
      <c r="AB45" s="6">
        <f t="shared" si="10"/>
        <v>0</v>
      </c>
      <c r="AC45" s="16">
        <f t="shared" si="11"/>
        <v>0</v>
      </c>
    </row>
    <row r="46" spans="1:29" x14ac:dyDescent="0.2">
      <c r="A46" s="26">
        <f t="shared" si="0"/>
        <v>36</v>
      </c>
      <c r="B46" s="6"/>
      <c r="C46" s="6"/>
      <c r="D46" s="6"/>
      <c r="E46" s="6"/>
      <c r="F46" s="6"/>
      <c r="G46" s="7">
        <f t="shared" si="31"/>
        <v>0</v>
      </c>
      <c r="H46" s="6"/>
      <c r="I46" s="7">
        <f t="shared" si="32"/>
        <v>0</v>
      </c>
      <c r="J46" s="6"/>
      <c r="K46" s="7">
        <f t="shared" si="33"/>
        <v>0</v>
      </c>
      <c r="L46" s="6"/>
      <c r="M46" s="7">
        <f t="shared" si="34"/>
        <v>0</v>
      </c>
      <c r="N46" s="6"/>
      <c r="O46" s="7">
        <f t="shared" si="35"/>
        <v>0</v>
      </c>
      <c r="P46" s="6"/>
      <c r="Q46" s="29">
        <f t="shared" si="36"/>
        <v>0</v>
      </c>
      <c r="R46" s="6"/>
      <c r="S46" s="29">
        <f t="shared" si="37"/>
        <v>0</v>
      </c>
      <c r="T46" s="6"/>
      <c r="U46" s="29">
        <f t="shared" si="38"/>
        <v>0</v>
      </c>
      <c r="V46" s="6"/>
      <c r="W46" s="7">
        <f t="shared" si="39"/>
        <v>0</v>
      </c>
      <c r="X46" s="6"/>
      <c r="Y46" s="7">
        <f t="shared" si="28"/>
        <v>0</v>
      </c>
      <c r="Z46" s="8">
        <f t="shared" si="29"/>
        <v>0</v>
      </c>
      <c r="AA46" s="6">
        <f t="shared" si="9"/>
        <v>36</v>
      </c>
      <c r="AB46" s="6">
        <f t="shared" si="10"/>
        <v>0</v>
      </c>
      <c r="AC46" s="16">
        <f t="shared" si="11"/>
        <v>0</v>
      </c>
    </row>
    <row r="47" spans="1:29" x14ac:dyDescent="0.2">
      <c r="A47" s="26">
        <f t="shared" si="0"/>
        <v>37</v>
      </c>
      <c r="B47" s="6"/>
      <c r="C47" s="6"/>
      <c r="D47" s="6"/>
      <c r="E47" s="6"/>
      <c r="F47" s="6"/>
      <c r="G47" s="7">
        <f t="shared" si="31"/>
        <v>0</v>
      </c>
      <c r="H47" s="6"/>
      <c r="I47" s="7">
        <f t="shared" si="32"/>
        <v>0</v>
      </c>
      <c r="J47" s="6"/>
      <c r="K47" s="7">
        <f t="shared" si="33"/>
        <v>0</v>
      </c>
      <c r="L47" s="6"/>
      <c r="M47" s="7">
        <f t="shared" si="34"/>
        <v>0</v>
      </c>
      <c r="N47" s="6"/>
      <c r="O47" s="7">
        <f t="shared" si="35"/>
        <v>0</v>
      </c>
      <c r="P47" s="6"/>
      <c r="Q47" s="29">
        <f t="shared" si="36"/>
        <v>0</v>
      </c>
      <c r="R47" s="6"/>
      <c r="S47" s="29">
        <f t="shared" si="37"/>
        <v>0</v>
      </c>
      <c r="T47" s="6"/>
      <c r="U47" s="29">
        <f t="shared" si="38"/>
        <v>0</v>
      </c>
      <c r="V47" s="6"/>
      <c r="W47" s="7">
        <f t="shared" si="39"/>
        <v>0</v>
      </c>
      <c r="X47" s="6"/>
      <c r="Y47" s="7">
        <f t="shared" si="28"/>
        <v>0</v>
      </c>
      <c r="Z47" s="8">
        <f t="shared" si="29"/>
        <v>0</v>
      </c>
      <c r="AA47" s="6">
        <f t="shared" si="9"/>
        <v>37</v>
      </c>
      <c r="AB47" s="6">
        <f t="shared" si="10"/>
        <v>0</v>
      </c>
      <c r="AC47" s="16">
        <f t="shared" si="11"/>
        <v>0</v>
      </c>
    </row>
    <row r="48" spans="1:29" x14ac:dyDescent="0.2">
      <c r="A48" s="26">
        <f t="shared" si="0"/>
        <v>38</v>
      </c>
      <c r="B48" s="6"/>
      <c r="C48" s="6"/>
      <c r="D48" s="6"/>
      <c r="E48" s="6"/>
      <c r="F48" s="6"/>
      <c r="G48" s="7">
        <f t="shared" si="31"/>
        <v>0</v>
      </c>
      <c r="H48" s="6"/>
      <c r="I48" s="7">
        <f t="shared" si="32"/>
        <v>0</v>
      </c>
      <c r="J48" s="6"/>
      <c r="K48" s="7">
        <f t="shared" si="33"/>
        <v>0</v>
      </c>
      <c r="L48" s="6"/>
      <c r="M48" s="7">
        <f t="shared" si="34"/>
        <v>0</v>
      </c>
      <c r="N48" s="6"/>
      <c r="O48" s="7">
        <f t="shared" si="35"/>
        <v>0</v>
      </c>
      <c r="P48" s="6"/>
      <c r="Q48" s="29">
        <f t="shared" si="36"/>
        <v>0</v>
      </c>
      <c r="R48" s="6"/>
      <c r="S48" s="29">
        <f t="shared" si="37"/>
        <v>0</v>
      </c>
      <c r="T48" s="6"/>
      <c r="U48" s="29">
        <f t="shared" si="38"/>
        <v>0</v>
      </c>
      <c r="V48" s="6"/>
      <c r="W48" s="7">
        <f t="shared" si="39"/>
        <v>0</v>
      </c>
      <c r="X48" s="6"/>
      <c r="Y48" s="7">
        <f t="shared" si="28"/>
        <v>0</v>
      </c>
      <c r="Z48" s="8">
        <f t="shared" si="29"/>
        <v>0</v>
      </c>
      <c r="AA48" s="6">
        <f t="shared" si="9"/>
        <v>38</v>
      </c>
      <c r="AB48" s="6">
        <f t="shared" si="10"/>
        <v>0</v>
      </c>
      <c r="AC48" s="16">
        <f t="shared" si="11"/>
        <v>0</v>
      </c>
    </row>
    <row r="49" spans="1:29" x14ac:dyDescent="0.2">
      <c r="A49" s="26">
        <f t="shared" si="0"/>
        <v>39</v>
      </c>
      <c r="B49" s="6"/>
      <c r="C49" s="6"/>
      <c r="D49" s="6"/>
      <c r="E49" s="6"/>
      <c r="F49" s="6"/>
      <c r="G49" s="7">
        <f t="shared" si="31"/>
        <v>0</v>
      </c>
      <c r="H49" s="6"/>
      <c r="I49" s="7">
        <f t="shared" si="32"/>
        <v>0</v>
      </c>
      <c r="J49" s="6"/>
      <c r="K49" s="7">
        <f t="shared" si="33"/>
        <v>0</v>
      </c>
      <c r="L49" s="6"/>
      <c r="M49" s="7">
        <f t="shared" si="34"/>
        <v>0</v>
      </c>
      <c r="N49" s="6"/>
      <c r="O49" s="7">
        <f t="shared" si="35"/>
        <v>0</v>
      </c>
      <c r="P49" s="6"/>
      <c r="Q49" s="29">
        <f t="shared" si="36"/>
        <v>0</v>
      </c>
      <c r="R49" s="6"/>
      <c r="S49" s="29">
        <f t="shared" si="37"/>
        <v>0</v>
      </c>
      <c r="T49" s="6"/>
      <c r="U49" s="29">
        <f t="shared" si="38"/>
        <v>0</v>
      </c>
      <c r="V49" s="6"/>
      <c r="W49" s="7">
        <f t="shared" si="39"/>
        <v>0</v>
      </c>
      <c r="X49" s="6"/>
      <c r="Y49" s="7">
        <f t="shared" si="28"/>
        <v>0</v>
      </c>
      <c r="Z49" s="8">
        <f t="shared" si="29"/>
        <v>0</v>
      </c>
      <c r="AA49" s="6">
        <f t="shared" si="9"/>
        <v>39</v>
      </c>
      <c r="AB49" s="6">
        <f t="shared" si="10"/>
        <v>0</v>
      </c>
      <c r="AC49" s="16">
        <f t="shared" si="11"/>
        <v>0</v>
      </c>
    </row>
    <row r="50" spans="1:29" x14ac:dyDescent="0.2">
      <c r="A50" s="26">
        <f t="shared" si="0"/>
        <v>40</v>
      </c>
      <c r="B50" s="6"/>
      <c r="C50" s="6"/>
      <c r="D50" s="6"/>
      <c r="E50" s="6"/>
      <c r="F50" s="6"/>
      <c r="G50" s="7">
        <f t="shared" si="31"/>
        <v>0</v>
      </c>
      <c r="H50" s="6"/>
      <c r="I50" s="7">
        <f t="shared" si="32"/>
        <v>0</v>
      </c>
      <c r="J50" s="6"/>
      <c r="K50" s="7">
        <f t="shared" si="33"/>
        <v>0</v>
      </c>
      <c r="L50" s="6"/>
      <c r="M50" s="7">
        <f t="shared" si="34"/>
        <v>0</v>
      </c>
      <c r="N50" s="6"/>
      <c r="O50" s="7">
        <f t="shared" si="35"/>
        <v>0</v>
      </c>
      <c r="P50" s="6"/>
      <c r="Q50" s="29">
        <f t="shared" si="36"/>
        <v>0</v>
      </c>
      <c r="R50" s="6"/>
      <c r="S50" s="29">
        <f t="shared" si="37"/>
        <v>0</v>
      </c>
      <c r="T50" s="6"/>
      <c r="U50" s="29">
        <f t="shared" si="38"/>
        <v>0</v>
      </c>
      <c r="V50" s="6"/>
      <c r="W50" s="7">
        <f t="shared" si="39"/>
        <v>0</v>
      </c>
      <c r="X50" s="6"/>
      <c r="Y50" s="7">
        <f t="shared" si="28"/>
        <v>0</v>
      </c>
      <c r="Z50" s="8">
        <f t="shared" si="29"/>
        <v>0</v>
      </c>
      <c r="AA50" s="6">
        <f t="shared" si="9"/>
        <v>40</v>
      </c>
      <c r="AB50" s="6">
        <f t="shared" si="10"/>
        <v>0</v>
      </c>
      <c r="AC50" s="16">
        <f t="shared" si="11"/>
        <v>0</v>
      </c>
    </row>
    <row r="51" spans="1:29" x14ac:dyDescent="0.2">
      <c r="A51" s="26">
        <f t="shared" si="0"/>
        <v>41</v>
      </c>
      <c r="B51" s="6"/>
      <c r="C51" s="6"/>
      <c r="D51" s="6"/>
      <c r="E51" s="6"/>
      <c r="F51" s="6"/>
      <c r="G51" s="7">
        <f t="shared" si="31"/>
        <v>0</v>
      </c>
      <c r="H51" s="6"/>
      <c r="I51" s="7">
        <f t="shared" si="32"/>
        <v>0</v>
      </c>
      <c r="J51" s="6"/>
      <c r="K51" s="7">
        <f t="shared" si="33"/>
        <v>0</v>
      </c>
      <c r="L51" s="6"/>
      <c r="M51" s="7">
        <f t="shared" si="34"/>
        <v>0</v>
      </c>
      <c r="N51" s="6"/>
      <c r="O51" s="7">
        <f t="shared" si="35"/>
        <v>0</v>
      </c>
      <c r="P51" s="6"/>
      <c r="Q51" s="29">
        <f t="shared" si="36"/>
        <v>0</v>
      </c>
      <c r="R51" s="6"/>
      <c r="S51" s="29">
        <f t="shared" si="37"/>
        <v>0</v>
      </c>
      <c r="T51" s="6"/>
      <c r="U51" s="29">
        <f t="shared" si="38"/>
        <v>0</v>
      </c>
      <c r="V51" s="6"/>
      <c r="W51" s="7">
        <f t="shared" si="39"/>
        <v>0</v>
      </c>
      <c r="X51" s="6"/>
      <c r="Y51" s="7">
        <f t="shared" si="28"/>
        <v>0</v>
      </c>
      <c r="Z51" s="8">
        <f t="shared" si="29"/>
        <v>0</v>
      </c>
      <c r="AA51" s="6">
        <f t="shared" si="9"/>
        <v>41</v>
      </c>
      <c r="AB51" s="6">
        <f t="shared" si="10"/>
        <v>0</v>
      </c>
      <c r="AC51" s="16">
        <f t="shared" si="11"/>
        <v>0</v>
      </c>
    </row>
    <row r="52" spans="1:29" x14ac:dyDescent="0.2">
      <c r="A52" s="38" t="s">
        <v>11</v>
      </c>
      <c r="B52" s="38"/>
      <c r="C52" s="39"/>
      <c r="D52" s="9"/>
      <c r="F52">
        <f>COUNTA(F11:F51)</f>
        <v>2</v>
      </c>
      <c r="H52">
        <f>COUNTA(H11:H51)</f>
        <v>1</v>
      </c>
      <c r="J52">
        <f>COUNTA(J11:J51)</f>
        <v>3</v>
      </c>
      <c r="L52">
        <f>COUNTA(L11:L51)</f>
        <v>8</v>
      </c>
      <c r="N52">
        <f>COUNTA(N11:N51)</f>
        <v>10</v>
      </c>
      <c r="P52">
        <f>COUNTA(P11:P51)</f>
        <v>7</v>
      </c>
      <c r="R52">
        <f>COUNTA(T11:T51)</f>
        <v>6</v>
      </c>
      <c r="T52">
        <f>COUNTA(V11:V51)</f>
        <v>11</v>
      </c>
    </row>
    <row r="53" spans="1:29" x14ac:dyDescent="0.2">
      <c r="A53" s="41" t="s">
        <v>19</v>
      </c>
      <c r="B53" s="41"/>
      <c r="C53" s="41"/>
      <c r="F53" s="15">
        <f>F52/$G$2</f>
        <v>0.125</v>
      </c>
      <c r="H53" s="15">
        <f>H52/$G$2</f>
        <v>6.25E-2</v>
      </c>
      <c r="J53" s="15">
        <f>J52/$G$2</f>
        <v>0.1875</v>
      </c>
      <c r="L53" s="15">
        <f>L52/$G$2</f>
        <v>0.5</v>
      </c>
      <c r="N53" s="15">
        <f>N52/$G$2</f>
        <v>0.625</v>
      </c>
      <c r="P53" s="15">
        <f>P52/$G$2</f>
        <v>0.4375</v>
      </c>
      <c r="R53" s="15">
        <f>R52/$G$2</f>
        <v>0.375</v>
      </c>
      <c r="T53" s="15">
        <f>T52/$G$2</f>
        <v>0.6875</v>
      </c>
    </row>
    <row r="55" spans="1:29" x14ac:dyDescent="0.2">
      <c r="L55" t="s">
        <v>12</v>
      </c>
    </row>
    <row r="56" spans="1:29" x14ac:dyDescent="0.2">
      <c r="L56" t="s">
        <v>12</v>
      </c>
    </row>
    <row r="57" spans="1:29" x14ac:dyDescent="0.2">
      <c r="L57" t="s">
        <v>12</v>
      </c>
    </row>
    <row r="58" spans="1:29" x14ac:dyDescent="0.2">
      <c r="L58" t="s">
        <v>12</v>
      </c>
    </row>
    <row r="59" spans="1:29" x14ac:dyDescent="0.2">
      <c r="L59" t="s">
        <v>12</v>
      </c>
    </row>
    <row r="60" spans="1:29" x14ac:dyDescent="0.2">
      <c r="L60" t="s">
        <v>12</v>
      </c>
    </row>
    <row r="61" spans="1:29" x14ac:dyDescent="0.2">
      <c r="L61" t="s">
        <v>12</v>
      </c>
    </row>
    <row r="62" spans="1:29" x14ac:dyDescent="0.2">
      <c r="L62" t="s">
        <v>12</v>
      </c>
    </row>
    <row r="63" spans="1:29" x14ac:dyDescent="0.2">
      <c r="L63" t="s">
        <v>12</v>
      </c>
    </row>
    <row r="64" spans="1:29" x14ac:dyDescent="0.2">
      <c r="L64" t="s">
        <v>12</v>
      </c>
    </row>
    <row r="65" spans="12:12" x14ac:dyDescent="0.2">
      <c r="L65" t="s">
        <v>12</v>
      </c>
    </row>
    <row r="66" spans="12:12" x14ac:dyDescent="0.2">
      <c r="L66" t="s">
        <v>12</v>
      </c>
    </row>
    <row r="67" spans="12:12" x14ac:dyDescent="0.2">
      <c r="L67" t="s">
        <v>12</v>
      </c>
    </row>
    <row r="68" spans="12:12" x14ac:dyDescent="0.2">
      <c r="L68" t="s">
        <v>12</v>
      </c>
    </row>
    <row r="69" spans="12:12" x14ac:dyDescent="0.2">
      <c r="L69" t="s">
        <v>12</v>
      </c>
    </row>
    <row r="70" spans="12:12" x14ac:dyDescent="0.2">
      <c r="L70" t="s">
        <v>12</v>
      </c>
    </row>
    <row r="71" spans="12:12" x14ac:dyDescent="0.2">
      <c r="L71" t="s">
        <v>12</v>
      </c>
    </row>
    <row r="72" spans="12:12" x14ac:dyDescent="0.2">
      <c r="L72" t="s">
        <v>12</v>
      </c>
    </row>
    <row r="73" spans="12:12" x14ac:dyDescent="0.2">
      <c r="L73" t="s">
        <v>12</v>
      </c>
    </row>
    <row r="74" spans="12:12" x14ac:dyDescent="0.2">
      <c r="L74" t="s">
        <v>12</v>
      </c>
    </row>
    <row r="75" spans="12:12" x14ac:dyDescent="0.2">
      <c r="L75" t="s">
        <v>12</v>
      </c>
    </row>
    <row r="76" spans="12:12" x14ac:dyDescent="0.2">
      <c r="L76" t="s">
        <v>12</v>
      </c>
    </row>
  </sheetData>
  <sortState xmlns:xlrd2="http://schemas.microsoft.com/office/spreadsheetml/2017/richdata2" ref="B11:Z29">
    <sortCondition descending="1" ref="Z11:Z29"/>
  </sortState>
  <mergeCells count="45">
    <mergeCell ref="A52:C52"/>
    <mergeCell ref="E2:F2"/>
    <mergeCell ref="E3:F3"/>
    <mergeCell ref="A53:C53"/>
    <mergeCell ref="F9:G9"/>
    <mergeCell ref="F8:G8"/>
    <mergeCell ref="H9:I9"/>
    <mergeCell ref="L9:M9"/>
    <mergeCell ref="N9:O9"/>
    <mergeCell ref="P9:Q9"/>
    <mergeCell ref="V9:W9"/>
    <mergeCell ref="T9:U9"/>
    <mergeCell ref="J9:K9"/>
    <mergeCell ref="R9:S9"/>
    <mergeCell ref="H8:I8"/>
    <mergeCell ref="L8:M8"/>
    <mergeCell ref="N8:O8"/>
    <mergeCell ref="P8:Q8"/>
    <mergeCell ref="V8:W8"/>
    <mergeCell ref="T8:U8"/>
    <mergeCell ref="J8:K8"/>
    <mergeCell ref="R8:S8"/>
    <mergeCell ref="P7:Q7"/>
    <mergeCell ref="V7:W7"/>
    <mergeCell ref="T6:U6"/>
    <mergeCell ref="T7:U7"/>
    <mergeCell ref="J7:K7"/>
    <mergeCell ref="R6:S6"/>
    <mergeCell ref="R7:S7"/>
    <mergeCell ref="X6:Y6"/>
    <mergeCell ref="X7:Y7"/>
    <mergeCell ref="X8:Y8"/>
    <mergeCell ref="X9:Y9"/>
    <mergeCell ref="A1:N1"/>
    <mergeCell ref="F6:G6"/>
    <mergeCell ref="H6:I6"/>
    <mergeCell ref="L6:M6"/>
    <mergeCell ref="N6:O6"/>
    <mergeCell ref="P6:Q6"/>
    <mergeCell ref="J6:K6"/>
    <mergeCell ref="V6:W6"/>
    <mergeCell ref="F7:G7"/>
    <mergeCell ref="H7:I7"/>
    <mergeCell ref="L7:M7"/>
    <mergeCell ref="N7:O7"/>
  </mergeCells>
  <pageMargins left="0.7" right="0.7" top="0.75" bottom="0.75" header="0.3" footer="0.3"/>
  <pageSetup paperSize="9" orientation="portrait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Y35"/>
  <sheetViews>
    <sheetView zoomScale="91" zoomScaleNormal="91" workbookViewId="0">
      <pane xSplit="5" ySplit="10" topLeftCell="L11" activePane="bottomRight" state="frozenSplit"/>
      <selection pane="topRight" activeCell="D26" sqref="D26"/>
      <selection pane="bottomLeft" activeCell="D26" sqref="D26"/>
      <selection pane="bottomRight" activeCell="T18" sqref="T18"/>
    </sheetView>
  </sheetViews>
  <sheetFormatPr baseColWidth="10" defaultRowHeight="15" x14ac:dyDescent="0.2"/>
  <cols>
    <col min="1" max="1" width="18.33203125" bestFit="1" customWidth="1"/>
    <col min="2" max="2" width="19" bestFit="1" customWidth="1"/>
    <col min="5" max="5" width="14.83203125" bestFit="1" customWidth="1"/>
    <col min="6" max="6" width="11.5" customWidth="1"/>
    <col min="7" max="7" width="13.5" customWidth="1"/>
    <col min="8" max="8" width="11.5" customWidth="1"/>
    <col min="9" max="9" width="18.33203125" customWidth="1"/>
    <col min="10" max="13" width="11.5" customWidth="1"/>
    <col min="14" max="14" width="11.5" bestFit="1" customWidth="1"/>
    <col min="15" max="15" width="18.33203125" bestFit="1" customWidth="1"/>
    <col min="16" max="16" width="11.5" bestFit="1" customWidth="1"/>
    <col min="17" max="17" width="18.33203125" bestFit="1" customWidth="1"/>
    <col min="18" max="18" width="11.5" bestFit="1" customWidth="1"/>
    <col min="19" max="19" width="18.33203125" bestFit="1" customWidth="1"/>
    <col min="21" max="21" width="18.33203125" bestFit="1" customWidth="1"/>
    <col min="22" max="22" width="15.83203125" bestFit="1" customWidth="1"/>
    <col min="23" max="23" width="19.6640625" bestFit="1" customWidth="1"/>
  </cols>
  <sheetData>
    <row r="1" spans="1:25" ht="31" x14ac:dyDescent="0.35">
      <c r="A1" s="37" t="s">
        <v>32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</row>
    <row r="2" spans="1:25" x14ac:dyDescent="0.2">
      <c r="E2" s="40" t="s">
        <v>15</v>
      </c>
      <c r="F2" s="40"/>
      <c r="G2" s="14">
        <f>COUNTA(B11:B33)</f>
        <v>10</v>
      </c>
    </row>
    <row r="3" spans="1:25" x14ac:dyDescent="0.2">
      <c r="E3" s="40" t="s">
        <v>17</v>
      </c>
      <c r="F3" s="40"/>
      <c r="G3" s="14">
        <f>COUNTA(E8:U8)</f>
        <v>9</v>
      </c>
    </row>
    <row r="4" spans="1:25" x14ac:dyDescent="0.2">
      <c r="A4" s="10"/>
      <c r="B4" s="11" t="s">
        <v>14</v>
      </c>
      <c r="C4" s="3"/>
      <c r="D4" s="3"/>
    </row>
    <row r="6" spans="1:25" x14ac:dyDescent="0.2">
      <c r="E6" s="1" t="s">
        <v>0</v>
      </c>
      <c r="F6" s="33" t="s">
        <v>124</v>
      </c>
      <c r="G6" s="33"/>
      <c r="H6" s="33" t="s">
        <v>151</v>
      </c>
      <c r="I6" s="33"/>
      <c r="J6" s="33" t="s">
        <v>158</v>
      </c>
      <c r="K6" s="33"/>
      <c r="L6" s="33" t="s">
        <v>250</v>
      </c>
      <c r="M6" s="33"/>
      <c r="N6" s="33" t="s">
        <v>309</v>
      </c>
      <c r="O6" s="33"/>
      <c r="P6" s="33" t="s">
        <v>360</v>
      </c>
      <c r="Q6" s="33"/>
      <c r="R6" s="33" t="s">
        <v>377</v>
      </c>
      <c r="S6" s="33"/>
      <c r="T6" s="33" t="s">
        <v>380</v>
      </c>
      <c r="U6" s="33"/>
    </row>
    <row r="7" spans="1:25" x14ac:dyDescent="0.2">
      <c r="E7" s="1" t="s">
        <v>10</v>
      </c>
      <c r="F7" s="34">
        <v>2</v>
      </c>
      <c r="G7" s="35"/>
      <c r="H7" s="34">
        <v>2</v>
      </c>
      <c r="I7" s="35"/>
      <c r="J7" s="34">
        <v>2</v>
      </c>
      <c r="K7" s="35"/>
      <c r="L7" s="34">
        <v>3</v>
      </c>
      <c r="M7" s="35"/>
      <c r="N7" s="34">
        <v>4</v>
      </c>
      <c r="O7" s="35"/>
      <c r="P7" s="34">
        <v>2</v>
      </c>
      <c r="Q7" s="35"/>
      <c r="R7" s="34">
        <v>5</v>
      </c>
      <c r="S7" s="35"/>
      <c r="T7" s="34">
        <v>3</v>
      </c>
      <c r="U7" s="35"/>
    </row>
    <row r="8" spans="1:25" x14ac:dyDescent="0.2">
      <c r="E8" s="1" t="s">
        <v>1</v>
      </c>
      <c r="F8" s="36">
        <v>45955</v>
      </c>
      <c r="G8" s="36"/>
      <c r="H8" s="36">
        <v>45977</v>
      </c>
      <c r="I8" s="36"/>
      <c r="J8" s="36">
        <v>45984</v>
      </c>
      <c r="K8" s="36"/>
      <c r="L8" s="36">
        <v>45991</v>
      </c>
      <c r="M8" s="36"/>
      <c r="N8" s="36">
        <v>45667</v>
      </c>
      <c r="O8" s="36"/>
      <c r="P8" s="36">
        <v>46081</v>
      </c>
      <c r="Q8" s="36"/>
      <c r="R8" s="36">
        <v>46103</v>
      </c>
      <c r="S8" s="36"/>
      <c r="T8" s="45">
        <v>46116</v>
      </c>
      <c r="U8" s="46"/>
      <c r="X8" s="14"/>
    </row>
    <row r="9" spans="1:25" x14ac:dyDescent="0.2">
      <c r="E9" s="1" t="s">
        <v>2</v>
      </c>
      <c r="F9" s="34">
        <v>5</v>
      </c>
      <c r="G9" s="35"/>
      <c r="H9" s="34">
        <v>15</v>
      </c>
      <c r="I9" s="35"/>
      <c r="J9" s="34">
        <v>4</v>
      </c>
      <c r="K9" s="35"/>
      <c r="L9" s="34">
        <v>8</v>
      </c>
      <c r="M9" s="35"/>
      <c r="N9" s="34">
        <v>21</v>
      </c>
      <c r="O9" s="35"/>
      <c r="P9" s="34">
        <v>8</v>
      </c>
      <c r="Q9" s="35"/>
      <c r="R9" s="34">
        <v>210</v>
      </c>
      <c r="S9" s="35"/>
      <c r="T9" s="34">
        <v>9</v>
      </c>
      <c r="U9" s="35"/>
    </row>
    <row r="10" spans="1:25" x14ac:dyDescent="0.2">
      <c r="A10" s="1" t="s">
        <v>9</v>
      </c>
      <c r="B10" s="1" t="s">
        <v>3</v>
      </c>
      <c r="C10" s="1" t="s">
        <v>4</v>
      </c>
      <c r="D10" s="12" t="s">
        <v>13</v>
      </c>
      <c r="E10" s="4" t="s">
        <v>5</v>
      </c>
      <c r="F10" s="1" t="s">
        <v>6</v>
      </c>
      <c r="G10" s="1" t="s">
        <v>7</v>
      </c>
      <c r="H10" s="1" t="s">
        <v>6</v>
      </c>
      <c r="I10" s="1" t="s">
        <v>7</v>
      </c>
      <c r="J10" s="1" t="s">
        <v>6</v>
      </c>
      <c r="K10" s="1" t="s">
        <v>7</v>
      </c>
      <c r="L10" s="1" t="s">
        <v>6</v>
      </c>
      <c r="M10" s="1" t="s">
        <v>7</v>
      </c>
      <c r="N10" s="1" t="s">
        <v>6</v>
      </c>
      <c r="O10" s="1" t="s">
        <v>7</v>
      </c>
      <c r="P10" s="1" t="s">
        <v>6</v>
      </c>
      <c r="Q10" s="1" t="s">
        <v>7</v>
      </c>
      <c r="R10" s="1" t="s">
        <v>6</v>
      </c>
      <c r="S10" s="1" t="s">
        <v>7</v>
      </c>
      <c r="T10" s="1" t="s">
        <v>6</v>
      </c>
      <c r="U10" s="1" t="s">
        <v>7</v>
      </c>
      <c r="V10" s="1" t="s">
        <v>8</v>
      </c>
      <c r="W10" s="1" t="s">
        <v>9</v>
      </c>
      <c r="X10" s="1" t="s">
        <v>18</v>
      </c>
      <c r="Y10" s="1" t="s">
        <v>20</v>
      </c>
    </row>
    <row r="11" spans="1:25" x14ac:dyDescent="0.2">
      <c r="A11" s="5">
        <f t="shared" ref="A11:A33" si="0">W11</f>
        <v>1</v>
      </c>
      <c r="B11" s="13" t="s">
        <v>122</v>
      </c>
      <c r="C11" s="13" t="s">
        <v>123</v>
      </c>
      <c r="D11" s="13"/>
      <c r="E11" s="13" t="s">
        <v>78</v>
      </c>
      <c r="F11" s="13">
        <v>5</v>
      </c>
      <c r="G11" s="19">
        <f>20/2</f>
        <v>10</v>
      </c>
      <c r="H11" s="13">
        <v>8</v>
      </c>
      <c r="I11" s="19">
        <f t="shared" ref="I11:I24" si="1">IF(H11=0,,($H$9-H11)*$H$7*100/$H$9)</f>
        <v>93.333333333333329</v>
      </c>
      <c r="J11" s="13">
        <v>3</v>
      </c>
      <c r="K11" s="19">
        <f t="shared" ref="K11:K19" si="2">IF(J11=0,,($J$9-J11)*$J$7*100/$J$9)</f>
        <v>50</v>
      </c>
      <c r="L11" s="6">
        <v>2</v>
      </c>
      <c r="M11" s="7">
        <f t="shared" ref="M11:M17" si="3">IF(L11=0,,($L$9-L11)*$L$7*100/$L$9)</f>
        <v>225</v>
      </c>
      <c r="N11" s="6">
        <v>12</v>
      </c>
      <c r="O11" s="7">
        <f t="shared" ref="O11:O16" si="4">IF(N11=0,,($N$9-N11)*$N$7*100/$N$9)</f>
        <v>171.42857142857142</v>
      </c>
      <c r="P11" s="6">
        <v>6</v>
      </c>
      <c r="Q11" s="7">
        <f>IF(P11=0,,($P$9-P11)*$P$7*100/$P$9)</f>
        <v>50</v>
      </c>
      <c r="R11" s="30">
        <v>151</v>
      </c>
      <c r="S11" s="7">
        <f t="shared" ref="S11:S24" si="5">IF(R11=0,,($R$9-R11)*$R$7*100/$R$9)</f>
        <v>140.47619047619048</v>
      </c>
      <c r="T11" s="30">
        <v>1</v>
      </c>
      <c r="U11" s="7">
        <f t="shared" ref="U11:U17" si="6">IF(T11=0,,($T$9-T11)*$T$7*100/$T$9)</f>
        <v>266.66666666666669</v>
      </c>
      <c r="V11" s="23">
        <f t="shared" ref="V11:V24" si="7">SUM(G11+I11+K11+M11+O11+Q11+S11+U11)</f>
        <v>1006.9047619047619</v>
      </c>
      <c r="W11" s="6">
        <f t="shared" ref="W11:W33" si="8">ROW(B11)-10</f>
        <v>1</v>
      </c>
      <c r="X11" s="6">
        <f t="shared" ref="X11:X33" si="9">COUNTA(F11,H11,L11,N11,P11,T11,R11)</f>
        <v>7</v>
      </c>
      <c r="Y11" s="16">
        <f t="shared" ref="Y11:Y33" si="10">X11/$G$3</f>
        <v>0.77777777777777779</v>
      </c>
    </row>
    <row r="12" spans="1:25" x14ac:dyDescent="0.2">
      <c r="A12" s="5">
        <f t="shared" si="0"/>
        <v>2</v>
      </c>
      <c r="B12" s="13" t="s">
        <v>253</v>
      </c>
      <c r="C12" s="13" t="s">
        <v>254</v>
      </c>
      <c r="D12" s="13"/>
      <c r="E12" s="13" t="s">
        <v>255</v>
      </c>
      <c r="F12" s="13"/>
      <c r="G12" s="19">
        <f t="shared" ref="G12:G18" si="11">IF(F12=0,,($F$9-F12)*$F$7*100/$F$9)</f>
        <v>0</v>
      </c>
      <c r="H12" s="13"/>
      <c r="I12" s="19">
        <f t="shared" si="1"/>
        <v>0</v>
      </c>
      <c r="J12" s="13"/>
      <c r="K12" s="19">
        <f t="shared" si="2"/>
        <v>0</v>
      </c>
      <c r="L12" s="6">
        <v>3</v>
      </c>
      <c r="M12" s="7">
        <f t="shared" si="3"/>
        <v>187.5</v>
      </c>
      <c r="N12" s="6">
        <v>5</v>
      </c>
      <c r="O12" s="7">
        <f t="shared" si="4"/>
        <v>304.76190476190476</v>
      </c>
      <c r="P12" s="6"/>
      <c r="Q12" s="7">
        <v>0</v>
      </c>
      <c r="R12" s="30">
        <v>162</v>
      </c>
      <c r="S12" s="7">
        <f t="shared" si="5"/>
        <v>114.28571428571429</v>
      </c>
      <c r="T12" s="30">
        <v>2</v>
      </c>
      <c r="U12" s="7">
        <f t="shared" si="6"/>
        <v>233.33333333333334</v>
      </c>
      <c r="V12" s="23">
        <f t="shared" si="7"/>
        <v>839.88095238095241</v>
      </c>
      <c r="W12" s="6">
        <f t="shared" si="8"/>
        <v>2</v>
      </c>
      <c r="X12" s="6">
        <f t="shared" si="9"/>
        <v>4</v>
      </c>
      <c r="Y12" s="16">
        <f t="shared" si="10"/>
        <v>0.44444444444444442</v>
      </c>
    </row>
    <row r="13" spans="1:25" x14ac:dyDescent="0.2">
      <c r="A13" s="5">
        <f t="shared" si="0"/>
        <v>3</v>
      </c>
      <c r="B13" s="13" t="s">
        <v>51</v>
      </c>
      <c r="C13" s="13" t="s">
        <v>52</v>
      </c>
      <c r="D13" s="13"/>
      <c r="E13" s="13" t="s">
        <v>41</v>
      </c>
      <c r="F13" s="13"/>
      <c r="G13" s="19">
        <f t="shared" si="11"/>
        <v>0</v>
      </c>
      <c r="H13" s="13"/>
      <c r="I13" s="19">
        <f t="shared" si="1"/>
        <v>0</v>
      </c>
      <c r="J13" s="13">
        <v>2</v>
      </c>
      <c r="K13" s="19">
        <f t="shared" si="2"/>
        <v>100</v>
      </c>
      <c r="L13" s="6">
        <v>1</v>
      </c>
      <c r="M13" s="7">
        <f t="shared" si="3"/>
        <v>262.5</v>
      </c>
      <c r="N13" s="6">
        <v>11</v>
      </c>
      <c r="O13" s="7">
        <f t="shared" si="4"/>
        <v>190.47619047619048</v>
      </c>
      <c r="P13" s="6"/>
      <c r="Q13" s="7">
        <f t="shared" ref="Q13:Q24" si="12">IF(P13=0,,($P$9-P13)*$P$7*100/$P$9)</f>
        <v>0</v>
      </c>
      <c r="R13" s="6"/>
      <c r="S13" s="7">
        <f t="shared" si="5"/>
        <v>0</v>
      </c>
      <c r="T13" s="6">
        <v>3</v>
      </c>
      <c r="U13" s="7">
        <f t="shared" si="6"/>
        <v>200</v>
      </c>
      <c r="V13" s="23">
        <f t="shared" si="7"/>
        <v>752.97619047619048</v>
      </c>
      <c r="W13" s="6">
        <f t="shared" si="8"/>
        <v>3</v>
      </c>
      <c r="X13" s="6">
        <f t="shared" si="9"/>
        <v>3</v>
      </c>
      <c r="Y13" s="16">
        <f t="shared" si="10"/>
        <v>0.33333333333333331</v>
      </c>
    </row>
    <row r="14" spans="1:25" x14ac:dyDescent="0.2">
      <c r="A14" s="5">
        <f t="shared" si="0"/>
        <v>4</v>
      </c>
      <c r="B14" s="13" t="s">
        <v>54</v>
      </c>
      <c r="C14" s="13" t="s">
        <v>55</v>
      </c>
      <c r="D14" s="13"/>
      <c r="E14" s="13" t="s">
        <v>41</v>
      </c>
      <c r="F14" s="13"/>
      <c r="G14" s="19">
        <f t="shared" si="11"/>
        <v>0</v>
      </c>
      <c r="H14" s="13"/>
      <c r="I14" s="19">
        <f t="shared" si="1"/>
        <v>0</v>
      </c>
      <c r="J14" s="13"/>
      <c r="K14" s="19">
        <f t="shared" si="2"/>
        <v>0</v>
      </c>
      <c r="L14" s="6">
        <v>5</v>
      </c>
      <c r="M14" s="7">
        <f t="shared" si="3"/>
        <v>112.5</v>
      </c>
      <c r="N14" s="6">
        <v>17</v>
      </c>
      <c r="O14" s="7">
        <f t="shared" si="4"/>
        <v>76.19047619047619</v>
      </c>
      <c r="P14" s="6"/>
      <c r="Q14" s="7">
        <f t="shared" si="12"/>
        <v>0</v>
      </c>
      <c r="R14" s="30"/>
      <c r="S14" s="7">
        <f t="shared" si="5"/>
        <v>0</v>
      </c>
      <c r="T14" s="30">
        <v>3</v>
      </c>
      <c r="U14" s="7">
        <f t="shared" si="6"/>
        <v>200</v>
      </c>
      <c r="V14" s="23">
        <f t="shared" si="7"/>
        <v>388.6904761904762</v>
      </c>
      <c r="W14" s="6">
        <f t="shared" si="8"/>
        <v>4</v>
      </c>
      <c r="X14" s="6">
        <f>COUNTA(F14,H14,L14,N14,P14,#REF!,R14)</f>
        <v>3</v>
      </c>
      <c r="Y14" s="16">
        <f t="shared" si="10"/>
        <v>0.33333333333333331</v>
      </c>
    </row>
    <row r="15" spans="1:25" x14ac:dyDescent="0.2">
      <c r="A15" s="5">
        <f t="shared" si="0"/>
        <v>5</v>
      </c>
      <c r="B15" s="13" t="s">
        <v>201</v>
      </c>
      <c r="C15" s="13" t="s">
        <v>52</v>
      </c>
      <c r="D15" s="13"/>
      <c r="E15" s="13" t="s">
        <v>161</v>
      </c>
      <c r="F15" s="13"/>
      <c r="G15" s="19">
        <f t="shared" si="11"/>
        <v>0</v>
      </c>
      <c r="H15" s="13"/>
      <c r="I15" s="19">
        <f t="shared" si="1"/>
        <v>0</v>
      </c>
      <c r="J15" s="13"/>
      <c r="K15" s="19">
        <f t="shared" si="2"/>
        <v>0</v>
      </c>
      <c r="L15" s="6">
        <v>6</v>
      </c>
      <c r="M15" s="7">
        <f t="shared" si="3"/>
        <v>75</v>
      </c>
      <c r="N15" s="6">
        <v>14</v>
      </c>
      <c r="O15" s="7">
        <f t="shared" si="4"/>
        <v>133.33333333333334</v>
      </c>
      <c r="P15" s="6"/>
      <c r="Q15" s="7">
        <f t="shared" si="12"/>
        <v>0</v>
      </c>
      <c r="R15" s="30">
        <v>207</v>
      </c>
      <c r="S15" s="7">
        <f t="shared" si="5"/>
        <v>7.1428571428571432</v>
      </c>
      <c r="T15">
        <v>5</v>
      </c>
      <c r="U15" s="7">
        <f t="shared" si="6"/>
        <v>133.33333333333334</v>
      </c>
      <c r="V15" s="23">
        <f t="shared" si="7"/>
        <v>348.80952380952385</v>
      </c>
      <c r="W15" s="6">
        <f t="shared" si="8"/>
        <v>5</v>
      </c>
      <c r="X15" s="6">
        <f>COUNTA(F15,H15,L15,N15,P15,T14,R15)</f>
        <v>4</v>
      </c>
      <c r="Y15" s="16">
        <f t="shared" si="10"/>
        <v>0.44444444444444442</v>
      </c>
    </row>
    <row r="16" spans="1:25" x14ac:dyDescent="0.2">
      <c r="A16" s="5">
        <f t="shared" si="0"/>
        <v>6</v>
      </c>
      <c r="B16" s="13" t="s">
        <v>251</v>
      </c>
      <c r="C16" s="13" t="s">
        <v>252</v>
      </c>
      <c r="D16" s="13"/>
      <c r="E16" s="13" t="s">
        <v>161</v>
      </c>
      <c r="F16" s="13"/>
      <c r="G16" s="19">
        <f t="shared" si="11"/>
        <v>0</v>
      </c>
      <c r="H16" s="13"/>
      <c r="I16" s="19">
        <f t="shared" si="1"/>
        <v>0</v>
      </c>
      <c r="J16" s="13"/>
      <c r="K16" s="19">
        <f t="shared" si="2"/>
        <v>0</v>
      </c>
      <c r="L16" s="6">
        <v>3</v>
      </c>
      <c r="M16" s="7">
        <f t="shared" si="3"/>
        <v>187.5</v>
      </c>
      <c r="N16" s="6">
        <v>20</v>
      </c>
      <c r="O16" s="7">
        <f t="shared" si="4"/>
        <v>19.047619047619047</v>
      </c>
      <c r="P16" s="6"/>
      <c r="Q16" s="7">
        <f t="shared" si="12"/>
        <v>0</v>
      </c>
      <c r="R16" s="30">
        <v>205</v>
      </c>
      <c r="S16" s="7">
        <f t="shared" si="5"/>
        <v>11.904761904761905</v>
      </c>
      <c r="T16" s="30">
        <v>7</v>
      </c>
      <c r="U16" s="7">
        <f t="shared" si="6"/>
        <v>66.666666666666671</v>
      </c>
      <c r="V16" s="23">
        <f t="shared" si="7"/>
        <v>285.11904761904759</v>
      </c>
      <c r="W16" s="6">
        <f t="shared" si="8"/>
        <v>6</v>
      </c>
      <c r="X16" s="6">
        <f t="shared" si="9"/>
        <v>4</v>
      </c>
      <c r="Y16" s="16">
        <f t="shared" si="10"/>
        <v>0.44444444444444442</v>
      </c>
    </row>
    <row r="17" spans="1:25" x14ac:dyDescent="0.2">
      <c r="A17" s="5">
        <f t="shared" si="0"/>
        <v>7</v>
      </c>
      <c r="B17" s="27" t="s">
        <v>199</v>
      </c>
      <c r="C17" s="27" t="s">
        <v>200</v>
      </c>
      <c r="D17" s="27"/>
      <c r="E17" s="27" t="s">
        <v>41</v>
      </c>
      <c r="F17" s="6"/>
      <c r="G17" s="19">
        <f t="shared" si="11"/>
        <v>0</v>
      </c>
      <c r="H17" s="6"/>
      <c r="I17" s="19">
        <f t="shared" si="1"/>
        <v>0</v>
      </c>
      <c r="J17" s="6"/>
      <c r="K17" s="19">
        <f t="shared" si="2"/>
        <v>0</v>
      </c>
      <c r="L17" s="6"/>
      <c r="M17" s="7">
        <f t="shared" si="3"/>
        <v>0</v>
      </c>
      <c r="N17" s="6"/>
      <c r="O17" s="7">
        <f>5/2</f>
        <v>2.5</v>
      </c>
      <c r="P17" s="6"/>
      <c r="Q17" s="7">
        <f t="shared" si="12"/>
        <v>0</v>
      </c>
      <c r="R17" s="6"/>
      <c r="S17" s="7">
        <f t="shared" si="5"/>
        <v>0</v>
      </c>
      <c r="T17" s="6">
        <v>6</v>
      </c>
      <c r="U17" s="7">
        <f t="shared" si="6"/>
        <v>100</v>
      </c>
      <c r="V17" s="23">
        <f t="shared" si="7"/>
        <v>102.5</v>
      </c>
      <c r="W17" s="6">
        <f t="shared" si="8"/>
        <v>7</v>
      </c>
      <c r="X17" s="6">
        <f t="shared" si="9"/>
        <v>1</v>
      </c>
      <c r="Y17" s="16">
        <f t="shared" si="10"/>
        <v>0.1111111111111111</v>
      </c>
    </row>
    <row r="18" spans="1:25" x14ac:dyDescent="0.2">
      <c r="A18" s="5">
        <f t="shared" si="0"/>
        <v>8</v>
      </c>
      <c r="B18" s="13" t="s">
        <v>190</v>
      </c>
      <c r="C18" s="13" t="s">
        <v>191</v>
      </c>
      <c r="D18" s="13"/>
      <c r="E18" s="13" t="s">
        <v>41</v>
      </c>
      <c r="F18" s="13"/>
      <c r="G18" s="19">
        <f t="shared" si="11"/>
        <v>0</v>
      </c>
      <c r="H18" s="13"/>
      <c r="I18" s="19">
        <f t="shared" si="1"/>
        <v>0</v>
      </c>
      <c r="J18" s="13">
        <v>3</v>
      </c>
      <c r="K18" s="19">
        <f t="shared" si="2"/>
        <v>50</v>
      </c>
      <c r="L18" s="6"/>
      <c r="M18" s="7"/>
      <c r="N18" s="6"/>
      <c r="O18" s="7">
        <f t="shared" ref="O18:O24" si="13">IF(N18=0,,($N$9-N18)*$N$7*100/$N$9)</f>
        <v>0</v>
      </c>
      <c r="P18" s="6"/>
      <c r="Q18" s="7">
        <f t="shared" si="12"/>
        <v>0</v>
      </c>
      <c r="R18" s="30"/>
      <c r="S18" s="7">
        <f t="shared" si="5"/>
        <v>0</v>
      </c>
      <c r="T18" s="30">
        <v>9</v>
      </c>
      <c r="U18" s="7">
        <v>17</v>
      </c>
      <c r="V18" s="23">
        <f t="shared" si="7"/>
        <v>67</v>
      </c>
      <c r="W18" s="6">
        <f t="shared" si="8"/>
        <v>8</v>
      </c>
      <c r="X18" s="6">
        <f t="shared" si="9"/>
        <v>1</v>
      </c>
      <c r="Y18" s="16">
        <f t="shared" si="10"/>
        <v>0.1111111111111111</v>
      </c>
    </row>
    <row r="19" spans="1:25" x14ac:dyDescent="0.2">
      <c r="A19" s="5">
        <f t="shared" si="0"/>
        <v>9</v>
      </c>
      <c r="B19" s="13" t="s">
        <v>258</v>
      </c>
      <c r="C19" s="13" t="s">
        <v>259</v>
      </c>
      <c r="D19" s="13"/>
      <c r="E19" s="13" t="s">
        <v>161</v>
      </c>
      <c r="F19" s="13"/>
      <c r="G19" s="19"/>
      <c r="H19" s="13"/>
      <c r="I19" s="19">
        <f t="shared" si="1"/>
        <v>0</v>
      </c>
      <c r="J19" s="13"/>
      <c r="K19" s="19">
        <f t="shared" si="2"/>
        <v>0</v>
      </c>
      <c r="L19" s="6">
        <v>8</v>
      </c>
      <c r="M19" s="7">
        <v>19</v>
      </c>
      <c r="N19" s="6">
        <v>21</v>
      </c>
      <c r="O19" s="7">
        <f t="shared" si="13"/>
        <v>0</v>
      </c>
      <c r="P19" s="6"/>
      <c r="Q19" s="7">
        <f t="shared" si="12"/>
        <v>0</v>
      </c>
      <c r="R19" s="30">
        <v>208</v>
      </c>
      <c r="S19" s="7">
        <f t="shared" si="5"/>
        <v>4.7619047619047619</v>
      </c>
      <c r="T19" s="30">
        <v>8</v>
      </c>
      <c r="U19" s="7">
        <f t="shared" ref="U19:U24" si="14">IF(T19=0,,($T$9-T19)*$T$7*100/$T$9)</f>
        <v>33.333333333333336</v>
      </c>
      <c r="V19" s="23">
        <f t="shared" si="7"/>
        <v>57.095238095238102</v>
      </c>
      <c r="W19" s="6">
        <f t="shared" si="8"/>
        <v>9</v>
      </c>
      <c r="X19" s="6">
        <f t="shared" si="9"/>
        <v>4</v>
      </c>
      <c r="Y19" s="16">
        <f t="shared" si="10"/>
        <v>0.44444444444444442</v>
      </c>
    </row>
    <row r="20" spans="1:25" x14ac:dyDescent="0.2">
      <c r="A20" s="5">
        <f t="shared" si="0"/>
        <v>10</v>
      </c>
      <c r="B20" s="13" t="s">
        <v>256</v>
      </c>
      <c r="C20" s="13" t="s">
        <v>257</v>
      </c>
      <c r="D20" s="13"/>
      <c r="E20" s="13" t="s">
        <v>137</v>
      </c>
      <c r="F20" s="13"/>
      <c r="G20" s="19">
        <f>IF(F20=0,,($F$9-F20)*$F$7*100/$F$9)</f>
        <v>0</v>
      </c>
      <c r="H20" s="13"/>
      <c r="I20" s="19">
        <f t="shared" si="1"/>
        <v>0</v>
      </c>
      <c r="J20" s="13"/>
      <c r="K20" s="19"/>
      <c r="L20" s="6">
        <v>7</v>
      </c>
      <c r="M20" s="7">
        <f>IF(L20=0,,($L$9-L20)*$L$7*100/$L$9)</f>
        <v>37.5</v>
      </c>
      <c r="N20" s="6"/>
      <c r="O20" s="7">
        <f t="shared" si="13"/>
        <v>0</v>
      </c>
      <c r="P20" s="6"/>
      <c r="Q20" s="7">
        <f t="shared" si="12"/>
        <v>0</v>
      </c>
      <c r="R20" s="6"/>
      <c r="S20" s="7">
        <f t="shared" si="5"/>
        <v>0</v>
      </c>
      <c r="T20" s="6"/>
      <c r="U20" s="7">
        <f t="shared" si="14"/>
        <v>0</v>
      </c>
      <c r="V20" s="23">
        <f t="shared" si="7"/>
        <v>37.5</v>
      </c>
      <c r="W20" s="6">
        <f t="shared" si="8"/>
        <v>10</v>
      </c>
      <c r="X20" s="6">
        <f t="shared" si="9"/>
        <v>1</v>
      </c>
      <c r="Y20" s="16">
        <f t="shared" si="10"/>
        <v>0.1111111111111111</v>
      </c>
    </row>
    <row r="21" spans="1:25" x14ac:dyDescent="0.2">
      <c r="A21" s="5">
        <f t="shared" si="0"/>
        <v>11</v>
      </c>
      <c r="B21" s="13"/>
      <c r="C21" s="13"/>
      <c r="D21" s="13"/>
      <c r="E21" s="13"/>
      <c r="F21" s="13"/>
      <c r="G21" s="19">
        <f>IF(F21=0,,($F$9-F21)*$F$7*100/$F$9)</f>
        <v>0</v>
      </c>
      <c r="H21" s="13"/>
      <c r="I21" s="19">
        <f t="shared" si="1"/>
        <v>0</v>
      </c>
      <c r="J21" s="13"/>
      <c r="K21" s="19">
        <f>IF(J21=0,,($J$9-J21)*$J$7*100/$J$9)</f>
        <v>0</v>
      </c>
      <c r="L21" s="6"/>
      <c r="M21" s="7">
        <f>IF(L21=0,,($L$9-L21)*$L$7*100/$L$9)</f>
        <v>0</v>
      </c>
      <c r="N21" s="6"/>
      <c r="O21" s="7">
        <f t="shared" si="13"/>
        <v>0</v>
      </c>
      <c r="P21" s="6"/>
      <c r="Q21" s="7">
        <f t="shared" si="12"/>
        <v>0</v>
      </c>
      <c r="R21" s="6"/>
      <c r="S21" s="7">
        <f t="shared" si="5"/>
        <v>0</v>
      </c>
      <c r="T21" s="6"/>
      <c r="U21" s="7">
        <f t="shared" si="14"/>
        <v>0</v>
      </c>
      <c r="V21" s="23">
        <f t="shared" si="7"/>
        <v>0</v>
      </c>
      <c r="W21" s="6">
        <f t="shared" si="8"/>
        <v>11</v>
      </c>
      <c r="X21" s="6">
        <f t="shared" si="9"/>
        <v>0</v>
      </c>
      <c r="Y21" s="16">
        <f t="shared" si="10"/>
        <v>0</v>
      </c>
    </row>
    <row r="22" spans="1:25" x14ac:dyDescent="0.2">
      <c r="A22" s="5">
        <f t="shared" si="0"/>
        <v>12</v>
      </c>
      <c r="B22" s="13"/>
      <c r="C22" s="13"/>
      <c r="D22" s="13"/>
      <c r="E22" s="13"/>
      <c r="F22" s="13"/>
      <c r="G22" s="19">
        <f>IF(F22=0,,($F$9-F22)*$F$7*100/$F$9)</f>
        <v>0</v>
      </c>
      <c r="H22" s="13"/>
      <c r="I22" s="19">
        <f t="shared" si="1"/>
        <v>0</v>
      </c>
      <c r="J22" s="13"/>
      <c r="K22" s="19">
        <f>IF(J22=0,,($J$9-J22)*$J$7*100/$J$9)</f>
        <v>0</v>
      </c>
      <c r="L22" s="6"/>
      <c r="M22" s="7">
        <f>IF(L22=0,,($L$9-L22)*$L$7*100/$L$9)</f>
        <v>0</v>
      </c>
      <c r="N22" s="6"/>
      <c r="O22" s="7">
        <f t="shared" si="13"/>
        <v>0</v>
      </c>
      <c r="P22" s="6"/>
      <c r="Q22" s="7">
        <f t="shared" si="12"/>
        <v>0</v>
      </c>
      <c r="R22" s="30"/>
      <c r="S22" s="7">
        <f t="shared" si="5"/>
        <v>0</v>
      </c>
      <c r="T22" s="17"/>
      <c r="U22" s="7">
        <f t="shared" si="14"/>
        <v>0</v>
      </c>
      <c r="V22" s="23">
        <f t="shared" si="7"/>
        <v>0</v>
      </c>
      <c r="W22" s="6">
        <f t="shared" si="8"/>
        <v>12</v>
      </c>
      <c r="X22" s="6">
        <f t="shared" si="9"/>
        <v>0</v>
      </c>
      <c r="Y22" s="16">
        <f t="shared" si="10"/>
        <v>0</v>
      </c>
    </row>
    <row r="23" spans="1:25" x14ac:dyDescent="0.2">
      <c r="A23" s="5">
        <f t="shared" si="0"/>
        <v>13</v>
      </c>
      <c r="B23" s="13"/>
      <c r="C23" s="13"/>
      <c r="D23" s="13"/>
      <c r="E23" s="13"/>
      <c r="F23" s="13"/>
      <c r="G23" s="19">
        <f>IF(F23=0,,($F$9-F23)*$F$7*100/$F$9)</f>
        <v>0</v>
      </c>
      <c r="H23" s="13"/>
      <c r="I23" s="19">
        <f t="shared" si="1"/>
        <v>0</v>
      </c>
      <c r="J23" s="13"/>
      <c r="K23" s="19">
        <f>IF(J23=0,,($J$9-J23)*$J$7*100/$J$9)</f>
        <v>0</v>
      </c>
      <c r="L23" s="6"/>
      <c r="M23" s="7">
        <f>IF(L23=0,,($L$9-L23)*$L$7*100/$L$9)</f>
        <v>0</v>
      </c>
      <c r="N23" s="6"/>
      <c r="O23" s="7">
        <f t="shared" si="13"/>
        <v>0</v>
      </c>
      <c r="P23" s="6"/>
      <c r="Q23" s="7">
        <f t="shared" si="12"/>
        <v>0</v>
      </c>
      <c r="R23" s="6"/>
      <c r="S23" s="7">
        <f t="shared" si="5"/>
        <v>0</v>
      </c>
      <c r="T23" s="6"/>
      <c r="U23" s="7">
        <f t="shared" si="14"/>
        <v>0</v>
      </c>
      <c r="V23" s="23">
        <f t="shared" si="7"/>
        <v>0</v>
      </c>
      <c r="W23" s="6">
        <f t="shared" si="8"/>
        <v>13</v>
      </c>
      <c r="X23" s="6">
        <f t="shared" si="9"/>
        <v>0</v>
      </c>
      <c r="Y23" s="16">
        <f t="shared" si="10"/>
        <v>0</v>
      </c>
    </row>
    <row r="24" spans="1:25" x14ac:dyDescent="0.2">
      <c r="A24" s="5">
        <f t="shared" si="0"/>
        <v>14</v>
      </c>
      <c r="B24" s="6"/>
      <c r="C24" s="6"/>
      <c r="D24" s="13"/>
      <c r="E24" s="6"/>
      <c r="F24" s="6"/>
      <c r="G24" s="19">
        <f>IF(F24=0,,($F$9-F24)*$F$7*100/$F$9)</f>
        <v>0</v>
      </c>
      <c r="H24" s="6"/>
      <c r="I24" s="19">
        <f t="shared" si="1"/>
        <v>0</v>
      </c>
      <c r="J24" s="13"/>
      <c r="K24" s="19">
        <f>IF(J24=0,,($J$9-J24)*$J$7*100/$J$9)</f>
        <v>0</v>
      </c>
      <c r="L24" s="6"/>
      <c r="M24" s="7">
        <f>IF(L24=0,,($L$9-L24)*$L$7*100/$L$9)</f>
        <v>0</v>
      </c>
      <c r="N24" s="6"/>
      <c r="O24" s="7">
        <f t="shared" si="13"/>
        <v>0</v>
      </c>
      <c r="P24" s="6"/>
      <c r="Q24" s="7">
        <f t="shared" si="12"/>
        <v>0</v>
      </c>
      <c r="R24" s="6"/>
      <c r="S24" s="7">
        <f t="shared" si="5"/>
        <v>0</v>
      </c>
      <c r="T24" s="6"/>
      <c r="U24" s="7">
        <f t="shared" si="14"/>
        <v>0</v>
      </c>
      <c r="V24" s="23">
        <f t="shared" si="7"/>
        <v>0</v>
      </c>
      <c r="W24" s="6">
        <f t="shared" si="8"/>
        <v>14</v>
      </c>
      <c r="X24" s="6">
        <f t="shared" si="9"/>
        <v>0</v>
      </c>
      <c r="Y24" s="16">
        <f t="shared" si="10"/>
        <v>0</v>
      </c>
    </row>
    <row r="25" spans="1:25" x14ac:dyDescent="0.2">
      <c r="A25" s="5">
        <f t="shared" si="0"/>
        <v>15</v>
      </c>
      <c r="B25" s="6"/>
      <c r="C25" s="6"/>
      <c r="D25" s="13"/>
      <c r="E25" s="6"/>
      <c r="F25" s="6"/>
      <c r="G25" s="19">
        <f t="shared" ref="G25:G26" si="15">IF(F25=0,,($F$9-F25)*$F$7*100/$F$9)</f>
        <v>0</v>
      </c>
      <c r="H25" s="6"/>
      <c r="I25" s="19">
        <f t="shared" ref="I25:I26" si="16">IF(H25=0,,($H$9-H25)*$H$7*100/$H$9)</f>
        <v>0</v>
      </c>
      <c r="J25" s="13"/>
      <c r="K25" s="19">
        <f t="shared" ref="K25:K26" si="17">IF(J25=0,,($J$9-J25)*$J$7*100/$J$9)</f>
        <v>0</v>
      </c>
      <c r="L25" s="6"/>
      <c r="M25" s="7">
        <f t="shared" ref="M25:M26" si="18">IF(L25=0,,($L$9-L25)*$L$7*100/$L$9)</f>
        <v>0</v>
      </c>
      <c r="N25" s="6"/>
      <c r="O25" s="7">
        <f t="shared" ref="O25:O26" si="19">IF(N25=0,,($N$9-N25)*$N$7*100/$N$9)</f>
        <v>0</v>
      </c>
      <c r="P25" s="6"/>
      <c r="Q25" s="7">
        <f t="shared" ref="Q25:Q26" si="20">IF(P25=0,,($P$9-P25)*$P$7*100/$P$9)</f>
        <v>0</v>
      </c>
      <c r="R25" s="6"/>
      <c r="S25" s="7">
        <f t="shared" ref="S25:S26" si="21">IF(R25=0,,($R$9-R25)*$R$7*100/$R$9)</f>
        <v>0</v>
      </c>
      <c r="T25" s="6"/>
      <c r="U25" s="7">
        <f t="shared" ref="U25:U33" si="22">IF(T25=0,,($T$9-T25)*$T$7*100/$T$9)</f>
        <v>0</v>
      </c>
      <c r="V25" s="23">
        <f t="shared" ref="V25:V26" si="23">SUM(G25+I25+K25+M25+O25+Q25+S25+U25)</f>
        <v>0</v>
      </c>
      <c r="W25" s="6">
        <f t="shared" si="8"/>
        <v>15</v>
      </c>
      <c r="X25" s="6">
        <f t="shared" si="9"/>
        <v>0</v>
      </c>
      <c r="Y25" s="16">
        <f t="shared" si="10"/>
        <v>0</v>
      </c>
    </row>
    <row r="26" spans="1:25" x14ac:dyDescent="0.2">
      <c r="A26" s="5">
        <f t="shared" si="0"/>
        <v>16</v>
      </c>
      <c r="B26" s="6"/>
      <c r="C26" s="6"/>
      <c r="D26" s="13"/>
      <c r="E26" s="6"/>
      <c r="F26" s="6"/>
      <c r="G26" s="19">
        <f t="shared" si="15"/>
        <v>0</v>
      </c>
      <c r="H26" s="6"/>
      <c r="I26" s="19">
        <f t="shared" si="16"/>
        <v>0</v>
      </c>
      <c r="J26" s="6"/>
      <c r="K26" s="19">
        <f t="shared" si="17"/>
        <v>0</v>
      </c>
      <c r="L26" s="6"/>
      <c r="M26" s="7">
        <f t="shared" si="18"/>
        <v>0</v>
      </c>
      <c r="N26" s="6"/>
      <c r="O26" s="7">
        <f t="shared" si="19"/>
        <v>0</v>
      </c>
      <c r="P26" s="6"/>
      <c r="Q26" s="7">
        <f t="shared" si="20"/>
        <v>0</v>
      </c>
      <c r="R26" s="6"/>
      <c r="S26" s="7">
        <f t="shared" si="21"/>
        <v>0</v>
      </c>
      <c r="T26" s="6"/>
      <c r="U26" s="7">
        <f t="shared" si="22"/>
        <v>0</v>
      </c>
      <c r="V26" s="23">
        <f t="shared" si="23"/>
        <v>0</v>
      </c>
      <c r="W26" s="6">
        <f t="shared" si="8"/>
        <v>16</v>
      </c>
      <c r="X26" s="6">
        <f t="shared" si="9"/>
        <v>0</v>
      </c>
      <c r="Y26" s="16">
        <f t="shared" si="10"/>
        <v>0</v>
      </c>
    </row>
    <row r="27" spans="1:25" x14ac:dyDescent="0.2">
      <c r="A27" s="5">
        <f t="shared" si="0"/>
        <v>17</v>
      </c>
      <c r="B27" s="6"/>
      <c r="C27" s="6"/>
      <c r="D27" s="6"/>
      <c r="E27" s="6"/>
      <c r="F27" s="6"/>
      <c r="G27" s="19">
        <f t="shared" ref="G27:G33" si="24">IF(F27=0,,($F$9-F27)*$F$7*100/$F$9)</f>
        <v>0</v>
      </c>
      <c r="H27" s="6"/>
      <c r="I27" s="19">
        <f t="shared" ref="I27:I33" si="25">IF(H27=0,,($H$9-H27)*$H$7*100/$H$9)</f>
        <v>0</v>
      </c>
      <c r="J27" s="6"/>
      <c r="K27" s="19">
        <f t="shared" ref="K27:K33" si="26">IF(J27=0,,($J$9-J27)*$J$7*100/$J$9)</f>
        <v>0</v>
      </c>
      <c r="L27" s="6"/>
      <c r="M27" s="7">
        <f t="shared" ref="M27:M33" si="27">IF(L27=0,,($L$9-L27)*$L$7*100/$L$9)</f>
        <v>0</v>
      </c>
      <c r="N27" s="6"/>
      <c r="O27" s="7">
        <f t="shared" ref="O27:O33" si="28">IF(N27=0,,($N$9-N27)*$N$7*100/$N$9)</f>
        <v>0</v>
      </c>
      <c r="P27" s="6"/>
      <c r="Q27" s="7">
        <f t="shared" ref="Q27:Q33" si="29">IF(P27=0,,($P$9-P27)*$P$7*100/$P$9)</f>
        <v>0</v>
      </c>
      <c r="R27" s="6"/>
      <c r="S27" s="7">
        <f t="shared" ref="S27:S33" si="30">IF(R27=0,,($R$9-R27)*$R$7*100/$R$9)</f>
        <v>0</v>
      </c>
      <c r="T27" s="6"/>
      <c r="U27" s="7">
        <f t="shared" si="22"/>
        <v>0</v>
      </c>
      <c r="V27" s="23">
        <f t="shared" ref="V27:V31" si="31">SUM(G27+I27+K27+M27+O27+Q27+S27+U27)</f>
        <v>0</v>
      </c>
      <c r="W27" s="6">
        <f t="shared" si="8"/>
        <v>17</v>
      </c>
      <c r="X27" s="6">
        <f t="shared" si="9"/>
        <v>0</v>
      </c>
      <c r="Y27" s="16">
        <f t="shared" si="10"/>
        <v>0</v>
      </c>
    </row>
    <row r="28" spans="1:25" x14ac:dyDescent="0.2">
      <c r="A28" s="5">
        <f t="shared" si="0"/>
        <v>18</v>
      </c>
      <c r="B28" s="6"/>
      <c r="C28" s="6"/>
      <c r="D28" s="6"/>
      <c r="E28" s="6"/>
      <c r="F28" s="6"/>
      <c r="G28" s="19">
        <f t="shared" si="24"/>
        <v>0</v>
      </c>
      <c r="H28" s="6"/>
      <c r="I28" s="19">
        <f t="shared" si="25"/>
        <v>0</v>
      </c>
      <c r="J28" s="6"/>
      <c r="K28" s="19">
        <f t="shared" si="26"/>
        <v>0</v>
      </c>
      <c r="L28" s="6"/>
      <c r="M28" s="7">
        <f t="shared" si="27"/>
        <v>0</v>
      </c>
      <c r="N28" s="6"/>
      <c r="O28" s="7">
        <f t="shared" si="28"/>
        <v>0</v>
      </c>
      <c r="P28" s="6"/>
      <c r="Q28" s="7">
        <f t="shared" si="29"/>
        <v>0</v>
      </c>
      <c r="R28" s="6"/>
      <c r="S28" s="7">
        <f t="shared" si="30"/>
        <v>0</v>
      </c>
      <c r="T28" s="6"/>
      <c r="U28" s="7">
        <f t="shared" si="22"/>
        <v>0</v>
      </c>
      <c r="V28" s="23">
        <f t="shared" si="31"/>
        <v>0</v>
      </c>
      <c r="W28" s="6">
        <f t="shared" si="8"/>
        <v>18</v>
      </c>
      <c r="X28" s="6">
        <f t="shared" si="9"/>
        <v>0</v>
      </c>
      <c r="Y28" s="16">
        <f t="shared" si="10"/>
        <v>0</v>
      </c>
    </row>
    <row r="29" spans="1:25" x14ac:dyDescent="0.2">
      <c r="A29" s="5">
        <f t="shared" si="0"/>
        <v>19</v>
      </c>
      <c r="B29" s="6"/>
      <c r="C29" s="6"/>
      <c r="D29" s="6"/>
      <c r="E29" s="6"/>
      <c r="F29" s="6"/>
      <c r="G29" s="19">
        <f t="shared" si="24"/>
        <v>0</v>
      </c>
      <c r="H29" s="6"/>
      <c r="I29" s="19">
        <f t="shared" si="25"/>
        <v>0</v>
      </c>
      <c r="J29" s="6"/>
      <c r="K29" s="19">
        <f t="shared" si="26"/>
        <v>0</v>
      </c>
      <c r="L29" s="6"/>
      <c r="M29" s="7">
        <f t="shared" si="27"/>
        <v>0</v>
      </c>
      <c r="N29" s="6"/>
      <c r="O29" s="7">
        <f t="shared" si="28"/>
        <v>0</v>
      </c>
      <c r="P29" s="6"/>
      <c r="Q29" s="7">
        <f t="shared" si="29"/>
        <v>0</v>
      </c>
      <c r="R29" s="6"/>
      <c r="S29" s="7">
        <f t="shared" si="30"/>
        <v>0</v>
      </c>
      <c r="T29" s="6"/>
      <c r="U29" s="7">
        <f t="shared" si="22"/>
        <v>0</v>
      </c>
      <c r="V29" s="23">
        <f t="shared" si="31"/>
        <v>0</v>
      </c>
      <c r="W29" s="6">
        <f t="shared" si="8"/>
        <v>19</v>
      </c>
      <c r="X29" s="6">
        <f t="shared" si="9"/>
        <v>0</v>
      </c>
      <c r="Y29" s="16">
        <f t="shared" si="10"/>
        <v>0</v>
      </c>
    </row>
    <row r="30" spans="1:25" x14ac:dyDescent="0.2">
      <c r="A30" s="5">
        <f t="shared" si="0"/>
        <v>20</v>
      </c>
      <c r="B30" s="6"/>
      <c r="C30" s="6"/>
      <c r="D30" s="6"/>
      <c r="E30" s="6"/>
      <c r="F30" s="6"/>
      <c r="G30" s="19">
        <f t="shared" si="24"/>
        <v>0</v>
      </c>
      <c r="H30" s="6"/>
      <c r="I30" s="19">
        <f t="shared" si="25"/>
        <v>0</v>
      </c>
      <c r="J30" s="6"/>
      <c r="K30" s="19">
        <f t="shared" si="26"/>
        <v>0</v>
      </c>
      <c r="L30" s="6"/>
      <c r="M30" s="7">
        <f t="shared" si="27"/>
        <v>0</v>
      </c>
      <c r="N30" s="6"/>
      <c r="O30" s="7">
        <f t="shared" si="28"/>
        <v>0</v>
      </c>
      <c r="P30" s="6"/>
      <c r="Q30" s="7">
        <f t="shared" si="29"/>
        <v>0</v>
      </c>
      <c r="R30" s="6"/>
      <c r="S30" s="7">
        <f t="shared" si="30"/>
        <v>0</v>
      </c>
      <c r="T30" s="6"/>
      <c r="U30" s="7">
        <f t="shared" si="22"/>
        <v>0</v>
      </c>
      <c r="V30" s="23">
        <f t="shared" si="31"/>
        <v>0</v>
      </c>
      <c r="W30" s="6">
        <f t="shared" si="8"/>
        <v>20</v>
      </c>
      <c r="X30" s="6">
        <f t="shared" si="9"/>
        <v>0</v>
      </c>
      <c r="Y30" s="16">
        <f t="shared" si="10"/>
        <v>0</v>
      </c>
    </row>
    <row r="31" spans="1:25" x14ac:dyDescent="0.2">
      <c r="A31" s="5">
        <f t="shared" si="0"/>
        <v>21</v>
      </c>
      <c r="B31" s="6"/>
      <c r="C31" s="6"/>
      <c r="D31" s="6"/>
      <c r="E31" s="6"/>
      <c r="F31" s="6"/>
      <c r="G31" s="19">
        <f t="shared" si="24"/>
        <v>0</v>
      </c>
      <c r="H31" s="6"/>
      <c r="I31" s="19">
        <f t="shared" si="25"/>
        <v>0</v>
      </c>
      <c r="J31" s="6"/>
      <c r="K31" s="19">
        <f t="shared" si="26"/>
        <v>0</v>
      </c>
      <c r="L31" s="6"/>
      <c r="M31" s="7">
        <f t="shared" si="27"/>
        <v>0</v>
      </c>
      <c r="N31" s="6"/>
      <c r="O31" s="7">
        <f t="shared" si="28"/>
        <v>0</v>
      </c>
      <c r="P31" s="6"/>
      <c r="Q31" s="7">
        <f t="shared" si="29"/>
        <v>0</v>
      </c>
      <c r="R31" s="6"/>
      <c r="S31" s="7">
        <f t="shared" si="30"/>
        <v>0</v>
      </c>
      <c r="T31" s="6"/>
      <c r="U31" s="7">
        <f t="shared" si="22"/>
        <v>0</v>
      </c>
      <c r="V31" s="23">
        <f t="shared" si="31"/>
        <v>0</v>
      </c>
      <c r="W31" s="6">
        <f t="shared" si="8"/>
        <v>21</v>
      </c>
      <c r="X31" s="6">
        <f t="shared" si="9"/>
        <v>0</v>
      </c>
      <c r="Y31" s="16">
        <f t="shared" si="10"/>
        <v>0</v>
      </c>
    </row>
    <row r="32" spans="1:25" x14ac:dyDescent="0.2">
      <c r="A32" s="5">
        <f t="shared" si="0"/>
        <v>22</v>
      </c>
      <c r="B32" s="6"/>
      <c r="C32" s="6"/>
      <c r="D32" s="6"/>
      <c r="E32" s="6"/>
      <c r="F32" s="6"/>
      <c r="G32" s="19">
        <f t="shared" si="24"/>
        <v>0</v>
      </c>
      <c r="H32" s="6"/>
      <c r="I32" s="19">
        <f t="shared" si="25"/>
        <v>0</v>
      </c>
      <c r="J32" s="6"/>
      <c r="K32" s="19">
        <f t="shared" si="26"/>
        <v>0</v>
      </c>
      <c r="L32" s="6"/>
      <c r="M32" s="7">
        <f t="shared" si="27"/>
        <v>0</v>
      </c>
      <c r="N32" s="6"/>
      <c r="O32" s="7">
        <f t="shared" si="28"/>
        <v>0</v>
      </c>
      <c r="P32" s="6"/>
      <c r="Q32" s="7">
        <f t="shared" si="29"/>
        <v>0</v>
      </c>
      <c r="R32" s="6"/>
      <c r="S32" s="7">
        <f t="shared" si="30"/>
        <v>0</v>
      </c>
      <c r="T32" s="6"/>
      <c r="U32" s="7">
        <f t="shared" si="22"/>
        <v>0</v>
      </c>
      <c r="V32" s="23">
        <f t="shared" ref="V32:V33" si="32">SUM(G32+I32+K32+M32+O32+Q32+S32+U32)</f>
        <v>0</v>
      </c>
      <c r="W32" s="6">
        <f t="shared" si="8"/>
        <v>22</v>
      </c>
      <c r="X32" s="6">
        <f t="shared" si="9"/>
        <v>0</v>
      </c>
      <c r="Y32" s="16">
        <f t="shared" si="10"/>
        <v>0</v>
      </c>
    </row>
    <row r="33" spans="1:25" x14ac:dyDescent="0.2">
      <c r="A33" s="5">
        <f t="shared" si="0"/>
        <v>23</v>
      </c>
      <c r="B33" s="6"/>
      <c r="C33" s="6"/>
      <c r="D33" s="6"/>
      <c r="E33" s="6"/>
      <c r="F33" s="6"/>
      <c r="G33" s="19">
        <f t="shared" si="24"/>
        <v>0</v>
      </c>
      <c r="H33" s="6"/>
      <c r="I33" s="19">
        <f t="shared" si="25"/>
        <v>0</v>
      </c>
      <c r="J33" s="6"/>
      <c r="K33" s="19">
        <f t="shared" si="26"/>
        <v>0</v>
      </c>
      <c r="L33" s="6"/>
      <c r="M33" s="7">
        <f t="shared" si="27"/>
        <v>0</v>
      </c>
      <c r="N33" s="6"/>
      <c r="O33" s="7">
        <f t="shared" si="28"/>
        <v>0</v>
      </c>
      <c r="P33" s="6"/>
      <c r="Q33" s="7">
        <f t="shared" si="29"/>
        <v>0</v>
      </c>
      <c r="R33" s="6"/>
      <c r="S33" s="7">
        <f t="shared" si="30"/>
        <v>0</v>
      </c>
      <c r="T33" s="6"/>
      <c r="U33" s="7">
        <f t="shared" si="22"/>
        <v>0</v>
      </c>
      <c r="V33" s="23">
        <f t="shared" si="32"/>
        <v>0</v>
      </c>
      <c r="W33" s="6">
        <f t="shared" si="8"/>
        <v>23</v>
      </c>
      <c r="X33" s="6">
        <f t="shared" si="9"/>
        <v>0</v>
      </c>
      <c r="Y33" s="16">
        <f t="shared" si="10"/>
        <v>0</v>
      </c>
    </row>
    <row r="34" spans="1:25" x14ac:dyDescent="0.2">
      <c r="A34" s="38" t="s">
        <v>11</v>
      </c>
      <c r="B34" s="38"/>
      <c r="C34" s="39"/>
      <c r="D34" s="9"/>
      <c r="F34">
        <f>COUNTA(F11:F33)</f>
        <v>1</v>
      </c>
      <c r="H34">
        <f>COUNTA(H11:H33)</f>
        <v>1</v>
      </c>
      <c r="J34">
        <f>COUNTA(J11:J33)</f>
        <v>3</v>
      </c>
      <c r="L34">
        <f>COUNTA(L11:L33)</f>
        <v>8</v>
      </c>
      <c r="N34">
        <f>COUNTA(N11:N33)</f>
        <v>7</v>
      </c>
      <c r="P34">
        <f>COUNTA(P11:P33)</f>
        <v>1</v>
      </c>
      <c r="R34">
        <f>COUNTA(R11:R33)</f>
        <v>5</v>
      </c>
      <c r="T34">
        <f>COUNTA(T11:T33)</f>
        <v>9</v>
      </c>
    </row>
    <row r="35" spans="1:25" x14ac:dyDescent="0.2">
      <c r="A35" s="41" t="s">
        <v>19</v>
      </c>
      <c r="B35" s="41"/>
      <c r="C35" s="41"/>
      <c r="F35" s="15">
        <f>F34/$G$2</f>
        <v>0.1</v>
      </c>
      <c r="H35" s="15">
        <f>H34/$G$2</f>
        <v>0.1</v>
      </c>
      <c r="J35" s="15">
        <f>J34/$G$2</f>
        <v>0.3</v>
      </c>
      <c r="L35" s="15">
        <f>L34/$G$2</f>
        <v>0.8</v>
      </c>
      <c r="N35" s="15">
        <f>N34/$G$2</f>
        <v>0.7</v>
      </c>
      <c r="P35" s="15">
        <f>P34/$G$2</f>
        <v>0.1</v>
      </c>
      <c r="R35" s="15">
        <f>R34/$G$2</f>
        <v>0.5</v>
      </c>
      <c r="T35" s="15">
        <f>T34/$G$2</f>
        <v>0.9</v>
      </c>
    </row>
  </sheetData>
  <sortState xmlns:xlrd2="http://schemas.microsoft.com/office/spreadsheetml/2017/richdata2" ref="B11:V24">
    <sortCondition descending="1" ref="V11:V24"/>
  </sortState>
  <mergeCells count="37">
    <mergeCell ref="T8:U8"/>
    <mergeCell ref="A35:C35"/>
    <mergeCell ref="H6:I6"/>
    <mergeCell ref="H7:I7"/>
    <mergeCell ref="H8:I8"/>
    <mergeCell ref="H9:I9"/>
    <mergeCell ref="A34:C34"/>
    <mergeCell ref="F9:G9"/>
    <mergeCell ref="F8:G8"/>
    <mergeCell ref="F7:G7"/>
    <mergeCell ref="T6:U6"/>
    <mergeCell ref="T7:U7"/>
    <mergeCell ref="L9:M9"/>
    <mergeCell ref="T9:U9"/>
    <mergeCell ref="P9:Q9"/>
    <mergeCell ref="L8:M8"/>
    <mergeCell ref="R9:S9"/>
    <mergeCell ref="N9:O9"/>
    <mergeCell ref="P6:Q6"/>
    <mergeCell ref="L7:M7"/>
    <mergeCell ref="P7:Q7"/>
    <mergeCell ref="N6:O6"/>
    <mergeCell ref="N7:O7"/>
    <mergeCell ref="P8:Q8"/>
    <mergeCell ref="N8:O8"/>
    <mergeCell ref="R6:S6"/>
    <mergeCell ref="R7:S7"/>
    <mergeCell ref="R8:S8"/>
    <mergeCell ref="J6:K6"/>
    <mergeCell ref="J7:K7"/>
    <mergeCell ref="J8:K8"/>
    <mergeCell ref="J9:K9"/>
    <mergeCell ref="A1:N1"/>
    <mergeCell ref="F6:G6"/>
    <mergeCell ref="L6:M6"/>
    <mergeCell ref="E2:F2"/>
    <mergeCell ref="E3:F3"/>
  </mergeCells>
  <pageMargins left="0.7" right="0.7" top="0.75" bottom="0.75" header="0.3" footer="0.3"/>
  <pageSetup paperSize="9" orientation="portrait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Z54"/>
  <sheetViews>
    <sheetView zoomScale="96" zoomScaleNormal="96" workbookViewId="0">
      <pane xSplit="3" ySplit="10" topLeftCell="D11" activePane="bottomRight" state="frozenSplit"/>
      <selection activeCell="D26" sqref="D26"/>
      <selection pane="topRight" activeCell="D26" sqref="D26"/>
      <selection pane="bottomLeft" activeCell="D26" sqref="D26"/>
      <selection pane="bottomRight" activeCell="X7" sqref="X7"/>
    </sheetView>
  </sheetViews>
  <sheetFormatPr baseColWidth="10" defaultRowHeight="15" x14ac:dyDescent="0.2"/>
  <cols>
    <col min="1" max="1" width="11.1640625" customWidth="1"/>
    <col min="2" max="2" width="16.6640625" bestFit="1" customWidth="1"/>
    <col min="4" max="4" width="16.83203125" bestFit="1" customWidth="1"/>
    <col min="5" max="5" width="11.5" customWidth="1"/>
    <col min="6" max="6" width="17.6640625" customWidth="1"/>
    <col min="7" max="7" width="15.83203125" customWidth="1"/>
    <col min="8" max="8" width="17.5" customWidth="1"/>
    <col min="9" max="9" width="15.83203125" customWidth="1"/>
    <col min="10" max="10" width="17.5" customWidth="1"/>
    <col min="11" max="11" width="17.6640625" bestFit="1" customWidth="1"/>
    <col min="12" max="14" width="11.5" customWidth="1"/>
    <col min="15" max="15" width="16.83203125" customWidth="1"/>
    <col min="16" max="16" width="17.5" customWidth="1"/>
    <col min="17" max="17" width="16.83203125" customWidth="1"/>
    <col min="18" max="18" width="17.5" customWidth="1"/>
    <col min="20" max="20" width="18.33203125" bestFit="1" customWidth="1"/>
    <col min="21" max="21" width="15.1640625" customWidth="1"/>
    <col min="22" max="22" width="19.6640625" bestFit="1" customWidth="1"/>
  </cols>
  <sheetData>
    <row r="1" spans="1:26" ht="31" x14ac:dyDescent="0.35">
      <c r="A1" s="37" t="s">
        <v>31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</row>
    <row r="2" spans="1:26" x14ac:dyDescent="0.2">
      <c r="E2" s="40" t="s">
        <v>15</v>
      </c>
      <c r="F2" s="40"/>
      <c r="G2" s="14">
        <f>COUNTA(B11:B52)</f>
        <v>10</v>
      </c>
    </row>
    <row r="3" spans="1:26" x14ac:dyDescent="0.2">
      <c r="B3" s="2"/>
      <c r="E3" s="40" t="s">
        <v>17</v>
      </c>
      <c r="F3" s="40"/>
      <c r="G3" s="14">
        <f>COUNTA(E8:T8)</f>
        <v>8</v>
      </c>
    </row>
    <row r="4" spans="1:26" x14ac:dyDescent="0.2">
      <c r="B4" s="2"/>
      <c r="C4" s="3"/>
    </row>
    <row r="6" spans="1:26" x14ac:dyDescent="0.2">
      <c r="D6" s="1" t="s">
        <v>0</v>
      </c>
      <c r="E6" s="47" t="s">
        <v>49</v>
      </c>
      <c r="F6" s="47"/>
      <c r="G6" s="47" t="s">
        <v>125</v>
      </c>
      <c r="H6" s="47"/>
      <c r="I6" s="47" t="s">
        <v>151</v>
      </c>
      <c r="J6" s="47"/>
      <c r="K6" s="47" t="s">
        <v>325</v>
      </c>
      <c r="L6" s="47"/>
      <c r="M6" s="47" t="s">
        <v>328</v>
      </c>
      <c r="N6" s="47"/>
      <c r="O6" s="47" t="s">
        <v>329</v>
      </c>
      <c r="P6" s="47"/>
      <c r="Q6" s="47" t="s">
        <v>360</v>
      </c>
      <c r="R6" s="47"/>
      <c r="S6" s="47" t="s">
        <v>362</v>
      </c>
      <c r="T6" s="47"/>
      <c r="U6" s="47"/>
      <c r="V6" s="47"/>
    </row>
    <row r="7" spans="1:26" x14ac:dyDescent="0.2">
      <c r="D7" s="1" t="s">
        <v>10</v>
      </c>
      <c r="E7" s="49">
        <v>2</v>
      </c>
      <c r="F7" s="50"/>
      <c r="G7" s="49">
        <v>2</v>
      </c>
      <c r="H7" s="50"/>
      <c r="I7" s="49">
        <v>2</v>
      </c>
      <c r="J7" s="50"/>
      <c r="K7" s="49">
        <v>2</v>
      </c>
      <c r="L7" s="50"/>
      <c r="M7" s="49">
        <v>2</v>
      </c>
      <c r="N7" s="50"/>
      <c r="O7" s="49">
        <v>2</v>
      </c>
      <c r="P7" s="50"/>
      <c r="Q7" s="49">
        <v>2</v>
      </c>
      <c r="R7" s="50"/>
      <c r="S7" s="49">
        <v>2</v>
      </c>
      <c r="T7" s="50"/>
      <c r="U7" s="49"/>
      <c r="V7" s="50"/>
    </row>
    <row r="8" spans="1:26" x14ac:dyDescent="0.2">
      <c r="D8" s="1" t="s">
        <v>1</v>
      </c>
      <c r="E8" s="48" t="s">
        <v>50</v>
      </c>
      <c r="F8" s="48"/>
      <c r="G8" s="51">
        <v>45955</v>
      </c>
      <c r="H8" s="52"/>
      <c r="I8" s="51">
        <v>45977</v>
      </c>
      <c r="J8" s="52"/>
      <c r="K8" s="48">
        <v>45984</v>
      </c>
      <c r="L8" s="48"/>
      <c r="M8" s="48">
        <v>46004</v>
      </c>
      <c r="N8" s="48"/>
      <c r="O8" s="48">
        <v>46053</v>
      </c>
      <c r="P8" s="48"/>
      <c r="Q8" s="48">
        <v>46081</v>
      </c>
      <c r="R8" s="48"/>
      <c r="S8" s="48">
        <v>46088</v>
      </c>
      <c r="T8" s="48"/>
      <c r="U8" s="48"/>
      <c r="V8" s="48"/>
    </row>
    <row r="9" spans="1:26" x14ac:dyDescent="0.2">
      <c r="D9" s="1" t="s">
        <v>2</v>
      </c>
      <c r="E9" s="47">
        <v>53</v>
      </c>
      <c r="F9" s="47"/>
      <c r="G9" s="49">
        <v>7</v>
      </c>
      <c r="H9" s="50"/>
      <c r="I9" s="49">
        <v>30</v>
      </c>
      <c r="J9" s="50"/>
      <c r="K9" s="47">
        <v>8</v>
      </c>
      <c r="L9" s="47"/>
      <c r="M9" s="47">
        <v>15</v>
      </c>
      <c r="N9" s="47"/>
      <c r="O9" s="47">
        <v>4</v>
      </c>
      <c r="P9" s="47"/>
      <c r="Q9" s="47">
        <v>16</v>
      </c>
      <c r="R9" s="47"/>
      <c r="S9" s="47">
        <v>5</v>
      </c>
      <c r="T9" s="47"/>
      <c r="U9" s="47"/>
      <c r="V9" s="47"/>
    </row>
    <row r="10" spans="1:26" ht="32" x14ac:dyDescent="0.2">
      <c r="A10" s="2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8</v>
      </c>
      <c r="X10" s="1" t="s">
        <v>9</v>
      </c>
      <c r="Y10" s="1" t="s">
        <v>18</v>
      </c>
      <c r="Z10" s="1" t="s">
        <v>20</v>
      </c>
    </row>
    <row r="11" spans="1:26" x14ac:dyDescent="0.2">
      <c r="A11" s="22">
        <v>1</v>
      </c>
      <c r="B11" s="13" t="s">
        <v>56</v>
      </c>
      <c r="C11" s="13" t="s">
        <v>57</v>
      </c>
      <c r="D11" s="13" t="s">
        <v>53</v>
      </c>
      <c r="E11" s="13">
        <v>11</v>
      </c>
      <c r="F11" s="19">
        <f t="shared" ref="F11:F25" si="0">IF(E11=0,,($E$9-E11)*$E$7*100/$E$9)</f>
        <v>158.49056603773585</v>
      </c>
      <c r="G11" s="6">
        <v>1</v>
      </c>
      <c r="H11" s="7">
        <f t="shared" ref="H11:H20" si="1">IF(G11=0,,($G$9-G11)*$G$7*100/$G$9)</f>
        <v>171.42857142857142</v>
      </c>
      <c r="I11" s="13">
        <v>1</v>
      </c>
      <c r="J11" s="19">
        <f>IF(I11=0,,($I$9-I11)*$I$7*100/$I$9)</f>
        <v>193.33333333333334</v>
      </c>
      <c r="K11" s="27">
        <v>1</v>
      </c>
      <c r="L11" s="29">
        <f t="shared" ref="L11:L25" si="2">IF(K11=0,,($K$9-K11)*$K$7*100/$K$9)</f>
        <v>175</v>
      </c>
      <c r="M11" s="6">
        <v>1</v>
      </c>
      <c r="N11" s="29">
        <f>IF(M11=0,,($M$9-M11)*$M$7*100/$M$9)</f>
        <v>186.66666666666666</v>
      </c>
      <c r="O11" s="6"/>
      <c r="P11" s="19">
        <f t="shared" ref="P11:P17" si="3">IF(O11=0,,($O$9-O11)*$O$7*100/$O$9)</f>
        <v>0</v>
      </c>
      <c r="Q11" s="6">
        <v>3</v>
      </c>
      <c r="R11" s="19">
        <f>IF(Q11=0,,($Q$9-Q11)*$Q$7*100/$Q$9)</f>
        <v>162.5</v>
      </c>
      <c r="S11" s="6">
        <v>1</v>
      </c>
      <c r="T11" s="19">
        <f t="shared" ref="T11:T16" si="4">IF(S11=0,,($S$9-S11)*$S$7*100/$S$9)</f>
        <v>160</v>
      </c>
      <c r="U11" s="6"/>
      <c r="V11" s="7">
        <f t="shared" ref="V11:V25" si="5">IF(U11=0,,($U$9-U11)*$U$7*100/$U$9)</f>
        <v>0</v>
      </c>
      <c r="W11" s="8">
        <f t="shared" ref="W11:W25" si="6">SUM(F11+H11+J11+L11+N11+P11+R11+T11+V11)</f>
        <v>1207.4191374663073</v>
      </c>
      <c r="X11">
        <v>1</v>
      </c>
      <c r="Y11" s="6">
        <f t="shared" ref="Y11:Y52" si="7">COUNTA(E11,G11,I11,K11,M11,S11,Q11)</f>
        <v>7</v>
      </c>
      <c r="Z11" s="16">
        <f t="shared" ref="Z11:Z52" si="8">Y11/$G$3</f>
        <v>0.875</v>
      </c>
    </row>
    <row r="12" spans="1:26" x14ac:dyDescent="0.2">
      <c r="A12" s="22">
        <f t="shared" ref="A12:A52" si="9">X12</f>
        <v>2</v>
      </c>
      <c r="B12" s="13" t="s">
        <v>58</v>
      </c>
      <c r="C12" s="13" t="s">
        <v>59</v>
      </c>
      <c r="D12" s="13" t="s">
        <v>60</v>
      </c>
      <c r="E12" s="13">
        <v>39</v>
      </c>
      <c r="F12" s="19">
        <f t="shared" si="0"/>
        <v>52.830188679245282</v>
      </c>
      <c r="G12" s="6">
        <v>3</v>
      </c>
      <c r="H12" s="7">
        <f t="shared" si="1"/>
        <v>114.28571428571429</v>
      </c>
      <c r="I12" s="13">
        <v>25</v>
      </c>
      <c r="J12" s="19">
        <f>IF(I12=0,,($I$9-I12)*$I$7*100/$I$9)</f>
        <v>33.333333333333336</v>
      </c>
      <c r="K12" s="27">
        <v>3</v>
      </c>
      <c r="L12" s="29">
        <f t="shared" si="2"/>
        <v>125</v>
      </c>
      <c r="M12" s="6">
        <v>12</v>
      </c>
      <c r="N12" s="29">
        <f>IF(M12=0,,($M$9-M12)*$M$7*100/$M$9)</f>
        <v>40</v>
      </c>
      <c r="O12" s="6">
        <v>2</v>
      </c>
      <c r="P12" s="19">
        <f t="shared" si="3"/>
        <v>100</v>
      </c>
      <c r="Q12" s="6"/>
      <c r="R12" s="19">
        <f>IF(Q12=0,,($Q$9-Q12)*$Q$7*100/$Q$9)</f>
        <v>0</v>
      </c>
      <c r="S12" s="6">
        <v>3</v>
      </c>
      <c r="T12" s="19">
        <f t="shared" si="4"/>
        <v>80</v>
      </c>
      <c r="U12" s="6"/>
      <c r="V12" s="7">
        <f t="shared" si="5"/>
        <v>0</v>
      </c>
      <c r="W12" s="8">
        <f t="shared" si="6"/>
        <v>545.44923629829293</v>
      </c>
      <c r="X12" s="6">
        <f t="shared" ref="X12:X52" si="10">ROW(B12)-10</f>
        <v>2</v>
      </c>
      <c r="Y12" s="6">
        <f t="shared" si="7"/>
        <v>6</v>
      </c>
      <c r="Z12" s="16">
        <f t="shared" si="8"/>
        <v>0.75</v>
      </c>
    </row>
    <row r="13" spans="1:26" x14ac:dyDescent="0.2">
      <c r="A13" s="22">
        <f t="shared" si="9"/>
        <v>3</v>
      </c>
      <c r="B13" s="13" t="s">
        <v>154</v>
      </c>
      <c r="C13" s="13" t="s">
        <v>155</v>
      </c>
      <c r="D13" s="13" t="s">
        <v>53</v>
      </c>
      <c r="E13" s="13"/>
      <c r="F13" s="19">
        <f t="shared" si="0"/>
        <v>0</v>
      </c>
      <c r="G13" s="6"/>
      <c r="H13" s="7">
        <f t="shared" si="1"/>
        <v>0</v>
      </c>
      <c r="I13" s="13">
        <v>20</v>
      </c>
      <c r="J13" s="19">
        <f>IF(I13=0,,($I$9-I13)*$I$7*100/$I$9)</f>
        <v>66.666666666666671</v>
      </c>
      <c r="K13" s="27">
        <v>6</v>
      </c>
      <c r="L13" s="29">
        <f t="shared" si="2"/>
        <v>50</v>
      </c>
      <c r="M13" s="6">
        <v>7</v>
      </c>
      <c r="N13" s="29">
        <f>IF(M13=0,,($M$9-M13)*$M$7*100/$M$9)</f>
        <v>106.66666666666667</v>
      </c>
      <c r="O13" s="6">
        <v>1</v>
      </c>
      <c r="P13" s="19">
        <f t="shared" si="3"/>
        <v>150</v>
      </c>
      <c r="Q13" s="6">
        <v>16</v>
      </c>
      <c r="R13" s="19">
        <v>6</v>
      </c>
      <c r="S13" s="6">
        <v>3</v>
      </c>
      <c r="T13" s="19">
        <f t="shared" si="4"/>
        <v>80</v>
      </c>
      <c r="U13" s="6"/>
      <c r="V13" s="7">
        <f t="shared" si="5"/>
        <v>0</v>
      </c>
      <c r="W13" s="8">
        <f t="shared" si="6"/>
        <v>459.33333333333337</v>
      </c>
      <c r="X13" s="6">
        <f t="shared" si="10"/>
        <v>3</v>
      </c>
      <c r="Y13" s="6">
        <f t="shared" si="7"/>
        <v>5</v>
      </c>
      <c r="Z13" s="16">
        <f t="shared" si="8"/>
        <v>0.625</v>
      </c>
    </row>
    <row r="14" spans="1:26" x14ac:dyDescent="0.2">
      <c r="A14" s="22">
        <f t="shared" si="9"/>
        <v>4</v>
      </c>
      <c r="B14" s="13" t="s">
        <v>126</v>
      </c>
      <c r="C14" s="13" t="s">
        <v>127</v>
      </c>
      <c r="D14" s="13" t="s">
        <v>121</v>
      </c>
      <c r="E14" s="13"/>
      <c r="F14" s="19">
        <f t="shared" si="0"/>
        <v>0</v>
      </c>
      <c r="G14" s="6">
        <v>2</v>
      </c>
      <c r="H14" s="7">
        <f t="shared" si="1"/>
        <v>142.85714285714286</v>
      </c>
      <c r="I14" s="13">
        <v>29</v>
      </c>
      <c r="J14" s="19">
        <f>IF(I14=0,,($I$9-I14)*$I$7*100/$I$9)</f>
        <v>6.666666666666667</v>
      </c>
      <c r="K14" s="27">
        <v>2</v>
      </c>
      <c r="L14" s="29">
        <f t="shared" si="2"/>
        <v>150</v>
      </c>
      <c r="M14" s="6">
        <v>15</v>
      </c>
      <c r="N14" s="29">
        <v>7</v>
      </c>
      <c r="O14" s="6"/>
      <c r="P14" s="19">
        <f t="shared" si="3"/>
        <v>0</v>
      </c>
      <c r="Q14" s="6"/>
      <c r="R14" s="19">
        <f t="shared" ref="R14:R24" si="11">IF(Q14=0,,($Q$9-Q14)*$Q$7*100/$Q$9)</f>
        <v>0</v>
      </c>
      <c r="S14" s="6"/>
      <c r="T14" s="19">
        <f t="shared" si="4"/>
        <v>0</v>
      </c>
      <c r="U14" s="6"/>
      <c r="V14" s="7">
        <f t="shared" si="5"/>
        <v>0</v>
      </c>
      <c r="W14" s="8">
        <f t="shared" si="6"/>
        <v>306.52380952380952</v>
      </c>
      <c r="X14" s="6">
        <f t="shared" si="10"/>
        <v>4</v>
      </c>
      <c r="Y14" s="6">
        <f t="shared" si="7"/>
        <v>4</v>
      </c>
      <c r="Z14" s="16">
        <f t="shared" si="8"/>
        <v>0.5</v>
      </c>
    </row>
    <row r="15" spans="1:26" x14ac:dyDescent="0.2">
      <c r="A15" s="22">
        <f t="shared" si="9"/>
        <v>5</v>
      </c>
      <c r="B15" s="13" t="s">
        <v>119</v>
      </c>
      <c r="C15" s="13" t="s">
        <v>128</v>
      </c>
      <c r="D15" s="13" t="s">
        <v>121</v>
      </c>
      <c r="E15" s="13"/>
      <c r="F15" s="19">
        <f t="shared" si="0"/>
        <v>0</v>
      </c>
      <c r="G15" s="6">
        <v>5</v>
      </c>
      <c r="H15" s="7">
        <f t="shared" si="1"/>
        <v>57.142857142857146</v>
      </c>
      <c r="I15" s="27">
        <v>13</v>
      </c>
      <c r="J15" s="29">
        <f>IF(I15=0,,($I$9-I15)*$I$7*100/$I$9)</f>
        <v>113.33333333333333</v>
      </c>
      <c r="K15" s="27"/>
      <c r="L15" s="29">
        <f t="shared" si="2"/>
        <v>0</v>
      </c>
      <c r="M15" s="6">
        <v>13</v>
      </c>
      <c r="N15" s="29">
        <f>IF(M15=0,,($M$9-M15)*$M$7*100/$M$9)</f>
        <v>26.666666666666668</v>
      </c>
      <c r="O15" s="6"/>
      <c r="P15" s="19">
        <f t="shared" si="3"/>
        <v>0</v>
      </c>
      <c r="Q15" s="6"/>
      <c r="R15" s="19">
        <f t="shared" si="11"/>
        <v>0</v>
      </c>
      <c r="S15" s="6"/>
      <c r="T15" s="19">
        <f t="shared" si="4"/>
        <v>0</v>
      </c>
      <c r="U15" s="6"/>
      <c r="V15" s="7">
        <f t="shared" si="5"/>
        <v>0</v>
      </c>
      <c r="W15" s="8">
        <f t="shared" si="6"/>
        <v>197.14285714285714</v>
      </c>
      <c r="X15" s="6">
        <f t="shared" si="10"/>
        <v>5</v>
      </c>
      <c r="Y15" s="6">
        <f t="shared" si="7"/>
        <v>3</v>
      </c>
      <c r="Z15" s="16">
        <f t="shared" si="8"/>
        <v>0.375</v>
      </c>
    </row>
    <row r="16" spans="1:26" x14ac:dyDescent="0.2">
      <c r="A16" s="22">
        <f t="shared" si="9"/>
        <v>6</v>
      </c>
      <c r="B16" s="13" t="s">
        <v>345</v>
      </c>
      <c r="C16" s="13" t="s">
        <v>346</v>
      </c>
      <c r="D16" s="13" t="s">
        <v>53</v>
      </c>
      <c r="E16" s="13"/>
      <c r="F16" s="19">
        <f t="shared" si="0"/>
        <v>0</v>
      </c>
      <c r="G16" s="6"/>
      <c r="H16" s="7">
        <f t="shared" si="1"/>
        <v>0</v>
      </c>
      <c r="I16" s="13"/>
      <c r="J16" s="19">
        <v>0</v>
      </c>
      <c r="K16" s="27"/>
      <c r="L16" s="29">
        <f t="shared" si="2"/>
        <v>0</v>
      </c>
      <c r="M16" s="6"/>
      <c r="N16" s="29">
        <f>IF(M16=0,,($M$9-M16)*$M$7*100/$M$9)</f>
        <v>0</v>
      </c>
      <c r="O16" s="6">
        <v>3</v>
      </c>
      <c r="P16" s="19">
        <f t="shared" si="3"/>
        <v>50</v>
      </c>
      <c r="Q16" s="6"/>
      <c r="R16" s="19">
        <f t="shared" si="11"/>
        <v>0</v>
      </c>
      <c r="S16" s="6">
        <v>2</v>
      </c>
      <c r="T16" s="19">
        <f t="shared" si="4"/>
        <v>120</v>
      </c>
      <c r="U16" s="6"/>
      <c r="V16" s="7">
        <f t="shared" si="5"/>
        <v>0</v>
      </c>
      <c r="W16" s="8">
        <f t="shared" si="6"/>
        <v>170</v>
      </c>
      <c r="X16" s="6">
        <f t="shared" si="10"/>
        <v>6</v>
      </c>
      <c r="Y16" s="6">
        <f t="shared" si="7"/>
        <v>1</v>
      </c>
      <c r="Z16" s="16">
        <f t="shared" si="8"/>
        <v>0.125</v>
      </c>
    </row>
    <row r="17" spans="1:26" x14ac:dyDescent="0.2">
      <c r="A17" s="22">
        <f t="shared" si="9"/>
        <v>7</v>
      </c>
      <c r="B17" s="13" t="s">
        <v>195</v>
      </c>
      <c r="C17" s="13" t="s">
        <v>196</v>
      </c>
      <c r="D17" s="13" t="s">
        <v>53</v>
      </c>
      <c r="E17" s="13"/>
      <c r="F17" s="19">
        <f t="shared" si="0"/>
        <v>0</v>
      </c>
      <c r="G17" s="6"/>
      <c r="H17" s="7">
        <f t="shared" si="1"/>
        <v>0</v>
      </c>
      <c r="I17" s="6"/>
      <c r="J17" s="29">
        <f t="shared" ref="J17:J25" si="12">IF(I17=0,,($I$9-I17)*$I$7*100/$I$9)</f>
        <v>0</v>
      </c>
      <c r="K17" s="27">
        <v>7</v>
      </c>
      <c r="L17" s="29">
        <f t="shared" si="2"/>
        <v>25</v>
      </c>
      <c r="M17" s="6">
        <v>11</v>
      </c>
      <c r="N17" s="29">
        <f>IF(M17=0,,($M$9-M17)*$M$7*100/$M$9)</f>
        <v>53.333333333333336</v>
      </c>
      <c r="O17" s="6">
        <v>3</v>
      </c>
      <c r="P17" s="19">
        <f t="shared" si="3"/>
        <v>50</v>
      </c>
      <c r="Q17" s="6"/>
      <c r="R17" s="19">
        <f t="shared" si="11"/>
        <v>0</v>
      </c>
      <c r="S17" s="6">
        <v>5</v>
      </c>
      <c r="T17" s="19">
        <v>20</v>
      </c>
      <c r="U17" s="6"/>
      <c r="V17" s="7">
        <f t="shared" si="5"/>
        <v>0</v>
      </c>
      <c r="W17" s="8">
        <f t="shared" si="6"/>
        <v>148.33333333333334</v>
      </c>
      <c r="X17" s="6">
        <f t="shared" si="10"/>
        <v>7</v>
      </c>
      <c r="Y17" s="6">
        <f t="shared" si="7"/>
        <v>3</v>
      </c>
      <c r="Z17" s="16">
        <f t="shared" si="8"/>
        <v>0.375</v>
      </c>
    </row>
    <row r="18" spans="1:26" x14ac:dyDescent="0.2">
      <c r="A18" s="22">
        <f t="shared" si="9"/>
        <v>8</v>
      </c>
      <c r="B18" s="13" t="s">
        <v>164</v>
      </c>
      <c r="C18" s="13" t="s">
        <v>192</v>
      </c>
      <c r="D18" s="13" t="s">
        <v>60</v>
      </c>
      <c r="E18" s="13"/>
      <c r="F18" s="19">
        <f t="shared" si="0"/>
        <v>0</v>
      </c>
      <c r="G18" s="6"/>
      <c r="H18" s="7">
        <f t="shared" si="1"/>
        <v>0</v>
      </c>
      <c r="I18" s="13"/>
      <c r="J18" s="19">
        <f t="shared" si="12"/>
        <v>0</v>
      </c>
      <c r="K18" s="27">
        <v>3</v>
      </c>
      <c r="L18" s="29">
        <f t="shared" si="2"/>
        <v>125</v>
      </c>
      <c r="M18" s="6"/>
      <c r="N18" s="29">
        <f>IF(M18=0,,($M$9-M18)*$M$7*100/$M$9)</f>
        <v>0</v>
      </c>
      <c r="O18" s="6"/>
      <c r="P18" s="19"/>
      <c r="Q18" s="6"/>
      <c r="R18" s="19">
        <f t="shared" si="11"/>
        <v>0</v>
      </c>
      <c r="S18" s="6"/>
      <c r="T18" s="19">
        <f t="shared" ref="T18:T25" si="13">IF(S18=0,,($S$9-S18)*$S$7*100/$S$9)</f>
        <v>0</v>
      </c>
      <c r="U18" s="6"/>
      <c r="V18" s="7">
        <f t="shared" si="5"/>
        <v>0</v>
      </c>
      <c r="W18" s="8">
        <f t="shared" si="6"/>
        <v>125</v>
      </c>
      <c r="X18" s="6">
        <f t="shared" si="10"/>
        <v>8</v>
      </c>
      <c r="Y18" s="6">
        <f t="shared" si="7"/>
        <v>1</v>
      </c>
      <c r="Z18" s="16">
        <f t="shared" si="8"/>
        <v>0.125</v>
      </c>
    </row>
    <row r="19" spans="1:26" x14ac:dyDescent="0.2">
      <c r="A19" s="22">
        <f t="shared" si="9"/>
        <v>9</v>
      </c>
      <c r="B19" s="13" t="s">
        <v>193</v>
      </c>
      <c r="C19" s="13" t="s">
        <v>194</v>
      </c>
      <c r="D19" s="13" t="s">
        <v>60</v>
      </c>
      <c r="E19" s="13"/>
      <c r="F19" s="19">
        <f t="shared" si="0"/>
        <v>0</v>
      </c>
      <c r="G19" s="6"/>
      <c r="H19" s="7">
        <f t="shared" si="1"/>
        <v>0</v>
      </c>
      <c r="I19" s="13"/>
      <c r="J19" s="19">
        <f t="shared" si="12"/>
        <v>0</v>
      </c>
      <c r="K19" s="27">
        <v>5</v>
      </c>
      <c r="L19" s="29">
        <f t="shared" si="2"/>
        <v>75</v>
      </c>
      <c r="M19" s="6">
        <v>14</v>
      </c>
      <c r="N19" s="29">
        <f>IF(M19=0,,($M$9-M19)*$M$7*100/$M$9)</f>
        <v>13.333333333333334</v>
      </c>
      <c r="O19" s="6"/>
      <c r="P19" s="19">
        <f t="shared" ref="P19:P25" si="14">IF(O19=0,,($O$9-O19)*$O$7*100/$O$9)</f>
        <v>0</v>
      </c>
      <c r="Q19" s="6"/>
      <c r="R19" s="19">
        <f t="shared" si="11"/>
        <v>0</v>
      </c>
      <c r="S19" s="6"/>
      <c r="T19" s="19">
        <f t="shared" si="13"/>
        <v>0</v>
      </c>
      <c r="U19" s="6"/>
      <c r="V19" s="7">
        <f t="shared" si="5"/>
        <v>0</v>
      </c>
      <c r="W19" s="8">
        <f t="shared" si="6"/>
        <v>88.333333333333329</v>
      </c>
      <c r="X19" s="6">
        <f t="shared" si="10"/>
        <v>9</v>
      </c>
      <c r="Y19" s="6">
        <f t="shared" si="7"/>
        <v>2</v>
      </c>
      <c r="Z19" s="16">
        <f t="shared" si="8"/>
        <v>0.25</v>
      </c>
    </row>
    <row r="20" spans="1:26" x14ac:dyDescent="0.2">
      <c r="A20" s="22">
        <f t="shared" si="9"/>
        <v>10</v>
      </c>
      <c r="B20" s="13" t="s">
        <v>197</v>
      </c>
      <c r="C20" s="13" t="s">
        <v>198</v>
      </c>
      <c r="D20" s="13" t="s">
        <v>78</v>
      </c>
      <c r="E20" s="13"/>
      <c r="F20" s="19">
        <f t="shared" si="0"/>
        <v>0</v>
      </c>
      <c r="G20" s="6"/>
      <c r="H20" s="7">
        <f t="shared" si="1"/>
        <v>0</v>
      </c>
      <c r="I20" s="13"/>
      <c r="J20" s="19">
        <f t="shared" si="12"/>
        <v>0</v>
      </c>
      <c r="K20" s="27">
        <v>7</v>
      </c>
      <c r="L20" s="29">
        <f t="shared" si="2"/>
        <v>25</v>
      </c>
      <c r="M20" s="6"/>
      <c r="N20" s="29">
        <v>0</v>
      </c>
      <c r="O20" s="6"/>
      <c r="P20" s="19">
        <f t="shared" si="14"/>
        <v>0</v>
      </c>
      <c r="Q20" s="6"/>
      <c r="R20" s="19">
        <f t="shared" si="11"/>
        <v>0</v>
      </c>
      <c r="S20" s="6"/>
      <c r="T20" s="19">
        <f t="shared" si="13"/>
        <v>0</v>
      </c>
      <c r="U20" s="6"/>
      <c r="V20" s="7">
        <f t="shared" si="5"/>
        <v>0</v>
      </c>
      <c r="W20" s="8">
        <f t="shared" si="6"/>
        <v>25</v>
      </c>
      <c r="X20" s="6">
        <f t="shared" si="10"/>
        <v>10</v>
      </c>
      <c r="Y20" s="6">
        <f t="shared" si="7"/>
        <v>1</v>
      </c>
      <c r="Z20" s="16">
        <f t="shared" si="8"/>
        <v>0.125</v>
      </c>
    </row>
    <row r="21" spans="1:26" x14ac:dyDescent="0.2">
      <c r="A21" s="22">
        <f t="shared" si="9"/>
        <v>11</v>
      </c>
      <c r="B21" s="13"/>
      <c r="C21" s="13"/>
      <c r="D21" s="13"/>
      <c r="E21" s="13"/>
      <c r="F21" s="19">
        <f t="shared" si="0"/>
        <v>0</v>
      </c>
      <c r="G21" s="6"/>
      <c r="H21" s="7">
        <v>0</v>
      </c>
      <c r="I21" s="6"/>
      <c r="J21" s="19">
        <f t="shared" si="12"/>
        <v>0</v>
      </c>
      <c r="K21" s="27"/>
      <c r="L21" s="29">
        <f t="shared" si="2"/>
        <v>0</v>
      </c>
      <c r="M21" s="6"/>
      <c r="N21" s="29">
        <f>IF(M21=0,,($M$9-M21)*$M$7*100/$M$9)</f>
        <v>0</v>
      </c>
      <c r="O21" s="6"/>
      <c r="P21" s="19">
        <f t="shared" si="14"/>
        <v>0</v>
      </c>
      <c r="Q21" s="6"/>
      <c r="R21" s="19">
        <f t="shared" si="11"/>
        <v>0</v>
      </c>
      <c r="S21" s="6"/>
      <c r="T21" s="19">
        <f t="shared" si="13"/>
        <v>0</v>
      </c>
      <c r="U21" s="6"/>
      <c r="V21" s="7">
        <f t="shared" si="5"/>
        <v>0</v>
      </c>
      <c r="W21" s="8">
        <f t="shared" si="6"/>
        <v>0</v>
      </c>
      <c r="X21" s="6">
        <f t="shared" si="10"/>
        <v>11</v>
      </c>
      <c r="Y21" s="6">
        <f t="shared" si="7"/>
        <v>0</v>
      </c>
      <c r="Z21" s="16">
        <f t="shared" si="8"/>
        <v>0</v>
      </c>
    </row>
    <row r="22" spans="1:26" x14ac:dyDescent="0.2">
      <c r="A22" s="22">
        <f t="shared" si="9"/>
        <v>12</v>
      </c>
      <c r="B22" s="13"/>
      <c r="C22" s="13"/>
      <c r="D22" s="13"/>
      <c r="E22" s="13"/>
      <c r="F22" s="19">
        <f t="shared" si="0"/>
        <v>0</v>
      </c>
      <c r="G22" s="6"/>
      <c r="H22" s="7">
        <f>IF(G22=0,,($G$9-G22)*$G$7*100/$G$9)</f>
        <v>0</v>
      </c>
      <c r="I22" s="6"/>
      <c r="J22" s="19">
        <f t="shared" si="12"/>
        <v>0</v>
      </c>
      <c r="K22" s="27"/>
      <c r="L22" s="29">
        <f t="shared" si="2"/>
        <v>0</v>
      </c>
      <c r="M22" s="6"/>
      <c r="N22" s="29">
        <v>0</v>
      </c>
      <c r="O22" s="6"/>
      <c r="P22" s="19">
        <f t="shared" si="14"/>
        <v>0</v>
      </c>
      <c r="Q22" s="6"/>
      <c r="R22" s="19">
        <f t="shared" si="11"/>
        <v>0</v>
      </c>
      <c r="S22" s="6"/>
      <c r="T22" s="19">
        <f t="shared" si="13"/>
        <v>0</v>
      </c>
      <c r="U22" s="6"/>
      <c r="V22" s="7">
        <f t="shared" si="5"/>
        <v>0</v>
      </c>
      <c r="W22" s="8">
        <f t="shared" si="6"/>
        <v>0</v>
      </c>
      <c r="X22" s="6">
        <f t="shared" si="10"/>
        <v>12</v>
      </c>
      <c r="Y22" s="6">
        <f t="shared" si="7"/>
        <v>0</v>
      </c>
      <c r="Z22" s="16">
        <f t="shared" si="8"/>
        <v>0</v>
      </c>
    </row>
    <row r="23" spans="1:26" x14ac:dyDescent="0.2">
      <c r="A23" s="22">
        <f t="shared" si="9"/>
        <v>13</v>
      </c>
      <c r="B23" s="13"/>
      <c r="C23" s="13"/>
      <c r="D23" s="13"/>
      <c r="E23" s="13"/>
      <c r="F23" s="19">
        <f t="shared" si="0"/>
        <v>0</v>
      </c>
      <c r="G23" s="6"/>
      <c r="H23" s="7">
        <f>IF(G23=0,,($G$9-G23)*$G$7*100/$G$9)</f>
        <v>0</v>
      </c>
      <c r="I23" s="6"/>
      <c r="J23" s="19">
        <f t="shared" si="12"/>
        <v>0</v>
      </c>
      <c r="K23" s="27"/>
      <c r="L23" s="29">
        <f t="shared" si="2"/>
        <v>0</v>
      </c>
      <c r="M23" s="6"/>
      <c r="N23" s="29">
        <f>IF(M23=0,,($M$9-M23)*$M$7*100/$M$9)</f>
        <v>0</v>
      </c>
      <c r="O23" s="6"/>
      <c r="P23" s="19">
        <f t="shared" si="14"/>
        <v>0</v>
      </c>
      <c r="Q23" s="6"/>
      <c r="R23" s="19">
        <f t="shared" si="11"/>
        <v>0</v>
      </c>
      <c r="S23" s="6"/>
      <c r="T23" s="19">
        <f t="shared" si="13"/>
        <v>0</v>
      </c>
      <c r="U23" s="6"/>
      <c r="V23" s="7">
        <f t="shared" si="5"/>
        <v>0</v>
      </c>
      <c r="W23" s="8">
        <f t="shared" si="6"/>
        <v>0</v>
      </c>
      <c r="X23" s="6">
        <f t="shared" si="10"/>
        <v>13</v>
      </c>
      <c r="Y23" s="6">
        <f t="shared" si="7"/>
        <v>0</v>
      </c>
      <c r="Z23" s="16">
        <f t="shared" si="8"/>
        <v>0</v>
      </c>
    </row>
    <row r="24" spans="1:26" x14ac:dyDescent="0.2">
      <c r="A24" s="22">
        <f t="shared" si="9"/>
        <v>14</v>
      </c>
      <c r="B24" s="13"/>
      <c r="C24" s="13"/>
      <c r="D24" s="13"/>
      <c r="E24" s="13"/>
      <c r="F24" s="19">
        <f t="shared" si="0"/>
        <v>0</v>
      </c>
      <c r="G24" s="6"/>
      <c r="H24" s="7">
        <f>IF(G24=0,,($G$9-G24)*$G$7*100/$G$9)</f>
        <v>0</v>
      </c>
      <c r="I24" s="6"/>
      <c r="J24" s="19">
        <f t="shared" si="12"/>
        <v>0</v>
      </c>
      <c r="K24" s="27"/>
      <c r="L24" s="29">
        <f t="shared" si="2"/>
        <v>0</v>
      </c>
      <c r="M24" s="6"/>
      <c r="N24" s="29">
        <f>IF(M24=0,,($M$9-M24)*$M$7*100/$M$9)</f>
        <v>0</v>
      </c>
      <c r="O24" s="6"/>
      <c r="P24" s="19">
        <f t="shared" si="14"/>
        <v>0</v>
      </c>
      <c r="Q24" s="6"/>
      <c r="R24" s="19">
        <f t="shared" si="11"/>
        <v>0</v>
      </c>
      <c r="S24" s="6"/>
      <c r="T24" s="19">
        <f t="shared" si="13"/>
        <v>0</v>
      </c>
      <c r="U24" s="6"/>
      <c r="V24" s="7">
        <f t="shared" si="5"/>
        <v>0</v>
      </c>
      <c r="W24" s="8">
        <f t="shared" si="6"/>
        <v>0</v>
      </c>
      <c r="X24" s="6">
        <f t="shared" si="10"/>
        <v>14</v>
      </c>
      <c r="Y24" s="6">
        <f t="shared" si="7"/>
        <v>0</v>
      </c>
      <c r="Z24" s="16">
        <f t="shared" si="8"/>
        <v>0</v>
      </c>
    </row>
    <row r="25" spans="1:26" x14ac:dyDescent="0.2">
      <c r="A25" s="22">
        <f t="shared" si="9"/>
        <v>15</v>
      </c>
      <c r="B25" s="13"/>
      <c r="C25" s="13"/>
      <c r="D25" s="13"/>
      <c r="E25" s="13"/>
      <c r="F25" s="19">
        <f t="shared" si="0"/>
        <v>0</v>
      </c>
      <c r="G25" s="6"/>
      <c r="H25" s="7">
        <f>IF(G25=0,,($G$9-G25)*$G$7*100/$G$9)</f>
        <v>0</v>
      </c>
      <c r="I25" s="6"/>
      <c r="J25" s="19">
        <f t="shared" si="12"/>
        <v>0</v>
      </c>
      <c r="K25" s="27"/>
      <c r="L25" s="29">
        <f t="shared" si="2"/>
        <v>0</v>
      </c>
      <c r="M25" s="6"/>
      <c r="N25" s="29">
        <f>IF(M25=0,,($M$9-M25)*$M$7*100/$M$9)</f>
        <v>0</v>
      </c>
      <c r="O25" s="6"/>
      <c r="P25" s="19">
        <f t="shared" si="14"/>
        <v>0</v>
      </c>
      <c r="Q25" s="6"/>
      <c r="R25" s="19">
        <v>0</v>
      </c>
      <c r="S25" s="6"/>
      <c r="T25" s="19">
        <f t="shared" si="13"/>
        <v>0</v>
      </c>
      <c r="U25" s="6"/>
      <c r="V25" s="7">
        <f t="shared" si="5"/>
        <v>0</v>
      </c>
      <c r="W25" s="8">
        <f t="shared" si="6"/>
        <v>0</v>
      </c>
      <c r="X25" s="6">
        <f t="shared" si="10"/>
        <v>15</v>
      </c>
      <c r="Y25" s="6">
        <f t="shared" si="7"/>
        <v>0</v>
      </c>
      <c r="Z25" s="16">
        <f t="shared" si="8"/>
        <v>0</v>
      </c>
    </row>
    <row r="26" spans="1:26" x14ac:dyDescent="0.2">
      <c r="A26" s="22">
        <f t="shared" si="9"/>
        <v>16</v>
      </c>
      <c r="B26" s="13"/>
      <c r="C26" s="13"/>
      <c r="D26" s="13"/>
      <c r="E26" s="13"/>
      <c r="F26" s="19">
        <f t="shared" ref="F26:F52" si="15">IF(E26=0,,($E$9-E26)*$E$7*100/$E$9)</f>
        <v>0</v>
      </c>
      <c r="G26" s="6"/>
      <c r="H26" s="7">
        <f t="shared" ref="H26:H52" si="16">IF(G26=0,,($G$9-G26)*$G$7*100/$G$9)</f>
        <v>0</v>
      </c>
      <c r="I26" s="6"/>
      <c r="J26" s="19">
        <f t="shared" ref="J26:J52" si="17">IF(I26=0,,($I$9-I26)*$I$7*100/$I$9)</f>
        <v>0</v>
      </c>
      <c r="K26" s="27"/>
      <c r="L26" s="29">
        <f t="shared" ref="L26:L52" si="18">IF(K26=0,,($K$9-K26)*$K$7*100/$K$9)</f>
        <v>0</v>
      </c>
      <c r="M26" s="6"/>
      <c r="N26" s="29">
        <f t="shared" ref="N26:N52" si="19">IF(M26=0,,($M$9-M26)*$M$7*100/$M$9)</f>
        <v>0</v>
      </c>
      <c r="O26" s="6"/>
      <c r="P26" s="19">
        <f t="shared" ref="P26:P52" si="20">IF(O26=0,,($O$9-O26)*$O$7*100/$O$9)</f>
        <v>0</v>
      </c>
      <c r="Q26" s="6"/>
      <c r="R26" s="19">
        <f t="shared" ref="R26:R52" si="21">IF(Q26=0,,($Q$9-Q26)*$Q$7*100/$Q$9)</f>
        <v>0</v>
      </c>
      <c r="S26" s="6"/>
      <c r="T26" s="19">
        <f t="shared" ref="T26:T52" si="22">IF(S26=0,,($S$9-S26)*$S$7*100/$S$9)</f>
        <v>0</v>
      </c>
      <c r="U26" s="6"/>
      <c r="V26" s="7">
        <f t="shared" ref="V26:V52" si="23">IF(U26=0,,($U$9-U26)*$U$7*100/$U$9)</f>
        <v>0</v>
      </c>
      <c r="W26" s="8">
        <f t="shared" ref="W26:W52" si="24">SUM(F26+H26+J26+L26+N26+P26+R26+T26+V26)</f>
        <v>0</v>
      </c>
      <c r="X26" s="6">
        <f t="shared" si="10"/>
        <v>16</v>
      </c>
      <c r="Y26" s="6">
        <f t="shared" si="7"/>
        <v>0</v>
      </c>
      <c r="Z26" s="16">
        <f t="shared" si="8"/>
        <v>0</v>
      </c>
    </row>
    <row r="27" spans="1:26" x14ac:dyDescent="0.2">
      <c r="A27" s="22">
        <f t="shared" si="9"/>
        <v>17</v>
      </c>
      <c r="B27" s="13"/>
      <c r="C27" s="20"/>
      <c r="D27" s="13"/>
      <c r="E27" s="13"/>
      <c r="F27" s="19">
        <f t="shared" si="15"/>
        <v>0</v>
      </c>
      <c r="G27" s="6"/>
      <c r="H27" s="7">
        <f t="shared" si="16"/>
        <v>0</v>
      </c>
      <c r="I27" s="6"/>
      <c r="J27" s="19">
        <f t="shared" si="17"/>
        <v>0</v>
      </c>
      <c r="K27" s="6"/>
      <c r="L27" s="29">
        <f t="shared" si="18"/>
        <v>0</v>
      </c>
      <c r="M27" s="6"/>
      <c r="N27" s="29">
        <f t="shared" si="19"/>
        <v>0</v>
      </c>
      <c r="O27" s="6"/>
      <c r="P27" s="19">
        <f t="shared" si="20"/>
        <v>0</v>
      </c>
      <c r="Q27" s="6"/>
      <c r="R27" s="19">
        <f t="shared" si="21"/>
        <v>0</v>
      </c>
      <c r="S27" s="6"/>
      <c r="T27" s="19">
        <f t="shared" si="22"/>
        <v>0</v>
      </c>
      <c r="U27" s="6"/>
      <c r="V27" s="7">
        <f t="shared" si="23"/>
        <v>0</v>
      </c>
      <c r="W27" s="8">
        <f t="shared" si="24"/>
        <v>0</v>
      </c>
      <c r="X27" s="6">
        <f t="shared" si="10"/>
        <v>17</v>
      </c>
      <c r="Y27" s="6">
        <f t="shared" si="7"/>
        <v>0</v>
      </c>
      <c r="Z27" s="16">
        <f t="shared" si="8"/>
        <v>0</v>
      </c>
    </row>
    <row r="28" spans="1:26" x14ac:dyDescent="0.2">
      <c r="A28" s="22">
        <f t="shared" si="9"/>
        <v>18</v>
      </c>
      <c r="B28" s="13"/>
      <c r="C28" s="13"/>
      <c r="D28" s="13"/>
      <c r="E28" s="6"/>
      <c r="F28" s="29">
        <f t="shared" si="15"/>
        <v>0</v>
      </c>
      <c r="G28" s="6"/>
      <c r="H28" s="7">
        <f t="shared" si="16"/>
        <v>0</v>
      </c>
      <c r="I28" s="6"/>
      <c r="J28" s="19">
        <f t="shared" si="17"/>
        <v>0</v>
      </c>
      <c r="K28" s="6"/>
      <c r="L28" s="29">
        <f t="shared" si="18"/>
        <v>0</v>
      </c>
      <c r="M28" s="6"/>
      <c r="N28" s="29">
        <f t="shared" si="19"/>
        <v>0</v>
      </c>
      <c r="O28" s="6"/>
      <c r="P28" s="19">
        <f t="shared" si="20"/>
        <v>0</v>
      </c>
      <c r="Q28" s="6"/>
      <c r="R28" s="19">
        <f t="shared" si="21"/>
        <v>0</v>
      </c>
      <c r="S28" s="6"/>
      <c r="T28" s="19">
        <f t="shared" si="22"/>
        <v>0</v>
      </c>
      <c r="U28" s="6"/>
      <c r="V28" s="7">
        <f t="shared" si="23"/>
        <v>0</v>
      </c>
      <c r="W28" s="8">
        <f t="shared" si="24"/>
        <v>0</v>
      </c>
      <c r="X28" s="6">
        <f t="shared" si="10"/>
        <v>18</v>
      </c>
      <c r="Y28" s="6">
        <f t="shared" si="7"/>
        <v>0</v>
      </c>
      <c r="Z28" s="16">
        <f t="shared" si="8"/>
        <v>0</v>
      </c>
    </row>
    <row r="29" spans="1:26" x14ac:dyDescent="0.2">
      <c r="A29" s="22">
        <f t="shared" si="9"/>
        <v>19</v>
      </c>
      <c r="B29" s="13"/>
      <c r="C29" s="13"/>
      <c r="D29" s="13"/>
      <c r="E29" s="6"/>
      <c r="F29" s="29">
        <f t="shared" si="15"/>
        <v>0</v>
      </c>
      <c r="G29" s="6"/>
      <c r="H29" s="7">
        <f t="shared" si="16"/>
        <v>0</v>
      </c>
      <c r="I29" s="6"/>
      <c r="J29" s="19">
        <f t="shared" si="17"/>
        <v>0</v>
      </c>
      <c r="K29" s="6"/>
      <c r="L29" s="29">
        <f t="shared" si="18"/>
        <v>0</v>
      </c>
      <c r="M29" s="6"/>
      <c r="N29" s="29">
        <f t="shared" si="19"/>
        <v>0</v>
      </c>
      <c r="O29" s="6"/>
      <c r="P29" s="19">
        <f t="shared" si="20"/>
        <v>0</v>
      </c>
      <c r="Q29" s="6"/>
      <c r="R29" s="19">
        <f t="shared" si="21"/>
        <v>0</v>
      </c>
      <c r="S29" s="6"/>
      <c r="T29" s="19">
        <f t="shared" si="22"/>
        <v>0</v>
      </c>
      <c r="U29" s="6"/>
      <c r="V29" s="7">
        <f t="shared" si="23"/>
        <v>0</v>
      </c>
      <c r="W29" s="8">
        <f t="shared" si="24"/>
        <v>0</v>
      </c>
      <c r="X29" s="6">
        <f t="shared" si="10"/>
        <v>19</v>
      </c>
      <c r="Y29" s="6">
        <f t="shared" si="7"/>
        <v>0</v>
      </c>
      <c r="Z29" s="16">
        <f t="shared" si="8"/>
        <v>0</v>
      </c>
    </row>
    <row r="30" spans="1:26" x14ac:dyDescent="0.2">
      <c r="A30" s="22">
        <f t="shared" si="9"/>
        <v>20</v>
      </c>
      <c r="B30" s="13"/>
      <c r="C30" s="13"/>
      <c r="D30" s="13"/>
      <c r="E30" s="6"/>
      <c r="F30" s="29">
        <f t="shared" si="15"/>
        <v>0</v>
      </c>
      <c r="G30" s="6"/>
      <c r="H30" s="7">
        <f t="shared" si="16"/>
        <v>0</v>
      </c>
      <c r="I30" s="6"/>
      <c r="J30" s="19">
        <f t="shared" si="17"/>
        <v>0</v>
      </c>
      <c r="K30" s="6"/>
      <c r="L30" s="29">
        <f t="shared" si="18"/>
        <v>0</v>
      </c>
      <c r="M30" s="6"/>
      <c r="N30" s="29">
        <f t="shared" si="19"/>
        <v>0</v>
      </c>
      <c r="O30" s="6"/>
      <c r="P30" s="19">
        <f t="shared" si="20"/>
        <v>0</v>
      </c>
      <c r="Q30" s="6"/>
      <c r="R30" s="19">
        <f t="shared" si="21"/>
        <v>0</v>
      </c>
      <c r="S30" s="6"/>
      <c r="T30" s="19">
        <f t="shared" si="22"/>
        <v>0</v>
      </c>
      <c r="U30" s="6"/>
      <c r="V30" s="7">
        <f t="shared" si="23"/>
        <v>0</v>
      </c>
      <c r="W30" s="8">
        <f t="shared" si="24"/>
        <v>0</v>
      </c>
      <c r="X30" s="6">
        <f t="shared" si="10"/>
        <v>20</v>
      </c>
      <c r="Y30" s="6">
        <f t="shared" si="7"/>
        <v>0</v>
      </c>
      <c r="Z30" s="16">
        <f t="shared" si="8"/>
        <v>0</v>
      </c>
    </row>
    <row r="31" spans="1:26" x14ac:dyDescent="0.2">
      <c r="A31" s="22">
        <f t="shared" si="9"/>
        <v>21</v>
      </c>
      <c r="B31" s="13"/>
      <c r="C31" s="13"/>
      <c r="D31" s="13"/>
      <c r="E31" s="6"/>
      <c r="F31" s="29">
        <f t="shared" si="15"/>
        <v>0</v>
      </c>
      <c r="G31" s="6"/>
      <c r="H31" s="7">
        <f t="shared" si="16"/>
        <v>0</v>
      </c>
      <c r="I31" s="6"/>
      <c r="J31" s="19">
        <f t="shared" si="17"/>
        <v>0</v>
      </c>
      <c r="K31" s="6"/>
      <c r="L31" s="29">
        <f t="shared" si="18"/>
        <v>0</v>
      </c>
      <c r="M31" s="6"/>
      <c r="N31" s="29">
        <f t="shared" si="19"/>
        <v>0</v>
      </c>
      <c r="O31" s="6"/>
      <c r="P31" s="19">
        <f t="shared" si="20"/>
        <v>0</v>
      </c>
      <c r="Q31" s="6"/>
      <c r="R31" s="19">
        <f t="shared" si="21"/>
        <v>0</v>
      </c>
      <c r="S31" s="6"/>
      <c r="T31" s="19">
        <f t="shared" si="22"/>
        <v>0</v>
      </c>
      <c r="U31" s="6"/>
      <c r="V31" s="7">
        <f t="shared" si="23"/>
        <v>0</v>
      </c>
      <c r="W31" s="8">
        <f t="shared" si="24"/>
        <v>0</v>
      </c>
      <c r="X31" s="6">
        <f t="shared" si="10"/>
        <v>21</v>
      </c>
      <c r="Y31" s="6">
        <f t="shared" si="7"/>
        <v>0</v>
      </c>
      <c r="Z31" s="16">
        <f t="shared" si="8"/>
        <v>0</v>
      </c>
    </row>
    <row r="32" spans="1:26" x14ac:dyDescent="0.2">
      <c r="A32" s="22">
        <f t="shared" si="9"/>
        <v>22</v>
      </c>
      <c r="B32" s="13"/>
      <c r="C32" s="13"/>
      <c r="D32" s="13"/>
      <c r="E32" s="6"/>
      <c r="F32" s="29">
        <f t="shared" si="15"/>
        <v>0</v>
      </c>
      <c r="G32" s="6"/>
      <c r="H32" s="7">
        <f t="shared" si="16"/>
        <v>0</v>
      </c>
      <c r="I32" s="6"/>
      <c r="J32" s="19">
        <f t="shared" si="17"/>
        <v>0</v>
      </c>
      <c r="K32" s="6"/>
      <c r="L32" s="29">
        <f t="shared" si="18"/>
        <v>0</v>
      </c>
      <c r="M32" s="6"/>
      <c r="N32" s="29">
        <f t="shared" si="19"/>
        <v>0</v>
      </c>
      <c r="O32" s="6"/>
      <c r="P32" s="19">
        <f t="shared" si="20"/>
        <v>0</v>
      </c>
      <c r="Q32" s="6"/>
      <c r="R32" s="19">
        <f t="shared" si="21"/>
        <v>0</v>
      </c>
      <c r="S32" s="6"/>
      <c r="T32" s="19">
        <f t="shared" si="22"/>
        <v>0</v>
      </c>
      <c r="U32" s="6"/>
      <c r="V32" s="7">
        <f t="shared" si="23"/>
        <v>0</v>
      </c>
      <c r="W32" s="8">
        <f t="shared" si="24"/>
        <v>0</v>
      </c>
      <c r="X32" s="6">
        <f t="shared" si="10"/>
        <v>22</v>
      </c>
      <c r="Y32" s="6">
        <f t="shared" si="7"/>
        <v>0</v>
      </c>
      <c r="Z32" s="16">
        <f t="shared" si="8"/>
        <v>0</v>
      </c>
    </row>
    <row r="33" spans="1:26" x14ac:dyDescent="0.2">
      <c r="A33" s="13">
        <f t="shared" si="9"/>
        <v>23</v>
      </c>
      <c r="B33" s="13"/>
      <c r="C33" s="13"/>
      <c r="D33" s="13"/>
      <c r="E33" s="6"/>
      <c r="F33" s="29">
        <f t="shared" si="15"/>
        <v>0</v>
      </c>
      <c r="G33" s="6"/>
      <c r="H33" s="7">
        <f t="shared" si="16"/>
        <v>0</v>
      </c>
      <c r="I33" s="6"/>
      <c r="J33" s="19">
        <f t="shared" si="17"/>
        <v>0</v>
      </c>
      <c r="K33" s="6"/>
      <c r="L33" s="29">
        <f t="shared" si="18"/>
        <v>0</v>
      </c>
      <c r="M33" s="6"/>
      <c r="N33" s="29">
        <f t="shared" si="19"/>
        <v>0</v>
      </c>
      <c r="O33" s="6"/>
      <c r="P33" s="19">
        <f t="shared" si="20"/>
        <v>0</v>
      </c>
      <c r="Q33" s="6"/>
      <c r="R33" s="19">
        <f t="shared" si="21"/>
        <v>0</v>
      </c>
      <c r="S33" s="6"/>
      <c r="T33" s="19">
        <f t="shared" si="22"/>
        <v>0</v>
      </c>
      <c r="U33" s="6"/>
      <c r="V33" s="7">
        <f t="shared" si="23"/>
        <v>0</v>
      </c>
      <c r="W33" s="8">
        <f t="shared" si="24"/>
        <v>0</v>
      </c>
      <c r="X33" s="6">
        <f t="shared" si="10"/>
        <v>23</v>
      </c>
      <c r="Y33" s="6">
        <f t="shared" si="7"/>
        <v>0</v>
      </c>
      <c r="Z33" s="16">
        <f t="shared" si="8"/>
        <v>0</v>
      </c>
    </row>
    <row r="34" spans="1:26" x14ac:dyDescent="0.2">
      <c r="A34" s="22">
        <f t="shared" si="9"/>
        <v>24</v>
      </c>
      <c r="B34" s="13"/>
      <c r="C34" s="13"/>
      <c r="D34" s="13"/>
      <c r="E34" s="6"/>
      <c r="F34" s="29">
        <f t="shared" si="15"/>
        <v>0</v>
      </c>
      <c r="G34" s="6"/>
      <c r="H34" s="7">
        <f t="shared" si="16"/>
        <v>0</v>
      </c>
      <c r="I34" s="6"/>
      <c r="J34" s="19">
        <f t="shared" si="17"/>
        <v>0</v>
      </c>
      <c r="K34" s="6"/>
      <c r="L34" s="29">
        <f t="shared" si="18"/>
        <v>0</v>
      </c>
      <c r="M34" s="6"/>
      <c r="N34" s="29">
        <f t="shared" si="19"/>
        <v>0</v>
      </c>
      <c r="O34" s="6"/>
      <c r="P34" s="19">
        <f t="shared" si="20"/>
        <v>0</v>
      </c>
      <c r="Q34" s="6"/>
      <c r="R34" s="19">
        <f t="shared" si="21"/>
        <v>0</v>
      </c>
      <c r="S34" s="6"/>
      <c r="T34" s="19">
        <f t="shared" si="22"/>
        <v>0</v>
      </c>
      <c r="U34" s="6"/>
      <c r="V34" s="7">
        <f t="shared" si="23"/>
        <v>0</v>
      </c>
      <c r="W34" s="8">
        <f t="shared" si="24"/>
        <v>0</v>
      </c>
      <c r="X34" s="6">
        <f t="shared" si="10"/>
        <v>24</v>
      </c>
      <c r="Y34" s="6">
        <f t="shared" si="7"/>
        <v>0</v>
      </c>
      <c r="Z34" s="16">
        <f t="shared" si="8"/>
        <v>0</v>
      </c>
    </row>
    <row r="35" spans="1:26" x14ac:dyDescent="0.2">
      <c r="A35" s="22">
        <f t="shared" si="9"/>
        <v>25</v>
      </c>
      <c r="B35" s="13"/>
      <c r="C35" s="13"/>
      <c r="D35" s="13"/>
      <c r="E35" s="6"/>
      <c r="F35" s="29">
        <f t="shared" si="15"/>
        <v>0</v>
      </c>
      <c r="G35" s="6"/>
      <c r="H35" s="7">
        <f t="shared" si="16"/>
        <v>0</v>
      </c>
      <c r="I35" s="6"/>
      <c r="J35" s="19">
        <f t="shared" si="17"/>
        <v>0</v>
      </c>
      <c r="K35" s="6"/>
      <c r="L35" s="29">
        <f t="shared" si="18"/>
        <v>0</v>
      </c>
      <c r="M35" s="6"/>
      <c r="N35" s="29">
        <f t="shared" si="19"/>
        <v>0</v>
      </c>
      <c r="O35" s="6"/>
      <c r="P35" s="19">
        <f t="shared" si="20"/>
        <v>0</v>
      </c>
      <c r="Q35" s="6"/>
      <c r="R35" s="19">
        <f t="shared" si="21"/>
        <v>0</v>
      </c>
      <c r="S35" s="6"/>
      <c r="T35" s="19">
        <f t="shared" si="22"/>
        <v>0</v>
      </c>
      <c r="U35" s="6"/>
      <c r="V35" s="7">
        <f t="shared" si="23"/>
        <v>0</v>
      </c>
      <c r="W35" s="8">
        <f t="shared" si="24"/>
        <v>0</v>
      </c>
      <c r="X35" s="6">
        <f t="shared" si="10"/>
        <v>25</v>
      </c>
      <c r="Y35" s="6">
        <f t="shared" si="7"/>
        <v>0</v>
      </c>
      <c r="Z35" s="16">
        <f t="shared" si="8"/>
        <v>0</v>
      </c>
    </row>
    <row r="36" spans="1:26" x14ac:dyDescent="0.2">
      <c r="A36" s="22">
        <f t="shared" si="9"/>
        <v>26</v>
      </c>
      <c r="B36" s="13"/>
      <c r="C36" s="13"/>
      <c r="D36" s="13"/>
      <c r="E36" s="6"/>
      <c r="F36" s="29">
        <f t="shared" si="15"/>
        <v>0</v>
      </c>
      <c r="G36" s="6"/>
      <c r="H36" s="7">
        <f t="shared" si="16"/>
        <v>0</v>
      </c>
      <c r="I36" s="6"/>
      <c r="J36" s="19">
        <f t="shared" si="17"/>
        <v>0</v>
      </c>
      <c r="K36" s="6"/>
      <c r="L36" s="29">
        <f t="shared" si="18"/>
        <v>0</v>
      </c>
      <c r="M36" s="6"/>
      <c r="N36" s="29">
        <f t="shared" si="19"/>
        <v>0</v>
      </c>
      <c r="O36" s="6"/>
      <c r="P36" s="19">
        <f t="shared" si="20"/>
        <v>0</v>
      </c>
      <c r="Q36" s="6"/>
      <c r="R36" s="19">
        <f t="shared" si="21"/>
        <v>0</v>
      </c>
      <c r="S36" s="6"/>
      <c r="T36" s="19">
        <f t="shared" si="22"/>
        <v>0</v>
      </c>
      <c r="U36" s="6"/>
      <c r="V36" s="7">
        <f t="shared" si="23"/>
        <v>0</v>
      </c>
      <c r="W36" s="8">
        <f t="shared" si="24"/>
        <v>0</v>
      </c>
      <c r="X36" s="6">
        <f t="shared" si="10"/>
        <v>26</v>
      </c>
      <c r="Y36" s="6">
        <f t="shared" si="7"/>
        <v>0</v>
      </c>
      <c r="Z36" s="16">
        <f t="shared" si="8"/>
        <v>0</v>
      </c>
    </row>
    <row r="37" spans="1:26" x14ac:dyDescent="0.2">
      <c r="A37" s="22">
        <f t="shared" si="9"/>
        <v>27</v>
      </c>
      <c r="B37" s="13"/>
      <c r="C37" s="13"/>
      <c r="D37" s="13"/>
      <c r="E37" s="6"/>
      <c r="F37" s="29">
        <f t="shared" si="15"/>
        <v>0</v>
      </c>
      <c r="G37" s="6"/>
      <c r="H37" s="7">
        <f t="shared" si="16"/>
        <v>0</v>
      </c>
      <c r="I37" s="6"/>
      <c r="J37" s="19">
        <f t="shared" si="17"/>
        <v>0</v>
      </c>
      <c r="K37" s="6"/>
      <c r="L37" s="29">
        <f t="shared" si="18"/>
        <v>0</v>
      </c>
      <c r="M37" s="6"/>
      <c r="N37" s="29">
        <f t="shared" si="19"/>
        <v>0</v>
      </c>
      <c r="O37" s="6"/>
      <c r="P37" s="19">
        <f t="shared" si="20"/>
        <v>0</v>
      </c>
      <c r="Q37" s="6"/>
      <c r="R37" s="19">
        <f t="shared" si="21"/>
        <v>0</v>
      </c>
      <c r="S37" s="6"/>
      <c r="T37" s="19">
        <f t="shared" si="22"/>
        <v>0</v>
      </c>
      <c r="U37" s="6"/>
      <c r="V37" s="7">
        <f t="shared" si="23"/>
        <v>0</v>
      </c>
      <c r="W37" s="8">
        <f t="shared" si="24"/>
        <v>0</v>
      </c>
      <c r="X37" s="6">
        <f t="shared" si="10"/>
        <v>27</v>
      </c>
      <c r="Y37" s="6">
        <f t="shared" si="7"/>
        <v>0</v>
      </c>
      <c r="Z37" s="16">
        <f t="shared" si="8"/>
        <v>0</v>
      </c>
    </row>
    <row r="38" spans="1:26" x14ac:dyDescent="0.2">
      <c r="A38" s="22">
        <f t="shared" si="9"/>
        <v>28</v>
      </c>
      <c r="B38" s="13"/>
      <c r="C38" s="13"/>
      <c r="D38" s="13"/>
      <c r="E38" s="6"/>
      <c r="F38" s="29">
        <f t="shared" si="15"/>
        <v>0</v>
      </c>
      <c r="G38" s="6"/>
      <c r="H38" s="7">
        <f t="shared" si="16"/>
        <v>0</v>
      </c>
      <c r="I38" s="6"/>
      <c r="J38" s="19">
        <f t="shared" si="17"/>
        <v>0</v>
      </c>
      <c r="K38" s="6"/>
      <c r="L38" s="29">
        <f t="shared" si="18"/>
        <v>0</v>
      </c>
      <c r="M38" s="6"/>
      <c r="N38" s="29">
        <f t="shared" si="19"/>
        <v>0</v>
      </c>
      <c r="O38" s="6"/>
      <c r="P38" s="19">
        <f t="shared" si="20"/>
        <v>0</v>
      </c>
      <c r="Q38" s="6"/>
      <c r="R38" s="19">
        <f t="shared" si="21"/>
        <v>0</v>
      </c>
      <c r="S38" s="6"/>
      <c r="T38" s="19">
        <f t="shared" si="22"/>
        <v>0</v>
      </c>
      <c r="U38" s="6"/>
      <c r="V38" s="7">
        <f t="shared" si="23"/>
        <v>0</v>
      </c>
      <c r="W38" s="8">
        <f t="shared" si="24"/>
        <v>0</v>
      </c>
      <c r="X38" s="6">
        <f t="shared" si="10"/>
        <v>28</v>
      </c>
      <c r="Y38" s="6">
        <f t="shared" si="7"/>
        <v>0</v>
      </c>
      <c r="Z38" s="16">
        <f t="shared" si="8"/>
        <v>0</v>
      </c>
    </row>
    <row r="39" spans="1:26" x14ac:dyDescent="0.2">
      <c r="A39" s="22">
        <f t="shared" si="9"/>
        <v>29</v>
      </c>
      <c r="B39" s="13"/>
      <c r="C39" s="13"/>
      <c r="D39" s="13"/>
      <c r="E39" s="6"/>
      <c r="F39" s="29">
        <f t="shared" si="15"/>
        <v>0</v>
      </c>
      <c r="G39" s="6"/>
      <c r="H39" s="7">
        <f t="shared" si="16"/>
        <v>0</v>
      </c>
      <c r="I39" s="6"/>
      <c r="J39" s="19">
        <f t="shared" si="17"/>
        <v>0</v>
      </c>
      <c r="K39" s="6"/>
      <c r="L39" s="29">
        <f t="shared" si="18"/>
        <v>0</v>
      </c>
      <c r="M39" s="6"/>
      <c r="N39" s="29">
        <f t="shared" si="19"/>
        <v>0</v>
      </c>
      <c r="O39" s="6"/>
      <c r="P39" s="19">
        <f t="shared" si="20"/>
        <v>0</v>
      </c>
      <c r="Q39" s="6"/>
      <c r="R39" s="19">
        <f t="shared" si="21"/>
        <v>0</v>
      </c>
      <c r="S39" s="6"/>
      <c r="T39" s="19">
        <f t="shared" si="22"/>
        <v>0</v>
      </c>
      <c r="U39" s="6"/>
      <c r="V39" s="7">
        <f t="shared" si="23"/>
        <v>0</v>
      </c>
      <c r="W39" s="8">
        <f t="shared" si="24"/>
        <v>0</v>
      </c>
      <c r="X39" s="6">
        <f t="shared" si="10"/>
        <v>29</v>
      </c>
      <c r="Y39" s="6">
        <f t="shared" si="7"/>
        <v>0</v>
      </c>
      <c r="Z39" s="16">
        <f t="shared" si="8"/>
        <v>0</v>
      </c>
    </row>
    <row r="40" spans="1:26" x14ac:dyDescent="0.2">
      <c r="A40" s="22">
        <f t="shared" si="9"/>
        <v>30</v>
      </c>
      <c r="B40" s="13"/>
      <c r="C40" s="13"/>
      <c r="D40" s="13"/>
      <c r="E40" s="6"/>
      <c r="F40" s="29">
        <f t="shared" si="15"/>
        <v>0</v>
      </c>
      <c r="G40" s="6"/>
      <c r="H40" s="7">
        <f t="shared" si="16"/>
        <v>0</v>
      </c>
      <c r="I40" s="6"/>
      <c r="J40" s="19">
        <f t="shared" si="17"/>
        <v>0</v>
      </c>
      <c r="K40" s="6"/>
      <c r="L40" s="29">
        <f t="shared" si="18"/>
        <v>0</v>
      </c>
      <c r="M40" s="6"/>
      <c r="N40" s="29">
        <f t="shared" si="19"/>
        <v>0</v>
      </c>
      <c r="O40" s="6"/>
      <c r="P40" s="19">
        <f t="shared" si="20"/>
        <v>0</v>
      </c>
      <c r="Q40" s="6"/>
      <c r="R40" s="19">
        <f t="shared" si="21"/>
        <v>0</v>
      </c>
      <c r="S40" s="6"/>
      <c r="T40" s="19">
        <f t="shared" si="22"/>
        <v>0</v>
      </c>
      <c r="U40" s="6"/>
      <c r="V40" s="7">
        <f t="shared" si="23"/>
        <v>0</v>
      </c>
      <c r="W40" s="8">
        <f t="shared" si="24"/>
        <v>0</v>
      </c>
      <c r="X40" s="6">
        <f t="shared" si="10"/>
        <v>30</v>
      </c>
      <c r="Y40" s="6">
        <f t="shared" si="7"/>
        <v>0</v>
      </c>
      <c r="Z40" s="16">
        <f t="shared" si="8"/>
        <v>0</v>
      </c>
    </row>
    <row r="41" spans="1:26" x14ac:dyDescent="0.2">
      <c r="A41" s="22">
        <f t="shared" si="9"/>
        <v>31</v>
      </c>
      <c r="B41" s="13"/>
      <c r="C41" s="13"/>
      <c r="D41" s="13"/>
      <c r="E41" s="6"/>
      <c r="F41" s="29">
        <f t="shared" si="15"/>
        <v>0</v>
      </c>
      <c r="G41" s="6"/>
      <c r="H41" s="7">
        <f t="shared" si="16"/>
        <v>0</v>
      </c>
      <c r="I41" s="6"/>
      <c r="J41" s="19">
        <f t="shared" si="17"/>
        <v>0</v>
      </c>
      <c r="K41" s="6"/>
      <c r="L41" s="29">
        <f t="shared" si="18"/>
        <v>0</v>
      </c>
      <c r="M41" s="6"/>
      <c r="N41" s="29">
        <f t="shared" si="19"/>
        <v>0</v>
      </c>
      <c r="O41" s="6"/>
      <c r="P41" s="19">
        <f t="shared" si="20"/>
        <v>0</v>
      </c>
      <c r="Q41" s="6"/>
      <c r="R41" s="19">
        <f t="shared" si="21"/>
        <v>0</v>
      </c>
      <c r="S41" s="6"/>
      <c r="T41" s="19">
        <f t="shared" si="22"/>
        <v>0</v>
      </c>
      <c r="U41" s="6"/>
      <c r="V41" s="7">
        <f t="shared" si="23"/>
        <v>0</v>
      </c>
      <c r="W41" s="8">
        <f t="shared" si="24"/>
        <v>0</v>
      </c>
      <c r="X41" s="6">
        <f t="shared" si="10"/>
        <v>31</v>
      </c>
      <c r="Y41" s="6">
        <f t="shared" si="7"/>
        <v>0</v>
      </c>
      <c r="Z41" s="16">
        <f t="shared" si="8"/>
        <v>0</v>
      </c>
    </row>
    <row r="42" spans="1:26" x14ac:dyDescent="0.2">
      <c r="A42" s="22">
        <f t="shared" si="9"/>
        <v>32</v>
      </c>
      <c r="B42" s="6"/>
      <c r="C42" s="6"/>
      <c r="D42" s="6"/>
      <c r="E42" s="6"/>
      <c r="F42" s="29">
        <f t="shared" si="15"/>
        <v>0</v>
      </c>
      <c r="G42" s="6"/>
      <c r="H42" s="7">
        <f t="shared" si="16"/>
        <v>0</v>
      </c>
      <c r="I42" s="6"/>
      <c r="J42" s="19">
        <f t="shared" si="17"/>
        <v>0</v>
      </c>
      <c r="K42" s="6"/>
      <c r="L42" s="29">
        <f t="shared" si="18"/>
        <v>0</v>
      </c>
      <c r="M42" s="6"/>
      <c r="N42" s="29">
        <f t="shared" si="19"/>
        <v>0</v>
      </c>
      <c r="O42" s="6"/>
      <c r="P42" s="19">
        <f t="shared" si="20"/>
        <v>0</v>
      </c>
      <c r="Q42" s="6"/>
      <c r="R42" s="19">
        <f t="shared" si="21"/>
        <v>0</v>
      </c>
      <c r="S42" s="6"/>
      <c r="T42" s="19">
        <f t="shared" si="22"/>
        <v>0</v>
      </c>
      <c r="U42" s="6"/>
      <c r="V42" s="7">
        <f t="shared" si="23"/>
        <v>0</v>
      </c>
      <c r="W42" s="8">
        <f t="shared" si="24"/>
        <v>0</v>
      </c>
      <c r="X42" s="6">
        <f t="shared" si="10"/>
        <v>32</v>
      </c>
      <c r="Y42" s="6">
        <f t="shared" si="7"/>
        <v>0</v>
      </c>
      <c r="Z42" s="16">
        <f t="shared" si="8"/>
        <v>0</v>
      </c>
    </row>
    <row r="43" spans="1:26" x14ac:dyDescent="0.2">
      <c r="A43" s="22">
        <f t="shared" si="9"/>
        <v>33</v>
      </c>
      <c r="B43" s="6"/>
      <c r="C43" s="6"/>
      <c r="D43" s="6"/>
      <c r="E43" s="6"/>
      <c r="F43" s="29">
        <f t="shared" si="15"/>
        <v>0</v>
      </c>
      <c r="G43" s="6"/>
      <c r="H43" s="7">
        <f t="shared" si="16"/>
        <v>0</v>
      </c>
      <c r="I43" s="6"/>
      <c r="J43" s="19">
        <f t="shared" si="17"/>
        <v>0</v>
      </c>
      <c r="K43" s="6"/>
      <c r="L43" s="29">
        <f t="shared" si="18"/>
        <v>0</v>
      </c>
      <c r="M43" s="6"/>
      <c r="N43" s="29">
        <f t="shared" si="19"/>
        <v>0</v>
      </c>
      <c r="O43" s="6"/>
      <c r="P43" s="19">
        <f t="shared" si="20"/>
        <v>0</v>
      </c>
      <c r="Q43" s="6"/>
      <c r="R43" s="19">
        <f t="shared" si="21"/>
        <v>0</v>
      </c>
      <c r="S43" s="6"/>
      <c r="T43" s="19">
        <f t="shared" si="22"/>
        <v>0</v>
      </c>
      <c r="U43" s="6"/>
      <c r="V43" s="7">
        <f t="shared" si="23"/>
        <v>0</v>
      </c>
      <c r="W43" s="8">
        <f t="shared" si="24"/>
        <v>0</v>
      </c>
      <c r="X43" s="6">
        <f t="shared" si="10"/>
        <v>33</v>
      </c>
      <c r="Y43" s="6">
        <f t="shared" si="7"/>
        <v>0</v>
      </c>
      <c r="Z43" s="16">
        <f t="shared" si="8"/>
        <v>0</v>
      </c>
    </row>
    <row r="44" spans="1:26" x14ac:dyDescent="0.2">
      <c r="A44" s="22">
        <f t="shared" si="9"/>
        <v>34</v>
      </c>
      <c r="B44" s="6"/>
      <c r="C44" s="6"/>
      <c r="D44" s="6"/>
      <c r="E44" s="6"/>
      <c r="F44" s="29">
        <f t="shared" si="15"/>
        <v>0</v>
      </c>
      <c r="G44" s="6"/>
      <c r="H44" s="7">
        <f t="shared" si="16"/>
        <v>0</v>
      </c>
      <c r="I44" s="6"/>
      <c r="J44" s="19">
        <f t="shared" si="17"/>
        <v>0</v>
      </c>
      <c r="K44" s="6"/>
      <c r="L44" s="29">
        <f t="shared" si="18"/>
        <v>0</v>
      </c>
      <c r="M44" s="6"/>
      <c r="N44" s="29">
        <f t="shared" si="19"/>
        <v>0</v>
      </c>
      <c r="O44" s="6"/>
      <c r="P44" s="19">
        <f t="shared" si="20"/>
        <v>0</v>
      </c>
      <c r="Q44" s="6"/>
      <c r="R44" s="19">
        <f t="shared" si="21"/>
        <v>0</v>
      </c>
      <c r="S44" s="6"/>
      <c r="T44" s="19">
        <f t="shared" si="22"/>
        <v>0</v>
      </c>
      <c r="U44" s="6"/>
      <c r="V44" s="7">
        <f t="shared" si="23"/>
        <v>0</v>
      </c>
      <c r="W44" s="8">
        <f t="shared" si="24"/>
        <v>0</v>
      </c>
      <c r="X44" s="6">
        <f t="shared" si="10"/>
        <v>34</v>
      </c>
      <c r="Y44" s="6">
        <f t="shared" si="7"/>
        <v>0</v>
      </c>
      <c r="Z44" s="16">
        <f t="shared" si="8"/>
        <v>0</v>
      </c>
    </row>
    <row r="45" spans="1:26" x14ac:dyDescent="0.2">
      <c r="A45" s="22">
        <f t="shared" si="9"/>
        <v>35</v>
      </c>
      <c r="B45" s="6"/>
      <c r="C45" s="6"/>
      <c r="D45" s="6"/>
      <c r="E45" s="6"/>
      <c r="F45" s="29">
        <f t="shared" si="15"/>
        <v>0</v>
      </c>
      <c r="G45" s="6"/>
      <c r="H45" s="7">
        <f t="shared" si="16"/>
        <v>0</v>
      </c>
      <c r="I45" s="6"/>
      <c r="J45" s="19">
        <f t="shared" si="17"/>
        <v>0</v>
      </c>
      <c r="K45" s="6"/>
      <c r="L45" s="29">
        <f t="shared" si="18"/>
        <v>0</v>
      </c>
      <c r="M45" s="6"/>
      <c r="N45" s="29">
        <f t="shared" si="19"/>
        <v>0</v>
      </c>
      <c r="O45" s="6"/>
      <c r="P45" s="19">
        <f t="shared" si="20"/>
        <v>0</v>
      </c>
      <c r="Q45" s="6"/>
      <c r="R45" s="19">
        <f t="shared" si="21"/>
        <v>0</v>
      </c>
      <c r="S45" s="6"/>
      <c r="T45" s="19">
        <f t="shared" si="22"/>
        <v>0</v>
      </c>
      <c r="U45" s="6"/>
      <c r="V45" s="7">
        <f t="shared" si="23"/>
        <v>0</v>
      </c>
      <c r="W45" s="8">
        <f t="shared" si="24"/>
        <v>0</v>
      </c>
      <c r="X45" s="6">
        <f t="shared" si="10"/>
        <v>35</v>
      </c>
      <c r="Y45" s="6">
        <f t="shared" si="7"/>
        <v>0</v>
      </c>
      <c r="Z45" s="16">
        <f t="shared" si="8"/>
        <v>0</v>
      </c>
    </row>
    <row r="46" spans="1:26" x14ac:dyDescent="0.2">
      <c r="A46" s="13">
        <f t="shared" si="9"/>
        <v>36</v>
      </c>
      <c r="B46" s="6"/>
      <c r="C46" s="6"/>
      <c r="D46" s="6"/>
      <c r="E46" s="6"/>
      <c r="F46" s="29">
        <f t="shared" si="15"/>
        <v>0</v>
      </c>
      <c r="G46" s="6"/>
      <c r="H46" s="7">
        <f t="shared" si="16"/>
        <v>0</v>
      </c>
      <c r="I46" s="6"/>
      <c r="J46" s="19">
        <f t="shared" si="17"/>
        <v>0</v>
      </c>
      <c r="K46" s="6"/>
      <c r="L46" s="29">
        <f t="shared" si="18"/>
        <v>0</v>
      </c>
      <c r="M46" s="6"/>
      <c r="N46" s="29">
        <f t="shared" si="19"/>
        <v>0</v>
      </c>
      <c r="O46" s="6"/>
      <c r="P46" s="19">
        <f t="shared" si="20"/>
        <v>0</v>
      </c>
      <c r="Q46" s="6"/>
      <c r="R46" s="19">
        <f t="shared" si="21"/>
        <v>0</v>
      </c>
      <c r="S46" s="6"/>
      <c r="T46" s="19">
        <f t="shared" si="22"/>
        <v>0</v>
      </c>
      <c r="U46" s="6"/>
      <c r="V46" s="7">
        <f t="shared" si="23"/>
        <v>0</v>
      </c>
      <c r="W46" s="8">
        <f t="shared" si="24"/>
        <v>0</v>
      </c>
      <c r="X46" s="6">
        <f t="shared" si="10"/>
        <v>36</v>
      </c>
      <c r="Y46" s="6">
        <f t="shared" si="7"/>
        <v>0</v>
      </c>
      <c r="Z46" s="16">
        <f t="shared" si="8"/>
        <v>0</v>
      </c>
    </row>
    <row r="47" spans="1:26" x14ac:dyDescent="0.2">
      <c r="A47" s="22">
        <f t="shared" si="9"/>
        <v>37</v>
      </c>
      <c r="B47" s="6"/>
      <c r="C47" s="6"/>
      <c r="D47" s="6"/>
      <c r="E47" s="6"/>
      <c r="F47" s="29">
        <f t="shared" si="15"/>
        <v>0</v>
      </c>
      <c r="G47" s="6"/>
      <c r="H47" s="7">
        <f t="shared" si="16"/>
        <v>0</v>
      </c>
      <c r="I47" s="6"/>
      <c r="J47" s="19">
        <f t="shared" si="17"/>
        <v>0</v>
      </c>
      <c r="K47" s="6"/>
      <c r="L47" s="29">
        <f t="shared" si="18"/>
        <v>0</v>
      </c>
      <c r="M47" s="6"/>
      <c r="N47" s="29">
        <f t="shared" si="19"/>
        <v>0</v>
      </c>
      <c r="O47" s="6"/>
      <c r="P47" s="19">
        <f t="shared" si="20"/>
        <v>0</v>
      </c>
      <c r="Q47" s="6"/>
      <c r="R47" s="19">
        <f t="shared" si="21"/>
        <v>0</v>
      </c>
      <c r="S47" s="6"/>
      <c r="T47" s="19">
        <f t="shared" si="22"/>
        <v>0</v>
      </c>
      <c r="U47" s="6"/>
      <c r="V47" s="7">
        <f t="shared" si="23"/>
        <v>0</v>
      </c>
      <c r="W47" s="8">
        <f t="shared" si="24"/>
        <v>0</v>
      </c>
      <c r="X47" s="6">
        <f t="shared" si="10"/>
        <v>37</v>
      </c>
      <c r="Y47" s="6">
        <f t="shared" si="7"/>
        <v>0</v>
      </c>
      <c r="Z47" s="16">
        <f t="shared" si="8"/>
        <v>0</v>
      </c>
    </row>
    <row r="48" spans="1:26" x14ac:dyDescent="0.2">
      <c r="A48" s="22">
        <f t="shared" si="9"/>
        <v>38</v>
      </c>
      <c r="B48" s="6"/>
      <c r="C48" s="6"/>
      <c r="D48" s="6"/>
      <c r="E48" s="6"/>
      <c r="F48" s="29">
        <f t="shared" si="15"/>
        <v>0</v>
      </c>
      <c r="G48" s="6"/>
      <c r="H48" s="7">
        <f t="shared" si="16"/>
        <v>0</v>
      </c>
      <c r="I48" s="6"/>
      <c r="J48" s="19">
        <f t="shared" si="17"/>
        <v>0</v>
      </c>
      <c r="K48" s="6"/>
      <c r="L48" s="29">
        <f t="shared" si="18"/>
        <v>0</v>
      </c>
      <c r="M48" s="6"/>
      <c r="N48" s="29">
        <f t="shared" si="19"/>
        <v>0</v>
      </c>
      <c r="O48" s="6"/>
      <c r="P48" s="19">
        <f t="shared" si="20"/>
        <v>0</v>
      </c>
      <c r="Q48" s="6"/>
      <c r="R48" s="19">
        <f t="shared" si="21"/>
        <v>0</v>
      </c>
      <c r="S48" s="6"/>
      <c r="T48" s="19">
        <f t="shared" si="22"/>
        <v>0</v>
      </c>
      <c r="U48" s="6"/>
      <c r="V48" s="7">
        <f t="shared" si="23"/>
        <v>0</v>
      </c>
      <c r="W48" s="8">
        <f t="shared" si="24"/>
        <v>0</v>
      </c>
      <c r="X48" s="6">
        <f t="shared" si="10"/>
        <v>38</v>
      </c>
      <c r="Y48" s="6">
        <f t="shared" si="7"/>
        <v>0</v>
      </c>
      <c r="Z48" s="16">
        <f t="shared" si="8"/>
        <v>0</v>
      </c>
    </row>
    <row r="49" spans="1:26" x14ac:dyDescent="0.2">
      <c r="A49" s="22">
        <f t="shared" si="9"/>
        <v>39</v>
      </c>
      <c r="B49" s="6"/>
      <c r="C49" s="6"/>
      <c r="D49" s="6"/>
      <c r="E49" s="6"/>
      <c r="F49" s="29">
        <f t="shared" si="15"/>
        <v>0</v>
      </c>
      <c r="G49" s="6"/>
      <c r="H49" s="7">
        <f t="shared" si="16"/>
        <v>0</v>
      </c>
      <c r="I49" s="6"/>
      <c r="J49" s="19">
        <f t="shared" si="17"/>
        <v>0</v>
      </c>
      <c r="K49" s="6"/>
      <c r="L49" s="29">
        <f t="shared" si="18"/>
        <v>0</v>
      </c>
      <c r="M49" s="6"/>
      <c r="N49" s="29">
        <f t="shared" si="19"/>
        <v>0</v>
      </c>
      <c r="O49" s="6"/>
      <c r="P49" s="19">
        <f t="shared" si="20"/>
        <v>0</v>
      </c>
      <c r="Q49" s="6"/>
      <c r="R49" s="19">
        <f t="shared" si="21"/>
        <v>0</v>
      </c>
      <c r="S49" s="6"/>
      <c r="T49" s="19">
        <f t="shared" si="22"/>
        <v>0</v>
      </c>
      <c r="U49" s="6"/>
      <c r="V49" s="7">
        <f t="shared" si="23"/>
        <v>0</v>
      </c>
      <c r="W49" s="8">
        <f t="shared" si="24"/>
        <v>0</v>
      </c>
      <c r="X49" s="6">
        <f t="shared" si="10"/>
        <v>39</v>
      </c>
      <c r="Y49" s="6">
        <f t="shared" si="7"/>
        <v>0</v>
      </c>
      <c r="Z49" s="16">
        <f t="shared" si="8"/>
        <v>0</v>
      </c>
    </row>
    <row r="50" spans="1:26" x14ac:dyDescent="0.2">
      <c r="A50" s="22">
        <f t="shared" si="9"/>
        <v>40</v>
      </c>
      <c r="B50" s="6"/>
      <c r="C50" s="6"/>
      <c r="D50" s="6"/>
      <c r="E50" s="6"/>
      <c r="F50" s="29">
        <f t="shared" si="15"/>
        <v>0</v>
      </c>
      <c r="G50" s="6"/>
      <c r="H50" s="7">
        <f t="shared" si="16"/>
        <v>0</v>
      </c>
      <c r="I50" s="6"/>
      <c r="J50" s="19">
        <f t="shared" si="17"/>
        <v>0</v>
      </c>
      <c r="K50" s="6"/>
      <c r="L50" s="29">
        <f t="shared" si="18"/>
        <v>0</v>
      </c>
      <c r="M50" s="6"/>
      <c r="N50" s="29">
        <f t="shared" si="19"/>
        <v>0</v>
      </c>
      <c r="O50" s="6"/>
      <c r="P50" s="19">
        <f t="shared" si="20"/>
        <v>0</v>
      </c>
      <c r="Q50" s="6"/>
      <c r="R50" s="19">
        <f t="shared" si="21"/>
        <v>0</v>
      </c>
      <c r="S50" s="6"/>
      <c r="T50" s="19">
        <f t="shared" si="22"/>
        <v>0</v>
      </c>
      <c r="U50" s="6"/>
      <c r="V50" s="7">
        <f t="shared" si="23"/>
        <v>0</v>
      </c>
      <c r="W50" s="8">
        <f t="shared" si="24"/>
        <v>0</v>
      </c>
      <c r="X50" s="6">
        <f t="shared" si="10"/>
        <v>40</v>
      </c>
      <c r="Y50" s="6">
        <f t="shared" si="7"/>
        <v>0</v>
      </c>
      <c r="Z50" s="16">
        <f t="shared" si="8"/>
        <v>0</v>
      </c>
    </row>
    <row r="51" spans="1:26" x14ac:dyDescent="0.2">
      <c r="A51" s="22">
        <f t="shared" si="9"/>
        <v>41</v>
      </c>
      <c r="B51" s="6"/>
      <c r="C51" s="6"/>
      <c r="D51" s="6"/>
      <c r="E51" s="6"/>
      <c r="F51" s="29">
        <f t="shared" si="15"/>
        <v>0</v>
      </c>
      <c r="G51" s="6"/>
      <c r="H51" s="7">
        <f t="shared" si="16"/>
        <v>0</v>
      </c>
      <c r="I51" s="6"/>
      <c r="J51" s="19">
        <f t="shared" si="17"/>
        <v>0</v>
      </c>
      <c r="K51" s="6"/>
      <c r="L51" s="29">
        <f t="shared" si="18"/>
        <v>0</v>
      </c>
      <c r="M51" s="6"/>
      <c r="N51" s="29">
        <f t="shared" si="19"/>
        <v>0</v>
      </c>
      <c r="O51" s="6"/>
      <c r="P51" s="19">
        <f t="shared" si="20"/>
        <v>0</v>
      </c>
      <c r="Q51" s="6"/>
      <c r="R51" s="19">
        <f t="shared" si="21"/>
        <v>0</v>
      </c>
      <c r="S51" s="6"/>
      <c r="T51" s="19">
        <f t="shared" si="22"/>
        <v>0</v>
      </c>
      <c r="U51" s="6"/>
      <c r="V51" s="7">
        <f t="shared" si="23"/>
        <v>0</v>
      </c>
      <c r="W51" s="8">
        <f t="shared" si="24"/>
        <v>0</v>
      </c>
      <c r="X51" s="6">
        <f t="shared" si="10"/>
        <v>41</v>
      </c>
      <c r="Y51" s="6">
        <f t="shared" si="7"/>
        <v>0</v>
      </c>
      <c r="Z51" s="16">
        <f t="shared" si="8"/>
        <v>0</v>
      </c>
    </row>
    <row r="52" spans="1:26" x14ac:dyDescent="0.2">
      <c r="A52" s="5">
        <f t="shared" si="9"/>
        <v>42</v>
      </c>
      <c r="B52" s="6"/>
      <c r="C52" s="6"/>
      <c r="D52" s="6"/>
      <c r="E52" s="6"/>
      <c r="F52" s="29">
        <f t="shared" si="15"/>
        <v>0</v>
      </c>
      <c r="G52" s="6"/>
      <c r="H52" s="7">
        <f t="shared" si="16"/>
        <v>0</v>
      </c>
      <c r="I52" s="6"/>
      <c r="J52" s="19">
        <f t="shared" si="17"/>
        <v>0</v>
      </c>
      <c r="K52" s="6"/>
      <c r="L52" s="29">
        <f t="shared" si="18"/>
        <v>0</v>
      </c>
      <c r="M52" s="6"/>
      <c r="N52" s="29">
        <f t="shared" si="19"/>
        <v>0</v>
      </c>
      <c r="O52" s="6"/>
      <c r="P52" s="19">
        <f t="shared" si="20"/>
        <v>0</v>
      </c>
      <c r="Q52" s="6"/>
      <c r="R52" s="19">
        <f t="shared" si="21"/>
        <v>0</v>
      </c>
      <c r="S52" s="6"/>
      <c r="T52" s="19">
        <f t="shared" si="22"/>
        <v>0</v>
      </c>
      <c r="U52" s="6"/>
      <c r="V52" s="7">
        <f t="shared" si="23"/>
        <v>0</v>
      </c>
      <c r="W52" s="8">
        <f t="shared" si="24"/>
        <v>0</v>
      </c>
      <c r="X52" s="6">
        <f t="shared" si="10"/>
        <v>42</v>
      </c>
      <c r="Y52" s="6">
        <f t="shared" si="7"/>
        <v>0</v>
      </c>
      <c r="Z52" s="16">
        <f t="shared" si="8"/>
        <v>0</v>
      </c>
    </row>
    <row r="53" spans="1:26" x14ac:dyDescent="0.2">
      <c r="A53" s="38" t="s">
        <v>11</v>
      </c>
      <c r="B53" s="38"/>
      <c r="C53" s="39"/>
      <c r="E53">
        <f>COUNTA(E11:E52)</f>
        <v>2</v>
      </c>
      <c r="G53">
        <f>COUNTA(G11:G52)</f>
        <v>4</v>
      </c>
      <c r="I53">
        <f>COUNTA(I11:I52)</f>
        <v>5</v>
      </c>
      <c r="K53">
        <f>COUNTA(K11:K52)</f>
        <v>8</v>
      </c>
      <c r="M53">
        <f>COUNTA(M11:M52)</f>
        <v>7</v>
      </c>
      <c r="O53">
        <f>COUNTA(Q11:Q52)</f>
        <v>2</v>
      </c>
      <c r="Q53">
        <f>COUNTA(S11:S52)</f>
        <v>5</v>
      </c>
      <c r="S53">
        <v>7</v>
      </c>
    </row>
    <row r="54" spans="1:26" x14ac:dyDescent="0.2">
      <c r="A54" s="41" t="s">
        <v>19</v>
      </c>
      <c r="B54" s="41"/>
      <c r="C54" s="41"/>
      <c r="E54" s="15">
        <f>E53/$G$2</f>
        <v>0.2</v>
      </c>
      <c r="G54" s="15">
        <f>G53/$G$2</f>
        <v>0.4</v>
      </c>
      <c r="I54" s="15">
        <f>I53/$G$2</f>
        <v>0.5</v>
      </c>
      <c r="K54" s="15">
        <f>K53/$G$2</f>
        <v>0.8</v>
      </c>
      <c r="M54" s="15">
        <f>M53/$G$2</f>
        <v>0.7</v>
      </c>
      <c r="O54" s="15">
        <f>O53/$G$2</f>
        <v>0.2</v>
      </c>
      <c r="Q54" s="15">
        <f>Q53/$G$2</f>
        <v>0.5</v>
      </c>
      <c r="S54" s="15">
        <f>S53/$G$2</f>
        <v>0.7</v>
      </c>
      <c r="T54" s="15"/>
    </row>
  </sheetData>
  <sortState xmlns:xlrd2="http://schemas.microsoft.com/office/spreadsheetml/2017/richdata2" ref="B11:W25">
    <sortCondition descending="1" ref="W11:W25"/>
  </sortState>
  <mergeCells count="41">
    <mergeCell ref="A54:C54"/>
    <mergeCell ref="E9:F9"/>
    <mergeCell ref="E8:F8"/>
    <mergeCell ref="E7:F7"/>
    <mergeCell ref="U6:V6"/>
    <mergeCell ref="U7:V7"/>
    <mergeCell ref="U8:V8"/>
    <mergeCell ref="U9:V9"/>
    <mergeCell ref="A53:C53"/>
    <mergeCell ref="G9:H9"/>
    <mergeCell ref="I9:J9"/>
    <mergeCell ref="K9:L9"/>
    <mergeCell ref="M9:N9"/>
    <mergeCell ref="S9:T9"/>
    <mergeCell ref="Q9:R9"/>
    <mergeCell ref="O9:P9"/>
    <mergeCell ref="S8:T8"/>
    <mergeCell ref="Q8:R8"/>
    <mergeCell ref="O8:P8"/>
    <mergeCell ref="G7:H7"/>
    <mergeCell ref="I7:J7"/>
    <mergeCell ref="K7:L7"/>
    <mergeCell ref="M7:N7"/>
    <mergeCell ref="S7:T7"/>
    <mergeCell ref="Q7:R7"/>
    <mergeCell ref="O7:P7"/>
    <mergeCell ref="G8:H8"/>
    <mergeCell ref="I8:J8"/>
    <mergeCell ref="K8:L8"/>
    <mergeCell ref="M8:N8"/>
    <mergeCell ref="A1:S1"/>
    <mergeCell ref="E6:F6"/>
    <mergeCell ref="G6:H6"/>
    <mergeCell ref="I6:J6"/>
    <mergeCell ref="K6:L6"/>
    <mergeCell ref="M6:N6"/>
    <mergeCell ref="S6:T6"/>
    <mergeCell ref="Q6:R6"/>
    <mergeCell ref="O6:P6"/>
    <mergeCell ref="E2:F2"/>
    <mergeCell ref="E3:F3"/>
  </mergeCells>
  <pageMargins left="0.7" right="0.7" top="0.75" bottom="0.75" header="0.3" footer="0.3"/>
  <pageSetup paperSize="9" orientation="portrait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X42"/>
  <sheetViews>
    <sheetView zoomScale="95" zoomScaleNormal="95" workbookViewId="0">
      <pane xSplit="3" ySplit="10" topLeftCell="K11" activePane="bottomRight" state="frozenSplit"/>
      <selection activeCell="D26" sqref="D26"/>
      <selection pane="topRight" activeCell="D26" sqref="D26"/>
      <selection pane="bottomLeft" activeCell="D26" sqref="D26"/>
      <selection pane="bottomRight" activeCell="V7" sqref="V7"/>
    </sheetView>
  </sheetViews>
  <sheetFormatPr baseColWidth="10" defaultRowHeight="15" x14ac:dyDescent="0.2"/>
  <cols>
    <col min="1" max="1" width="18.33203125" bestFit="1" customWidth="1"/>
    <col min="2" max="2" width="16.6640625" bestFit="1" customWidth="1"/>
    <col min="4" max="4" width="16.83203125" bestFit="1" customWidth="1"/>
    <col min="5" max="5" width="11.5" customWidth="1"/>
    <col min="6" max="6" width="17.6640625" customWidth="1"/>
    <col min="7" max="7" width="15.83203125" customWidth="1"/>
    <col min="8" max="8" width="17.5" customWidth="1"/>
    <col min="9" max="9" width="15.83203125" customWidth="1"/>
    <col min="10" max="10" width="17.5" customWidth="1"/>
    <col min="11" max="13" width="11.5" customWidth="1"/>
    <col min="14" max="14" width="13.83203125" customWidth="1"/>
    <col min="15" max="15" width="16.83203125" customWidth="1"/>
    <col min="16" max="16" width="17.5" customWidth="1"/>
    <col min="17" max="17" width="16.83203125" customWidth="1"/>
    <col min="18" max="18" width="17.5" customWidth="1"/>
    <col min="20" max="20" width="18.33203125" bestFit="1" customWidth="1"/>
    <col min="21" max="21" width="12.33203125" bestFit="1" customWidth="1"/>
    <col min="22" max="22" width="19.6640625" bestFit="1" customWidth="1"/>
  </cols>
  <sheetData>
    <row r="1" spans="1:24" ht="31" x14ac:dyDescent="0.35">
      <c r="A1" s="37" t="s">
        <v>30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</row>
    <row r="2" spans="1:24" x14ac:dyDescent="0.2">
      <c r="E2" s="40" t="s">
        <v>15</v>
      </c>
      <c r="F2" s="40"/>
      <c r="G2" s="14">
        <f>COUNTA(B11:B31)</f>
        <v>10</v>
      </c>
    </row>
    <row r="3" spans="1:24" x14ac:dyDescent="0.2">
      <c r="B3" s="2"/>
      <c r="E3" s="40" t="s">
        <v>17</v>
      </c>
      <c r="F3" s="40"/>
      <c r="G3" s="14">
        <v>6</v>
      </c>
    </row>
    <row r="4" spans="1:24" x14ac:dyDescent="0.2">
      <c r="B4" s="2"/>
      <c r="C4" s="3"/>
    </row>
    <row r="6" spans="1:24" x14ac:dyDescent="0.2">
      <c r="D6" s="1" t="s">
        <v>0</v>
      </c>
      <c r="E6" s="33" t="s">
        <v>49</v>
      </c>
      <c r="F6" s="33"/>
      <c r="G6" s="33" t="s">
        <v>151</v>
      </c>
      <c r="H6" s="33"/>
      <c r="I6" s="33" t="s">
        <v>325</v>
      </c>
      <c r="J6" s="33"/>
      <c r="K6" s="33" t="s">
        <v>326</v>
      </c>
      <c r="L6" s="33"/>
      <c r="M6" s="33" t="s">
        <v>327</v>
      </c>
      <c r="N6" s="33"/>
      <c r="O6" s="33" t="s">
        <v>360</v>
      </c>
      <c r="P6" s="33"/>
      <c r="Q6" s="33" t="s">
        <v>362</v>
      </c>
      <c r="R6" s="33"/>
      <c r="S6" s="33"/>
      <c r="T6" s="33"/>
    </row>
    <row r="7" spans="1:24" x14ac:dyDescent="0.2">
      <c r="D7" s="1" t="s">
        <v>10</v>
      </c>
      <c r="E7" s="34">
        <v>2</v>
      </c>
      <c r="F7" s="35"/>
      <c r="G7" s="34">
        <v>2</v>
      </c>
      <c r="H7" s="35"/>
      <c r="I7" s="34">
        <v>2</v>
      </c>
      <c r="J7" s="35"/>
      <c r="K7" s="34">
        <v>2</v>
      </c>
      <c r="L7" s="35"/>
      <c r="M7" s="34">
        <v>2</v>
      </c>
      <c r="N7" s="35"/>
      <c r="O7" s="34">
        <v>2</v>
      </c>
      <c r="P7" s="35"/>
      <c r="Q7" s="34">
        <v>2</v>
      </c>
      <c r="R7" s="35"/>
      <c r="S7" s="34"/>
      <c r="T7" s="35"/>
    </row>
    <row r="8" spans="1:24" x14ac:dyDescent="0.2">
      <c r="D8" s="1" t="s">
        <v>1</v>
      </c>
      <c r="E8" s="36" t="s">
        <v>50</v>
      </c>
      <c r="F8" s="36"/>
      <c r="G8" s="53">
        <v>45977</v>
      </c>
      <c r="H8" s="54"/>
      <c r="I8" s="53">
        <v>45984</v>
      </c>
      <c r="J8" s="54"/>
      <c r="K8" s="36">
        <v>46004</v>
      </c>
      <c r="L8" s="36"/>
      <c r="M8" s="36">
        <v>46053</v>
      </c>
      <c r="N8" s="36"/>
      <c r="O8" s="36">
        <v>46081</v>
      </c>
      <c r="P8" s="36"/>
      <c r="Q8" s="36">
        <v>46088</v>
      </c>
      <c r="R8" s="36"/>
      <c r="S8" s="36"/>
      <c r="T8" s="36"/>
    </row>
    <row r="9" spans="1:24" x14ac:dyDescent="0.2">
      <c r="D9" s="1" t="s">
        <v>2</v>
      </c>
      <c r="E9" s="33">
        <v>38</v>
      </c>
      <c r="F9" s="33"/>
      <c r="G9" s="34">
        <v>19</v>
      </c>
      <c r="H9" s="35"/>
      <c r="I9" s="34">
        <v>4</v>
      </c>
      <c r="J9" s="35"/>
      <c r="K9" s="33">
        <v>12</v>
      </c>
      <c r="L9" s="33"/>
      <c r="M9" s="33">
        <v>7</v>
      </c>
      <c r="N9" s="33"/>
      <c r="O9" s="33">
        <v>9</v>
      </c>
      <c r="P9" s="33"/>
      <c r="Q9" s="33">
        <v>2</v>
      </c>
      <c r="R9" s="33"/>
      <c r="S9" s="33"/>
      <c r="T9" s="33"/>
    </row>
    <row r="10" spans="1:24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8</v>
      </c>
      <c r="V10" s="1" t="s">
        <v>9</v>
      </c>
      <c r="W10" s="1" t="s">
        <v>18</v>
      </c>
      <c r="X10" s="1" t="s">
        <v>20</v>
      </c>
    </row>
    <row r="11" spans="1:24" x14ac:dyDescent="0.2">
      <c r="A11" s="5">
        <f t="shared" ref="A11:A31" si="0">V11</f>
        <v>1</v>
      </c>
      <c r="B11" s="27" t="s">
        <v>51</v>
      </c>
      <c r="C11" s="27" t="s">
        <v>52</v>
      </c>
      <c r="D11" s="6" t="s">
        <v>41</v>
      </c>
      <c r="E11" s="6">
        <v>18</v>
      </c>
      <c r="F11" s="7">
        <f t="shared" ref="F11:F26" si="1">IF(E11=0,,($E$9-E11)*$E$7*100/$E$9)</f>
        <v>105.26315789473684</v>
      </c>
      <c r="G11" s="6">
        <v>11</v>
      </c>
      <c r="H11" s="7">
        <f t="shared" ref="H11:H19" si="2">IF(G11=0,,($G$9-G11)*$G$7*100/$G$9)</f>
        <v>84.21052631578948</v>
      </c>
      <c r="I11" s="6">
        <v>1</v>
      </c>
      <c r="J11" s="7">
        <f t="shared" ref="J11:J26" si="3">IF(I11=0,,($I$9-I11)*$I$7*100/$I$9)</f>
        <v>150</v>
      </c>
      <c r="K11" s="6">
        <v>2</v>
      </c>
      <c r="L11" s="7">
        <f t="shared" ref="L11:L18" si="4">IF(K11=0,,($K$9-K11)*$K$7*100/$K$9)</f>
        <v>166.66666666666666</v>
      </c>
      <c r="M11" s="6">
        <v>2</v>
      </c>
      <c r="N11" s="7">
        <f>IF(M11=0,,($M$9-M11)*$M$7*100/$M$9)</f>
        <v>142.85714285714286</v>
      </c>
      <c r="O11" s="27">
        <v>6</v>
      </c>
      <c r="P11" s="7">
        <f t="shared" ref="P11:P26" si="5">IF(O11=0,,($O$9-O11)*$O$7*100/$O$9)</f>
        <v>66.666666666666671</v>
      </c>
      <c r="Q11" s="6"/>
      <c r="R11" s="7">
        <v>0</v>
      </c>
      <c r="S11" s="6"/>
      <c r="T11" s="7">
        <f t="shared" ref="T11:T26" si="6">IF(S11=0,,($S$9-S11)*$S$7*100/$S$9)</f>
        <v>0</v>
      </c>
      <c r="U11" s="8">
        <f>R11+P11+N11+L11+J11+H11+T11</f>
        <v>610.40100250626563</v>
      </c>
      <c r="V11" s="6">
        <f t="shared" ref="V11:V31" si="7">ROW(B11)-10</f>
        <v>1</v>
      </c>
      <c r="W11" s="6">
        <f t="shared" ref="W11:W31" si="8">COUNTA(E11,G11,I11,K11,M11,Q11,O11)</f>
        <v>6</v>
      </c>
      <c r="X11" s="18">
        <f t="shared" ref="X11:X31" si="9">W11/$G$3</f>
        <v>1</v>
      </c>
    </row>
    <row r="12" spans="1:24" x14ac:dyDescent="0.2">
      <c r="A12" s="5">
        <f t="shared" si="0"/>
        <v>2</v>
      </c>
      <c r="B12" s="27" t="s">
        <v>54</v>
      </c>
      <c r="C12" s="27" t="s">
        <v>55</v>
      </c>
      <c r="D12" s="6" t="s">
        <v>41</v>
      </c>
      <c r="E12" s="6">
        <v>23</v>
      </c>
      <c r="F12" s="7">
        <f t="shared" si="1"/>
        <v>78.94736842105263</v>
      </c>
      <c r="G12" s="6">
        <v>16</v>
      </c>
      <c r="H12" s="7">
        <f t="shared" si="2"/>
        <v>31.578947368421051</v>
      </c>
      <c r="I12" s="6">
        <v>3</v>
      </c>
      <c r="J12" s="7">
        <f t="shared" si="3"/>
        <v>50</v>
      </c>
      <c r="K12" s="6">
        <v>11</v>
      </c>
      <c r="L12" s="7">
        <f t="shared" si="4"/>
        <v>16.666666666666668</v>
      </c>
      <c r="M12" s="6">
        <v>3</v>
      </c>
      <c r="N12" s="7">
        <f>IF(M12=0,,($M$9-M12)*$M$7*100/$M$9)</f>
        <v>114.28571428571429</v>
      </c>
      <c r="O12" s="27"/>
      <c r="P12" s="7">
        <f t="shared" si="5"/>
        <v>0</v>
      </c>
      <c r="Q12" s="6"/>
      <c r="R12" s="7">
        <f t="shared" ref="R12:R26" si="10">IF(Q12=0,,($Q$9-Q12)*$Q$7*100/$Q$9)</f>
        <v>0</v>
      </c>
      <c r="S12" s="6"/>
      <c r="T12" s="7">
        <f t="shared" si="6"/>
        <v>0</v>
      </c>
      <c r="U12" s="8">
        <f>R12+P12+N12+L12+J12+H12+T12+F12</f>
        <v>291.47869674185461</v>
      </c>
      <c r="V12" s="6">
        <f t="shared" si="7"/>
        <v>2</v>
      </c>
      <c r="W12" s="6">
        <f t="shared" si="8"/>
        <v>5</v>
      </c>
      <c r="X12" s="18">
        <f t="shared" si="9"/>
        <v>0.83333333333333337</v>
      </c>
    </row>
    <row r="13" spans="1:24" x14ac:dyDescent="0.2">
      <c r="A13" s="5">
        <f t="shared" si="0"/>
        <v>3</v>
      </c>
      <c r="B13" s="27" t="s">
        <v>253</v>
      </c>
      <c r="C13" s="27" t="s">
        <v>338</v>
      </c>
      <c r="D13" s="6" t="s">
        <v>255</v>
      </c>
      <c r="E13" s="6"/>
      <c r="F13" s="7">
        <f t="shared" si="1"/>
        <v>0</v>
      </c>
      <c r="G13" s="6"/>
      <c r="H13" s="7">
        <f t="shared" si="2"/>
        <v>0</v>
      </c>
      <c r="I13" s="6"/>
      <c r="J13" s="7">
        <f t="shared" si="3"/>
        <v>0</v>
      </c>
      <c r="K13" s="6"/>
      <c r="L13" s="7">
        <f t="shared" si="4"/>
        <v>0</v>
      </c>
      <c r="M13" s="6">
        <v>1</v>
      </c>
      <c r="N13" s="7">
        <f>IF(M13=0,,($M$9-M13)*$M$7*100/$M$9)</f>
        <v>171.42857142857142</v>
      </c>
      <c r="O13" s="27"/>
      <c r="P13" s="7">
        <f t="shared" si="5"/>
        <v>0</v>
      </c>
      <c r="Q13" s="6">
        <v>1</v>
      </c>
      <c r="R13" s="7">
        <f t="shared" si="10"/>
        <v>100</v>
      </c>
      <c r="S13" s="6"/>
      <c r="T13" s="7">
        <f t="shared" si="6"/>
        <v>0</v>
      </c>
      <c r="U13" s="8">
        <f t="shared" ref="U13:U26" si="11">R13+P13+N13+L13+J13+H13+T13</f>
        <v>271.42857142857144</v>
      </c>
      <c r="V13" s="6">
        <f t="shared" si="7"/>
        <v>3</v>
      </c>
      <c r="W13" s="6">
        <f t="shared" si="8"/>
        <v>2</v>
      </c>
      <c r="X13" s="18">
        <f t="shared" si="9"/>
        <v>0.33333333333333331</v>
      </c>
    </row>
    <row r="14" spans="1:24" x14ac:dyDescent="0.2">
      <c r="A14" s="5">
        <f t="shared" si="0"/>
        <v>4</v>
      </c>
      <c r="B14" s="27" t="s">
        <v>199</v>
      </c>
      <c r="C14" s="27" t="s">
        <v>200</v>
      </c>
      <c r="D14" s="6" t="s">
        <v>41</v>
      </c>
      <c r="E14" s="6"/>
      <c r="F14" s="7">
        <f t="shared" si="1"/>
        <v>0</v>
      </c>
      <c r="G14" s="6"/>
      <c r="H14" s="7">
        <f t="shared" si="2"/>
        <v>0</v>
      </c>
      <c r="I14" s="6">
        <v>2</v>
      </c>
      <c r="J14" s="7">
        <f t="shared" si="3"/>
        <v>100</v>
      </c>
      <c r="K14" s="6">
        <v>10</v>
      </c>
      <c r="L14" s="7">
        <f t="shared" si="4"/>
        <v>33.333333333333336</v>
      </c>
      <c r="M14" s="6"/>
      <c r="N14" s="7">
        <f>IF(M14=0,,($M$9-M14)*$M$7*100/$M$9)</f>
        <v>0</v>
      </c>
      <c r="O14" s="27"/>
      <c r="P14" s="7">
        <f t="shared" si="5"/>
        <v>0</v>
      </c>
      <c r="Q14" s="6"/>
      <c r="R14" s="7">
        <f t="shared" si="10"/>
        <v>0</v>
      </c>
      <c r="S14" s="6"/>
      <c r="T14" s="7">
        <f t="shared" si="6"/>
        <v>0</v>
      </c>
      <c r="U14" s="8">
        <f t="shared" si="11"/>
        <v>133.33333333333334</v>
      </c>
      <c r="V14" s="6">
        <f t="shared" si="7"/>
        <v>4</v>
      </c>
      <c r="W14" s="6">
        <f t="shared" si="8"/>
        <v>2</v>
      </c>
      <c r="X14" s="18">
        <f t="shared" si="9"/>
        <v>0.33333333333333331</v>
      </c>
    </row>
    <row r="15" spans="1:24" x14ac:dyDescent="0.2">
      <c r="A15" s="5">
        <f t="shared" si="0"/>
        <v>5</v>
      </c>
      <c r="B15" s="27" t="s">
        <v>339</v>
      </c>
      <c r="C15" s="27" t="s">
        <v>340</v>
      </c>
      <c r="D15" s="6" t="s">
        <v>78</v>
      </c>
      <c r="E15" s="6"/>
      <c r="F15" s="7">
        <f t="shared" si="1"/>
        <v>0</v>
      </c>
      <c r="G15" s="6"/>
      <c r="H15" s="7">
        <f t="shared" si="2"/>
        <v>0</v>
      </c>
      <c r="I15" s="6"/>
      <c r="J15" s="7">
        <f t="shared" si="3"/>
        <v>0</v>
      </c>
      <c r="K15" s="6"/>
      <c r="L15" s="7">
        <f t="shared" si="4"/>
        <v>0</v>
      </c>
      <c r="M15" s="6">
        <v>5</v>
      </c>
      <c r="N15" s="7">
        <f>IF(M15=0,,($M$9-M15)*$M$7*100/$M$9)</f>
        <v>57.142857142857146</v>
      </c>
      <c r="O15" s="27"/>
      <c r="P15" s="7">
        <f t="shared" si="5"/>
        <v>0</v>
      </c>
      <c r="Q15" s="6"/>
      <c r="R15" s="7">
        <f t="shared" si="10"/>
        <v>0</v>
      </c>
      <c r="S15" s="6"/>
      <c r="T15" s="7">
        <f t="shared" si="6"/>
        <v>0</v>
      </c>
      <c r="U15" s="8">
        <f t="shared" si="11"/>
        <v>57.142857142857146</v>
      </c>
      <c r="V15" s="6">
        <f t="shared" si="7"/>
        <v>5</v>
      </c>
      <c r="W15" s="6">
        <f t="shared" si="8"/>
        <v>1</v>
      </c>
      <c r="X15" s="18">
        <f t="shared" si="9"/>
        <v>0.16666666666666666</v>
      </c>
    </row>
    <row r="16" spans="1:24" x14ac:dyDescent="0.2">
      <c r="A16" s="5">
        <f t="shared" si="0"/>
        <v>6</v>
      </c>
      <c r="B16" s="27" t="s">
        <v>201</v>
      </c>
      <c r="C16" s="27" t="s">
        <v>52</v>
      </c>
      <c r="D16" s="6" t="s">
        <v>161</v>
      </c>
      <c r="E16" s="6"/>
      <c r="F16" s="7">
        <f t="shared" si="1"/>
        <v>0</v>
      </c>
      <c r="G16" s="6"/>
      <c r="H16" s="7">
        <f t="shared" si="2"/>
        <v>0</v>
      </c>
      <c r="I16" s="6">
        <v>3</v>
      </c>
      <c r="J16" s="7">
        <f t="shared" si="3"/>
        <v>50</v>
      </c>
      <c r="K16" s="6"/>
      <c r="L16" s="7">
        <f t="shared" si="4"/>
        <v>0</v>
      </c>
      <c r="M16" s="6"/>
      <c r="N16" s="7"/>
      <c r="O16" s="27"/>
      <c r="P16" s="7">
        <f t="shared" si="5"/>
        <v>0</v>
      </c>
      <c r="Q16" s="6"/>
      <c r="R16" s="7">
        <f t="shared" si="10"/>
        <v>0</v>
      </c>
      <c r="S16" s="6"/>
      <c r="T16" s="7">
        <f t="shared" si="6"/>
        <v>0</v>
      </c>
      <c r="U16" s="8">
        <f t="shared" si="11"/>
        <v>50</v>
      </c>
      <c r="V16" s="6">
        <f t="shared" si="7"/>
        <v>6</v>
      </c>
      <c r="W16" s="6">
        <f t="shared" si="8"/>
        <v>1</v>
      </c>
      <c r="X16" s="18">
        <f t="shared" si="9"/>
        <v>0.16666666666666666</v>
      </c>
    </row>
    <row r="17" spans="1:24" x14ac:dyDescent="0.2">
      <c r="A17" s="5">
        <f t="shared" si="0"/>
        <v>7</v>
      </c>
      <c r="B17" s="27" t="s">
        <v>341</v>
      </c>
      <c r="C17" s="27" t="s">
        <v>342</v>
      </c>
      <c r="D17" s="6" t="s">
        <v>137</v>
      </c>
      <c r="E17" s="6"/>
      <c r="F17" s="7">
        <f t="shared" si="1"/>
        <v>0</v>
      </c>
      <c r="G17" s="6"/>
      <c r="H17" s="7">
        <f t="shared" si="2"/>
        <v>0</v>
      </c>
      <c r="I17" s="6"/>
      <c r="J17" s="7">
        <f t="shared" si="3"/>
        <v>0</v>
      </c>
      <c r="K17" s="6"/>
      <c r="L17" s="7">
        <f t="shared" si="4"/>
        <v>0</v>
      </c>
      <c r="M17" s="6">
        <v>6</v>
      </c>
      <c r="N17" s="7">
        <f>IF(M17=0,,($M$9-M17)*$M$7*100/$M$9)</f>
        <v>28.571428571428573</v>
      </c>
      <c r="O17" s="27"/>
      <c r="P17" s="7">
        <f t="shared" si="5"/>
        <v>0</v>
      </c>
      <c r="Q17" s="6"/>
      <c r="R17" s="7">
        <f t="shared" si="10"/>
        <v>0</v>
      </c>
      <c r="S17" s="6"/>
      <c r="T17" s="7">
        <f t="shared" si="6"/>
        <v>0</v>
      </c>
      <c r="U17" s="8">
        <f t="shared" si="11"/>
        <v>28.571428571428573</v>
      </c>
      <c r="V17" s="6">
        <f t="shared" si="7"/>
        <v>7</v>
      </c>
      <c r="W17" s="6">
        <f t="shared" si="8"/>
        <v>1</v>
      </c>
      <c r="X17" s="18">
        <f t="shared" si="9"/>
        <v>0.16666666666666666</v>
      </c>
    </row>
    <row r="18" spans="1:24" x14ac:dyDescent="0.2">
      <c r="A18" s="5">
        <f t="shared" si="0"/>
        <v>8</v>
      </c>
      <c r="B18" s="27" t="s">
        <v>343</v>
      </c>
      <c r="C18" s="27" t="s">
        <v>344</v>
      </c>
      <c r="D18" s="6" t="s">
        <v>137</v>
      </c>
      <c r="E18" s="6"/>
      <c r="F18" s="7">
        <f t="shared" si="1"/>
        <v>0</v>
      </c>
      <c r="G18" s="6"/>
      <c r="H18" s="7">
        <f t="shared" si="2"/>
        <v>0</v>
      </c>
      <c r="I18" s="6"/>
      <c r="J18" s="7">
        <f t="shared" si="3"/>
        <v>0</v>
      </c>
      <c r="K18" s="6"/>
      <c r="L18" s="7">
        <f t="shared" si="4"/>
        <v>0</v>
      </c>
      <c r="M18" s="6">
        <v>7</v>
      </c>
      <c r="N18" s="7">
        <v>15</v>
      </c>
      <c r="O18" s="6"/>
      <c r="P18" s="7">
        <f t="shared" si="5"/>
        <v>0</v>
      </c>
      <c r="Q18" s="6"/>
      <c r="R18" s="7">
        <f t="shared" si="10"/>
        <v>0</v>
      </c>
      <c r="S18" s="6"/>
      <c r="T18" s="7">
        <f t="shared" si="6"/>
        <v>0</v>
      </c>
      <c r="U18" s="8">
        <f t="shared" si="11"/>
        <v>15</v>
      </c>
      <c r="V18" s="6">
        <f t="shared" si="7"/>
        <v>8</v>
      </c>
      <c r="W18" s="6">
        <f t="shared" si="8"/>
        <v>1</v>
      </c>
      <c r="X18" s="18">
        <f t="shared" si="9"/>
        <v>0.16666666666666666</v>
      </c>
    </row>
    <row r="19" spans="1:24" x14ac:dyDescent="0.2">
      <c r="A19" s="5">
        <f t="shared" si="0"/>
        <v>9</v>
      </c>
      <c r="B19" s="27" t="s">
        <v>302</v>
      </c>
      <c r="C19" s="27" t="s">
        <v>303</v>
      </c>
      <c r="D19" s="6" t="s">
        <v>41</v>
      </c>
      <c r="E19" s="6"/>
      <c r="F19" s="7">
        <f t="shared" si="1"/>
        <v>0</v>
      </c>
      <c r="G19" s="6"/>
      <c r="H19" s="7">
        <f t="shared" si="2"/>
        <v>0</v>
      </c>
      <c r="I19" s="6"/>
      <c r="J19" s="7">
        <f t="shared" si="3"/>
        <v>0</v>
      </c>
      <c r="K19" s="6">
        <v>12</v>
      </c>
      <c r="L19" s="7">
        <v>8</v>
      </c>
      <c r="M19" s="6"/>
      <c r="N19" s="7"/>
      <c r="O19" s="27"/>
      <c r="P19" s="7">
        <f t="shared" si="5"/>
        <v>0</v>
      </c>
      <c r="Q19" s="6"/>
      <c r="R19" s="7">
        <f t="shared" si="10"/>
        <v>0</v>
      </c>
      <c r="S19" s="6"/>
      <c r="T19" s="7">
        <f t="shared" si="6"/>
        <v>0</v>
      </c>
      <c r="U19" s="8">
        <f t="shared" si="11"/>
        <v>8</v>
      </c>
      <c r="V19" s="6">
        <f t="shared" si="7"/>
        <v>9</v>
      </c>
      <c r="W19" s="6">
        <f t="shared" si="8"/>
        <v>1</v>
      </c>
      <c r="X19" s="18">
        <f t="shared" si="9"/>
        <v>0.16666666666666666</v>
      </c>
    </row>
    <row r="20" spans="1:24" x14ac:dyDescent="0.2">
      <c r="A20" s="5">
        <f t="shared" si="0"/>
        <v>10</v>
      </c>
      <c r="B20" s="27" t="s">
        <v>367</v>
      </c>
      <c r="C20" s="27" t="s">
        <v>368</v>
      </c>
      <c r="D20" s="6" t="s">
        <v>137</v>
      </c>
      <c r="E20" s="6"/>
      <c r="F20" s="7">
        <f t="shared" si="1"/>
        <v>0</v>
      </c>
      <c r="G20" s="6"/>
      <c r="H20" s="7"/>
      <c r="I20" s="6"/>
      <c r="J20" s="7">
        <f t="shared" si="3"/>
        <v>0</v>
      </c>
      <c r="K20" s="6"/>
      <c r="L20" s="7">
        <f t="shared" ref="L20:L26" si="12">IF(K20=0,,($K$9-K20)*$K$7*100/$K$9)</f>
        <v>0</v>
      </c>
      <c r="M20" s="6"/>
      <c r="N20" s="7">
        <f t="shared" ref="N20:N26" si="13">IF(M20=0,,($M$9-M20)*$M$7*100/$M$9)</f>
        <v>0</v>
      </c>
      <c r="O20" s="6"/>
      <c r="P20" s="7">
        <f t="shared" si="5"/>
        <v>0</v>
      </c>
      <c r="Q20" s="6"/>
      <c r="R20" s="7">
        <f t="shared" si="10"/>
        <v>0</v>
      </c>
      <c r="S20" s="6"/>
      <c r="T20" s="7">
        <f t="shared" si="6"/>
        <v>0</v>
      </c>
      <c r="U20" s="8">
        <f t="shared" si="11"/>
        <v>0</v>
      </c>
      <c r="V20" s="6">
        <f t="shared" si="7"/>
        <v>10</v>
      </c>
      <c r="W20" s="6">
        <f t="shared" si="8"/>
        <v>0</v>
      </c>
      <c r="X20" s="16">
        <f t="shared" si="9"/>
        <v>0</v>
      </c>
    </row>
    <row r="21" spans="1:24" x14ac:dyDescent="0.2">
      <c r="A21" s="5">
        <f t="shared" si="0"/>
        <v>11</v>
      </c>
      <c r="B21" s="6"/>
      <c r="C21" s="6"/>
      <c r="D21" s="6"/>
      <c r="E21" s="6"/>
      <c r="F21" s="7">
        <f t="shared" si="1"/>
        <v>0</v>
      </c>
      <c r="G21" s="6"/>
      <c r="H21" s="7">
        <f t="shared" ref="H21:H26" si="14">IF(G21=0,,($G$9-G21)*$G$7*100/$G$9)</f>
        <v>0</v>
      </c>
      <c r="I21" s="6"/>
      <c r="J21" s="7">
        <f t="shared" si="3"/>
        <v>0</v>
      </c>
      <c r="K21" s="6"/>
      <c r="L21" s="7">
        <f t="shared" si="12"/>
        <v>0</v>
      </c>
      <c r="M21" s="6"/>
      <c r="N21" s="7">
        <f t="shared" si="13"/>
        <v>0</v>
      </c>
      <c r="O21" s="6"/>
      <c r="P21" s="7">
        <f t="shared" si="5"/>
        <v>0</v>
      </c>
      <c r="Q21" s="6"/>
      <c r="R21" s="7">
        <f t="shared" si="10"/>
        <v>0</v>
      </c>
      <c r="S21" s="6"/>
      <c r="T21" s="7">
        <f t="shared" si="6"/>
        <v>0</v>
      </c>
      <c r="U21" s="8">
        <f t="shared" si="11"/>
        <v>0</v>
      </c>
      <c r="V21" s="6">
        <f t="shared" si="7"/>
        <v>11</v>
      </c>
      <c r="W21" s="6">
        <f t="shared" si="8"/>
        <v>0</v>
      </c>
      <c r="X21" s="18">
        <f t="shared" si="9"/>
        <v>0</v>
      </c>
    </row>
    <row r="22" spans="1:24" x14ac:dyDescent="0.2">
      <c r="A22" s="5">
        <f t="shared" si="0"/>
        <v>12</v>
      </c>
      <c r="B22" s="6"/>
      <c r="C22" s="6"/>
      <c r="D22" s="6"/>
      <c r="E22" s="6"/>
      <c r="F22" s="7">
        <f t="shared" si="1"/>
        <v>0</v>
      </c>
      <c r="G22" s="6"/>
      <c r="H22" s="7">
        <f t="shared" si="14"/>
        <v>0</v>
      </c>
      <c r="I22" s="6"/>
      <c r="J22" s="7">
        <f t="shared" si="3"/>
        <v>0</v>
      </c>
      <c r="K22" s="6"/>
      <c r="L22" s="7">
        <f t="shared" si="12"/>
        <v>0</v>
      </c>
      <c r="M22" s="6"/>
      <c r="N22" s="7">
        <f t="shared" si="13"/>
        <v>0</v>
      </c>
      <c r="O22" s="6"/>
      <c r="P22" s="7">
        <f t="shared" si="5"/>
        <v>0</v>
      </c>
      <c r="Q22" s="6"/>
      <c r="R22" s="7">
        <f t="shared" si="10"/>
        <v>0</v>
      </c>
      <c r="S22" s="6"/>
      <c r="T22" s="7">
        <f t="shared" si="6"/>
        <v>0</v>
      </c>
      <c r="U22" s="8">
        <f t="shared" si="11"/>
        <v>0</v>
      </c>
      <c r="V22" s="6">
        <f t="shared" si="7"/>
        <v>12</v>
      </c>
      <c r="W22" s="6">
        <f t="shared" si="8"/>
        <v>0</v>
      </c>
      <c r="X22" s="18">
        <f t="shared" si="9"/>
        <v>0</v>
      </c>
    </row>
    <row r="23" spans="1:24" x14ac:dyDescent="0.2">
      <c r="A23" s="5">
        <f t="shared" si="0"/>
        <v>13</v>
      </c>
      <c r="B23" s="6"/>
      <c r="C23" s="6"/>
      <c r="D23" s="6"/>
      <c r="E23" s="6"/>
      <c r="F23" s="7">
        <f t="shared" si="1"/>
        <v>0</v>
      </c>
      <c r="G23" s="6"/>
      <c r="H23" s="7">
        <f t="shared" si="14"/>
        <v>0</v>
      </c>
      <c r="I23" s="6"/>
      <c r="J23" s="7">
        <f t="shared" si="3"/>
        <v>0</v>
      </c>
      <c r="K23" s="6"/>
      <c r="L23" s="7">
        <f t="shared" si="12"/>
        <v>0</v>
      </c>
      <c r="M23" s="6"/>
      <c r="N23" s="7">
        <f t="shared" si="13"/>
        <v>0</v>
      </c>
      <c r="O23" s="6"/>
      <c r="P23" s="7">
        <f t="shared" si="5"/>
        <v>0</v>
      </c>
      <c r="Q23" s="6"/>
      <c r="R23" s="7">
        <f t="shared" si="10"/>
        <v>0</v>
      </c>
      <c r="S23" s="6"/>
      <c r="T23" s="7">
        <f t="shared" si="6"/>
        <v>0</v>
      </c>
      <c r="U23" s="8">
        <f t="shared" si="11"/>
        <v>0</v>
      </c>
      <c r="V23" s="6">
        <f t="shared" si="7"/>
        <v>13</v>
      </c>
      <c r="W23" s="6">
        <f t="shared" si="8"/>
        <v>0</v>
      </c>
      <c r="X23" s="18">
        <f t="shared" si="9"/>
        <v>0</v>
      </c>
    </row>
    <row r="24" spans="1:24" x14ac:dyDescent="0.2">
      <c r="A24" s="5">
        <f t="shared" si="0"/>
        <v>14</v>
      </c>
      <c r="B24" s="6"/>
      <c r="C24" s="6"/>
      <c r="D24" s="6"/>
      <c r="E24" s="6"/>
      <c r="F24" s="7">
        <f t="shared" si="1"/>
        <v>0</v>
      </c>
      <c r="G24" s="6"/>
      <c r="H24" s="7">
        <f t="shared" si="14"/>
        <v>0</v>
      </c>
      <c r="I24" s="6"/>
      <c r="J24" s="7">
        <f t="shared" si="3"/>
        <v>0</v>
      </c>
      <c r="K24" s="6"/>
      <c r="L24" s="7">
        <f t="shared" si="12"/>
        <v>0</v>
      </c>
      <c r="M24" s="6"/>
      <c r="N24" s="7">
        <f t="shared" si="13"/>
        <v>0</v>
      </c>
      <c r="O24" s="6"/>
      <c r="P24" s="7">
        <f t="shared" si="5"/>
        <v>0</v>
      </c>
      <c r="Q24" s="6"/>
      <c r="R24" s="7">
        <f t="shared" si="10"/>
        <v>0</v>
      </c>
      <c r="S24" s="6"/>
      <c r="T24" s="7">
        <f t="shared" si="6"/>
        <v>0</v>
      </c>
      <c r="U24" s="8">
        <f t="shared" si="11"/>
        <v>0</v>
      </c>
      <c r="V24" s="6">
        <f t="shared" si="7"/>
        <v>14</v>
      </c>
      <c r="W24" s="6">
        <f t="shared" si="8"/>
        <v>0</v>
      </c>
      <c r="X24" s="18">
        <f t="shared" si="9"/>
        <v>0</v>
      </c>
    </row>
    <row r="25" spans="1:24" x14ac:dyDescent="0.2">
      <c r="A25" s="5">
        <f t="shared" si="0"/>
        <v>15</v>
      </c>
      <c r="B25" s="6"/>
      <c r="C25" s="6"/>
      <c r="D25" s="6"/>
      <c r="E25" s="6"/>
      <c r="F25" s="7">
        <f t="shared" si="1"/>
        <v>0</v>
      </c>
      <c r="G25" s="6"/>
      <c r="H25" s="7">
        <f t="shared" si="14"/>
        <v>0</v>
      </c>
      <c r="I25" s="6"/>
      <c r="J25" s="7">
        <f t="shared" si="3"/>
        <v>0</v>
      </c>
      <c r="K25" s="6"/>
      <c r="L25" s="7">
        <f t="shared" si="12"/>
        <v>0</v>
      </c>
      <c r="M25" s="6"/>
      <c r="N25" s="7">
        <f t="shared" si="13"/>
        <v>0</v>
      </c>
      <c r="O25" s="6"/>
      <c r="P25" s="7">
        <f t="shared" si="5"/>
        <v>0</v>
      </c>
      <c r="Q25" s="6"/>
      <c r="R25" s="7">
        <f t="shared" si="10"/>
        <v>0</v>
      </c>
      <c r="S25" s="6"/>
      <c r="T25" s="7">
        <f t="shared" si="6"/>
        <v>0</v>
      </c>
      <c r="U25" s="8">
        <f t="shared" si="11"/>
        <v>0</v>
      </c>
      <c r="V25" s="6">
        <f t="shared" si="7"/>
        <v>15</v>
      </c>
      <c r="W25" s="6">
        <f t="shared" si="8"/>
        <v>0</v>
      </c>
      <c r="X25" s="18">
        <f t="shared" si="9"/>
        <v>0</v>
      </c>
    </row>
    <row r="26" spans="1:24" x14ac:dyDescent="0.2">
      <c r="A26" s="5">
        <f t="shared" si="0"/>
        <v>16</v>
      </c>
      <c r="B26" s="6"/>
      <c r="C26" s="6"/>
      <c r="D26" s="6"/>
      <c r="E26" s="6"/>
      <c r="F26" s="7">
        <f t="shared" si="1"/>
        <v>0</v>
      </c>
      <c r="G26" s="6"/>
      <c r="H26" s="7">
        <f t="shared" si="14"/>
        <v>0</v>
      </c>
      <c r="I26" s="6"/>
      <c r="J26" s="7">
        <f t="shared" si="3"/>
        <v>0</v>
      </c>
      <c r="K26" s="6"/>
      <c r="L26" s="7">
        <f t="shared" si="12"/>
        <v>0</v>
      </c>
      <c r="M26" s="6"/>
      <c r="N26" s="7">
        <f t="shared" si="13"/>
        <v>0</v>
      </c>
      <c r="O26" s="6"/>
      <c r="P26" s="7">
        <f t="shared" si="5"/>
        <v>0</v>
      </c>
      <c r="Q26" s="6"/>
      <c r="R26" s="7">
        <f t="shared" si="10"/>
        <v>0</v>
      </c>
      <c r="S26" s="6"/>
      <c r="T26" s="7">
        <f t="shared" si="6"/>
        <v>0</v>
      </c>
      <c r="U26" s="8">
        <f t="shared" si="11"/>
        <v>0</v>
      </c>
      <c r="V26" s="6">
        <f t="shared" si="7"/>
        <v>16</v>
      </c>
      <c r="W26" s="6">
        <f t="shared" si="8"/>
        <v>0</v>
      </c>
      <c r="X26" s="16">
        <f t="shared" si="9"/>
        <v>0</v>
      </c>
    </row>
    <row r="27" spans="1:24" x14ac:dyDescent="0.2">
      <c r="A27" s="5">
        <f t="shared" si="0"/>
        <v>17</v>
      </c>
      <c r="B27" s="6"/>
      <c r="C27" s="6"/>
      <c r="D27" s="6"/>
      <c r="E27" s="6"/>
      <c r="F27" s="7">
        <f t="shared" ref="F27:F31" si="15">IF(E27=0,,($E$9-E27)*$E$7*100/$E$9)</f>
        <v>0</v>
      </c>
      <c r="G27" s="6"/>
      <c r="H27" s="7">
        <f t="shared" ref="H27:H31" si="16">IF(G27=0,,($G$9-G27)*$G$7*100/$G$9)</f>
        <v>0</v>
      </c>
      <c r="I27" s="6"/>
      <c r="J27" s="7">
        <f t="shared" ref="J27:J31" si="17">IF(I27=0,,($I$9-I27)*$I$7*100/$I$9)</f>
        <v>0</v>
      </c>
      <c r="K27" s="6"/>
      <c r="L27" s="7">
        <f t="shared" ref="L27:L31" si="18">IF(K27=0,,($K$9-K27)*$K$7*100/$K$9)</f>
        <v>0</v>
      </c>
      <c r="M27" s="6"/>
      <c r="N27" s="7">
        <f t="shared" ref="N27:N31" si="19">IF(M27=0,,($M$9-M27)*$M$7*100/$M$9)</f>
        <v>0</v>
      </c>
      <c r="O27" s="6"/>
      <c r="P27" s="7">
        <f t="shared" ref="P27:P31" si="20">IF(O27=0,,($O$9-O27)*$O$7*100/$O$9)</f>
        <v>0</v>
      </c>
      <c r="Q27" s="6"/>
      <c r="R27" s="7">
        <f t="shared" ref="R27:R31" si="21">IF(Q27=0,,($Q$9-Q27)*$Q$7*100/$Q$9)</f>
        <v>0</v>
      </c>
      <c r="S27" s="6"/>
      <c r="T27" s="7">
        <f t="shared" ref="T27:T31" si="22">IF(S27=0,,($S$9-S27)*$S$7*100/$S$9)</f>
        <v>0</v>
      </c>
      <c r="U27" s="8">
        <f t="shared" ref="U27:U31" si="23">R27+P27+N27+L27+J27+H27+T27</f>
        <v>0</v>
      </c>
      <c r="V27" s="6">
        <f t="shared" si="7"/>
        <v>17</v>
      </c>
      <c r="W27" s="6">
        <f t="shared" si="8"/>
        <v>0</v>
      </c>
      <c r="X27" s="18">
        <f t="shared" si="9"/>
        <v>0</v>
      </c>
    </row>
    <row r="28" spans="1:24" x14ac:dyDescent="0.2">
      <c r="A28" s="5">
        <f t="shared" si="0"/>
        <v>18</v>
      </c>
      <c r="B28" s="6"/>
      <c r="C28" s="6"/>
      <c r="D28" s="6"/>
      <c r="E28" s="6"/>
      <c r="F28" s="7">
        <f t="shared" si="15"/>
        <v>0</v>
      </c>
      <c r="G28" s="6"/>
      <c r="H28" s="7">
        <f t="shared" si="16"/>
        <v>0</v>
      </c>
      <c r="I28" s="6"/>
      <c r="J28" s="7">
        <f t="shared" si="17"/>
        <v>0</v>
      </c>
      <c r="K28" s="6"/>
      <c r="L28" s="7">
        <f t="shared" si="18"/>
        <v>0</v>
      </c>
      <c r="M28" s="6"/>
      <c r="N28" s="7">
        <f t="shared" si="19"/>
        <v>0</v>
      </c>
      <c r="O28" s="6"/>
      <c r="P28" s="7">
        <f t="shared" si="20"/>
        <v>0</v>
      </c>
      <c r="Q28" s="6"/>
      <c r="R28" s="7">
        <f t="shared" si="21"/>
        <v>0</v>
      </c>
      <c r="S28" s="6"/>
      <c r="T28" s="7">
        <f t="shared" si="22"/>
        <v>0</v>
      </c>
      <c r="U28" s="8">
        <f t="shared" si="23"/>
        <v>0</v>
      </c>
      <c r="V28" s="6">
        <f t="shared" si="7"/>
        <v>18</v>
      </c>
      <c r="W28" s="6">
        <f t="shared" si="8"/>
        <v>0</v>
      </c>
      <c r="X28" s="16">
        <f t="shared" si="9"/>
        <v>0</v>
      </c>
    </row>
    <row r="29" spans="1:24" x14ac:dyDescent="0.2">
      <c r="A29" s="5">
        <f t="shared" si="0"/>
        <v>19</v>
      </c>
      <c r="B29" s="6"/>
      <c r="C29" s="6"/>
      <c r="D29" s="6"/>
      <c r="E29" s="6"/>
      <c r="F29" s="7">
        <f t="shared" si="15"/>
        <v>0</v>
      </c>
      <c r="G29" s="6"/>
      <c r="H29" s="7">
        <f t="shared" si="16"/>
        <v>0</v>
      </c>
      <c r="I29" s="6"/>
      <c r="J29" s="7">
        <f t="shared" si="17"/>
        <v>0</v>
      </c>
      <c r="K29" s="6"/>
      <c r="L29" s="7">
        <f t="shared" si="18"/>
        <v>0</v>
      </c>
      <c r="M29" s="6"/>
      <c r="N29" s="7">
        <f t="shared" si="19"/>
        <v>0</v>
      </c>
      <c r="O29" s="6"/>
      <c r="P29" s="7">
        <f t="shared" si="20"/>
        <v>0</v>
      </c>
      <c r="Q29" s="6"/>
      <c r="R29" s="7">
        <f t="shared" si="21"/>
        <v>0</v>
      </c>
      <c r="S29" s="6"/>
      <c r="T29" s="7">
        <f t="shared" si="22"/>
        <v>0</v>
      </c>
      <c r="U29" s="8">
        <f t="shared" si="23"/>
        <v>0</v>
      </c>
      <c r="V29" s="6">
        <f t="shared" si="7"/>
        <v>19</v>
      </c>
      <c r="W29" s="6">
        <f t="shared" si="8"/>
        <v>0</v>
      </c>
      <c r="X29" s="18">
        <f t="shared" si="9"/>
        <v>0</v>
      </c>
    </row>
    <row r="30" spans="1:24" x14ac:dyDescent="0.2">
      <c r="A30" s="5">
        <f t="shared" si="0"/>
        <v>20</v>
      </c>
      <c r="B30" s="6"/>
      <c r="C30" s="6"/>
      <c r="D30" s="6"/>
      <c r="E30" s="6"/>
      <c r="F30" s="7">
        <f t="shared" si="15"/>
        <v>0</v>
      </c>
      <c r="G30" s="6"/>
      <c r="H30" s="7">
        <f t="shared" si="16"/>
        <v>0</v>
      </c>
      <c r="I30" s="6"/>
      <c r="J30" s="7">
        <f t="shared" si="17"/>
        <v>0</v>
      </c>
      <c r="K30" s="6"/>
      <c r="L30" s="7">
        <f t="shared" si="18"/>
        <v>0</v>
      </c>
      <c r="M30" s="6"/>
      <c r="N30" s="7">
        <f t="shared" si="19"/>
        <v>0</v>
      </c>
      <c r="O30" s="6"/>
      <c r="P30" s="7">
        <f t="shared" si="20"/>
        <v>0</v>
      </c>
      <c r="Q30" s="6"/>
      <c r="R30" s="7">
        <f t="shared" si="21"/>
        <v>0</v>
      </c>
      <c r="S30" s="6"/>
      <c r="T30" s="7">
        <f t="shared" si="22"/>
        <v>0</v>
      </c>
      <c r="U30" s="8">
        <f t="shared" si="23"/>
        <v>0</v>
      </c>
      <c r="V30" s="6">
        <f t="shared" si="7"/>
        <v>20</v>
      </c>
      <c r="W30" s="6">
        <f t="shared" si="8"/>
        <v>0</v>
      </c>
      <c r="X30" s="18">
        <f t="shared" si="9"/>
        <v>0</v>
      </c>
    </row>
    <row r="31" spans="1:24" x14ac:dyDescent="0.2">
      <c r="A31" s="5">
        <f t="shared" si="0"/>
        <v>21</v>
      </c>
      <c r="B31" s="6"/>
      <c r="C31" s="6"/>
      <c r="D31" s="6"/>
      <c r="E31" s="6"/>
      <c r="F31" s="7">
        <f t="shared" si="15"/>
        <v>0</v>
      </c>
      <c r="G31" s="6"/>
      <c r="H31" s="7">
        <f t="shared" si="16"/>
        <v>0</v>
      </c>
      <c r="I31" s="6"/>
      <c r="J31" s="7">
        <f t="shared" si="17"/>
        <v>0</v>
      </c>
      <c r="K31" s="6"/>
      <c r="L31" s="7">
        <f t="shared" si="18"/>
        <v>0</v>
      </c>
      <c r="M31" s="6"/>
      <c r="N31" s="7">
        <f t="shared" si="19"/>
        <v>0</v>
      </c>
      <c r="O31" s="6"/>
      <c r="P31" s="7">
        <f t="shared" si="20"/>
        <v>0</v>
      </c>
      <c r="Q31" s="6"/>
      <c r="R31" s="7">
        <f t="shared" si="21"/>
        <v>0</v>
      </c>
      <c r="S31" s="6"/>
      <c r="T31" s="7">
        <f t="shared" si="22"/>
        <v>0</v>
      </c>
      <c r="U31" s="8">
        <f t="shared" si="23"/>
        <v>0</v>
      </c>
      <c r="V31" s="6">
        <f t="shared" si="7"/>
        <v>21</v>
      </c>
      <c r="W31" s="6">
        <f t="shared" si="8"/>
        <v>0</v>
      </c>
      <c r="X31" s="18">
        <f t="shared" si="9"/>
        <v>0</v>
      </c>
    </row>
    <row r="32" spans="1:24" x14ac:dyDescent="0.2">
      <c r="A32" s="38" t="s">
        <v>11</v>
      </c>
      <c r="B32" s="38"/>
      <c r="C32" s="39"/>
      <c r="E32">
        <f>COUNTA(E11:E31)</f>
        <v>2</v>
      </c>
      <c r="G32">
        <f>COUNTA(G11:G31)</f>
        <v>2</v>
      </c>
      <c r="I32">
        <f>COUNTA(I11:I31)</f>
        <v>4</v>
      </c>
      <c r="K32">
        <f>COUNTA(K11:K31)</f>
        <v>4</v>
      </c>
      <c r="M32">
        <f>COUNTA(M11:M31)</f>
        <v>6</v>
      </c>
      <c r="O32">
        <f>COUNTA(O11:O31)</f>
        <v>1</v>
      </c>
      <c r="Q32">
        <f>COUNTA(Q11:Q31)</f>
        <v>1</v>
      </c>
    </row>
    <row r="33" spans="1:17" x14ac:dyDescent="0.2">
      <c r="A33" s="41" t="s">
        <v>19</v>
      </c>
      <c r="B33" s="41"/>
      <c r="C33" s="41"/>
      <c r="E33" s="15">
        <f>E32/$G$2</f>
        <v>0.2</v>
      </c>
      <c r="G33" s="15">
        <f>G32/$G$2</f>
        <v>0.2</v>
      </c>
      <c r="I33" s="15">
        <f>I32/$G$2</f>
        <v>0.4</v>
      </c>
      <c r="K33" s="15">
        <f>K32/$G$2</f>
        <v>0.4</v>
      </c>
      <c r="M33" s="15">
        <f>M32/$G$2</f>
        <v>0.6</v>
      </c>
      <c r="O33" s="15">
        <f>O32/$G$2</f>
        <v>0.1</v>
      </c>
      <c r="Q33" s="15">
        <f>Q32/$G$2</f>
        <v>0.1</v>
      </c>
    </row>
    <row r="42" spans="1:17" x14ac:dyDescent="0.2">
      <c r="N42" s="10"/>
    </row>
  </sheetData>
  <sortState xmlns:xlrd2="http://schemas.microsoft.com/office/spreadsheetml/2017/richdata2" ref="B11:U26">
    <sortCondition descending="1" ref="U11:U26"/>
  </sortState>
  <mergeCells count="37">
    <mergeCell ref="S7:T7"/>
    <mergeCell ref="S8:T8"/>
    <mergeCell ref="S9:T9"/>
    <mergeCell ref="Q9:R9"/>
    <mergeCell ref="A32:C32"/>
    <mergeCell ref="I9:J9"/>
    <mergeCell ref="K9:L9"/>
    <mergeCell ref="K8:L8"/>
    <mergeCell ref="O8:P8"/>
    <mergeCell ref="G9:H9"/>
    <mergeCell ref="A33:C33"/>
    <mergeCell ref="Q7:R7"/>
    <mergeCell ref="E8:F8"/>
    <mergeCell ref="G8:H8"/>
    <mergeCell ref="I8:J8"/>
    <mergeCell ref="O9:P9"/>
    <mergeCell ref="Q8:R8"/>
    <mergeCell ref="E7:F7"/>
    <mergeCell ref="G7:H7"/>
    <mergeCell ref="I7:J7"/>
    <mergeCell ref="K7:L7"/>
    <mergeCell ref="O7:P7"/>
    <mergeCell ref="M7:N7"/>
    <mergeCell ref="M8:N8"/>
    <mergeCell ref="M9:N9"/>
    <mergeCell ref="E9:F9"/>
    <mergeCell ref="A1:S1"/>
    <mergeCell ref="E6:F6"/>
    <mergeCell ref="G6:H6"/>
    <mergeCell ref="I6:J6"/>
    <mergeCell ref="K6:L6"/>
    <mergeCell ref="Q6:R6"/>
    <mergeCell ref="E2:F2"/>
    <mergeCell ref="E3:F3"/>
    <mergeCell ref="O6:P6"/>
    <mergeCell ref="M6:N6"/>
    <mergeCell ref="S6:T6"/>
  </mergeCells>
  <pageMargins left="0.7" right="0.7" top="0.75" bottom="0.75" header="0.3" footer="0.3"/>
  <pageSetup paperSize="9" orientation="portrait" horizontalDpi="0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V58"/>
  <sheetViews>
    <sheetView zoomScale="113" zoomScaleNormal="113" workbookViewId="0">
      <pane xSplit="3" ySplit="10" topLeftCell="M11" activePane="bottomRight" state="frozenSplit"/>
      <selection activeCell="D26" sqref="D26"/>
      <selection pane="topRight" activeCell="D26" sqref="D26"/>
      <selection pane="bottomLeft" activeCell="D26" sqref="D26"/>
      <selection pane="bottomRight" activeCell="R21" sqref="R21"/>
    </sheetView>
  </sheetViews>
  <sheetFormatPr baseColWidth="10" defaultRowHeight="15" x14ac:dyDescent="0.2"/>
  <cols>
    <col min="1" max="1" width="25.33203125" bestFit="1" customWidth="1"/>
    <col min="2" max="2" width="28.1640625" bestFit="1" customWidth="1"/>
    <col min="3" max="3" width="12" bestFit="1" customWidth="1"/>
    <col min="4" max="4" width="24" bestFit="1" customWidth="1"/>
    <col min="5" max="5" width="8.5" bestFit="1" customWidth="1"/>
    <col min="6" max="6" width="21.5" customWidth="1"/>
    <col min="7" max="7" width="8.5" bestFit="1" customWidth="1"/>
    <col min="8" max="8" width="16.6640625" customWidth="1"/>
    <col min="9" max="9" width="8.5" bestFit="1" customWidth="1"/>
    <col min="10" max="10" width="24.1640625" customWidth="1"/>
    <col min="11" max="11" width="8.5" bestFit="1" customWidth="1"/>
    <col min="12" max="12" width="31.1640625" customWidth="1"/>
    <col min="13" max="13" width="8.5" bestFit="1" customWidth="1"/>
    <col min="14" max="14" width="21.6640625" customWidth="1"/>
    <col min="15" max="15" width="8.5" bestFit="1" customWidth="1"/>
    <col min="16" max="16" width="21.1640625" customWidth="1"/>
    <col min="17" max="17" width="8.5" bestFit="1" customWidth="1"/>
    <col min="18" max="18" width="24.5" customWidth="1"/>
    <col min="19" max="19" width="15.5" bestFit="1" customWidth="1"/>
    <col min="20" max="20" width="25.33203125" bestFit="1" customWidth="1"/>
    <col min="21" max="21" width="17.1640625" bestFit="1" customWidth="1"/>
    <col min="22" max="22" width="28.1640625" bestFit="1" customWidth="1"/>
  </cols>
  <sheetData>
    <row r="1" spans="1:22" ht="31" x14ac:dyDescent="0.35">
      <c r="A1" s="37" t="s">
        <v>29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</row>
    <row r="2" spans="1:22" x14ac:dyDescent="0.2">
      <c r="E2" s="40" t="s">
        <v>16</v>
      </c>
      <c r="F2" s="40"/>
      <c r="G2" s="14">
        <f>COUNTA(B11:B56)</f>
        <v>20</v>
      </c>
    </row>
    <row r="3" spans="1:22" x14ac:dyDescent="0.2">
      <c r="B3" s="2"/>
      <c r="E3" s="40" t="s">
        <v>17</v>
      </c>
      <c r="F3" s="40"/>
      <c r="G3" s="14">
        <f>COUNTA(E8:R8)</f>
        <v>6</v>
      </c>
    </row>
    <row r="4" spans="1:22" x14ac:dyDescent="0.2">
      <c r="B4" s="2"/>
      <c r="C4" s="3"/>
    </row>
    <row r="6" spans="1:22" x14ac:dyDescent="0.2">
      <c r="D6" s="1" t="s">
        <v>0</v>
      </c>
      <c r="E6" s="33" t="s">
        <v>94</v>
      </c>
      <c r="F6" s="33"/>
      <c r="G6" s="33" t="s">
        <v>124</v>
      </c>
      <c r="H6" s="33"/>
      <c r="I6" s="33" t="s">
        <v>158</v>
      </c>
      <c r="J6" s="33"/>
      <c r="K6" s="33" t="s">
        <v>298</v>
      </c>
      <c r="L6" s="33"/>
      <c r="M6" s="34" t="s">
        <v>318</v>
      </c>
      <c r="N6" s="35"/>
      <c r="O6" s="33" t="s">
        <v>364</v>
      </c>
      <c r="P6" s="33"/>
      <c r="Q6" s="33"/>
      <c r="R6" s="33"/>
    </row>
    <row r="7" spans="1:22" x14ac:dyDescent="0.2">
      <c r="D7" s="1" t="s">
        <v>10</v>
      </c>
      <c r="E7" s="34">
        <v>2</v>
      </c>
      <c r="F7" s="35"/>
      <c r="G7" s="34">
        <v>2</v>
      </c>
      <c r="H7" s="35"/>
      <c r="I7" s="34">
        <v>2</v>
      </c>
      <c r="J7" s="35"/>
      <c r="K7" s="34">
        <v>2</v>
      </c>
      <c r="L7" s="35"/>
      <c r="M7" s="34">
        <v>2</v>
      </c>
      <c r="N7" s="35"/>
      <c r="O7" s="34">
        <v>2</v>
      </c>
      <c r="P7" s="35"/>
      <c r="Q7" s="34"/>
      <c r="R7" s="35"/>
    </row>
    <row r="8" spans="1:22" x14ac:dyDescent="0.2">
      <c r="D8" s="1" t="s">
        <v>1</v>
      </c>
      <c r="E8" s="36">
        <v>45935</v>
      </c>
      <c r="F8" s="36"/>
      <c r="G8" s="53">
        <v>45955</v>
      </c>
      <c r="H8" s="54"/>
      <c r="I8" s="53">
        <v>45984</v>
      </c>
      <c r="J8" s="54"/>
      <c r="K8" s="53">
        <v>46004</v>
      </c>
      <c r="L8" s="54"/>
      <c r="M8" s="53">
        <v>46053</v>
      </c>
      <c r="N8" s="54"/>
      <c r="O8" s="36">
        <v>46088</v>
      </c>
      <c r="P8" s="36"/>
      <c r="Q8" s="36"/>
      <c r="R8" s="36"/>
    </row>
    <row r="9" spans="1:22" x14ac:dyDescent="0.2">
      <c r="D9" s="1" t="s">
        <v>2</v>
      </c>
      <c r="E9" s="33">
        <v>2</v>
      </c>
      <c r="F9" s="33"/>
      <c r="G9" s="34">
        <v>6</v>
      </c>
      <c r="H9" s="35"/>
      <c r="I9" s="34">
        <v>13</v>
      </c>
      <c r="J9" s="35"/>
      <c r="K9" s="34">
        <v>12</v>
      </c>
      <c r="L9" s="35"/>
      <c r="M9" s="34">
        <v>13</v>
      </c>
      <c r="N9" s="35"/>
      <c r="O9" s="33">
        <v>6</v>
      </c>
      <c r="P9" s="33"/>
      <c r="Q9" s="33"/>
      <c r="R9" s="33"/>
    </row>
    <row r="10" spans="1:22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8</v>
      </c>
      <c r="T10" s="1" t="s">
        <v>9</v>
      </c>
      <c r="U10" s="1" t="s">
        <v>18</v>
      </c>
      <c r="V10" s="1" t="s">
        <v>20</v>
      </c>
    </row>
    <row r="11" spans="1:22" x14ac:dyDescent="0.2">
      <c r="A11" s="26">
        <f t="shared" ref="A11:A56" si="0">T11</f>
        <v>1</v>
      </c>
      <c r="B11" s="13" t="s">
        <v>184</v>
      </c>
      <c r="C11" s="13" t="s">
        <v>155</v>
      </c>
      <c r="D11" s="13" t="s">
        <v>202</v>
      </c>
      <c r="E11" s="13"/>
      <c r="F11" s="19">
        <f>IF(E11=0,,($E$9-E11)*$E$7*100/$E$9)</f>
        <v>0</v>
      </c>
      <c r="G11" s="13"/>
      <c r="H11" s="19">
        <f t="shared" ref="H11:H20" si="1">IF(G11=0,,($G$9-G11)*$G$7*100/$G$9)</f>
        <v>0</v>
      </c>
      <c r="I11" s="13">
        <v>1</v>
      </c>
      <c r="J11" s="19">
        <v>13</v>
      </c>
      <c r="K11" s="13">
        <v>6</v>
      </c>
      <c r="L11" s="19">
        <v>8</v>
      </c>
      <c r="M11" s="6">
        <v>3</v>
      </c>
      <c r="N11" s="13">
        <v>11</v>
      </c>
      <c r="O11" s="27">
        <v>3</v>
      </c>
      <c r="P11" s="29">
        <v>4</v>
      </c>
      <c r="Q11" s="6"/>
      <c r="R11" s="7">
        <f t="shared" ref="R11:R16" si="2">IF(Q11=0,,($Q$9-Q11)*$Q$7*100/$Q$9)</f>
        <v>0</v>
      </c>
      <c r="S11" s="8">
        <f t="shared" ref="S11:S33" si="3">SUM(F11+H11+J11+L11+N11+P11+R11)</f>
        <v>36</v>
      </c>
      <c r="T11" s="6">
        <f t="shared" ref="T11:T56" si="4">ROW(B11)-10</f>
        <v>1</v>
      </c>
      <c r="U11" s="6">
        <f t="shared" ref="U11:U56" si="5">COUNTA(E11,G11,I11,K11,M11,O11,Q11)</f>
        <v>4</v>
      </c>
      <c r="V11" s="16">
        <f t="shared" ref="V11:V56" si="6">U11/$G$3</f>
        <v>0.66666666666666663</v>
      </c>
    </row>
    <row r="12" spans="1:22" x14ac:dyDescent="0.2">
      <c r="A12" s="26">
        <f t="shared" si="0"/>
        <v>2</v>
      </c>
      <c r="B12" s="13" t="s">
        <v>203</v>
      </c>
      <c r="C12" s="13" t="s">
        <v>204</v>
      </c>
      <c r="D12" s="13" t="s">
        <v>53</v>
      </c>
      <c r="E12" s="13"/>
      <c r="F12" s="19"/>
      <c r="G12" s="13"/>
      <c r="H12" s="19">
        <f t="shared" si="1"/>
        <v>0</v>
      </c>
      <c r="I12" s="13">
        <v>3</v>
      </c>
      <c r="J12" s="19">
        <v>11</v>
      </c>
      <c r="K12" s="13">
        <v>7</v>
      </c>
      <c r="L12" s="19">
        <v>7</v>
      </c>
      <c r="M12" s="6">
        <v>1</v>
      </c>
      <c r="N12" s="13">
        <v>13</v>
      </c>
      <c r="O12" s="27">
        <v>2</v>
      </c>
      <c r="P12" s="29">
        <v>5</v>
      </c>
      <c r="Q12" s="6"/>
      <c r="R12" s="7">
        <f t="shared" si="2"/>
        <v>0</v>
      </c>
      <c r="S12" s="8">
        <f t="shared" si="3"/>
        <v>36</v>
      </c>
      <c r="T12" s="6">
        <f t="shared" si="4"/>
        <v>2</v>
      </c>
      <c r="U12" s="6">
        <f t="shared" si="5"/>
        <v>4</v>
      </c>
      <c r="V12" s="16">
        <f t="shared" si="6"/>
        <v>0.66666666666666663</v>
      </c>
    </row>
    <row r="13" spans="1:22" x14ac:dyDescent="0.2">
      <c r="A13" s="26">
        <f t="shared" si="0"/>
        <v>3</v>
      </c>
      <c r="B13" s="13" t="s">
        <v>98</v>
      </c>
      <c r="C13" s="13" t="s">
        <v>99</v>
      </c>
      <c r="D13" s="13" t="s">
        <v>97</v>
      </c>
      <c r="E13" s="13">
        <v>2</v>
      </c>
      <c r="F13" s="19">
        <v>2</v>
      </c>
      <c r="G13" s="27"/>
      <c r="H13" s="29">
        <f t="shared" si="1"/>
        <v>0</v>
      </c>
      <c r="I13" s="13">
        <v>2</v>
      </c>
      <c r="J13" s="19">
        <v>12</v>
      </c>
      <c r="K13" s="13"/>
      <c r="L13" s="19">
        <f>IF(K13=0,,($K$9-K13)*$K$7*100/$K$9)</f>
        <v>0</v>
      </c>
      <c r="M13" s="6">
        <v>2</v>
      </c>
      <c r="N13" s="13">
        <v>12</v>
      </c>
      <c r="O13" s="27">
        <v>1</v>
      </c>
      <c r="P13" s="29">
        <v>6</v>
      </c>
      <c r="Q13" s="6"/>
      <c r="R13" s="7">
        <f t="shared" si="2"/>
        <v>0</v>
      </c>
      <c r="S13" s="8">
        <f t="shared" si="3"/>
        <v>32</v>
      </c>
      <c r="T13" s="6">
        <f t="shared" si="4"/>
        <v>3</v>
      </c>
      <c r="U13" s="6">
        <f t="shared" si="5"/>
        <v>4</v>
      </c>
      <c r="V13" s="16">
        <f t="shared" si="6"/>
        <v>0.66666666666666663</v>
      </c>
    </row>
    <row r="14" spans="1:22" x14ac:dyDescent="0.2">
      <c r="A14" s="26">
        <f t="shared" si="0"/>
        <v>4</v>
      </c>
      <c r="B14" s="27" t="s">
        <v>207</v>
      </c>
      <c r="C14" s="27" t="s">
        <v>208</v>
      </c>
      <c r="D14" s="27" t="s">
        <v>97</v>
      </c>
      <c r="E14" s="6"/>
      <c r="F14" s="29">
        <f>IF(E14=0,,($E$9-E14)*$E$7*100/$E$9)</f>
        <v>0</v>
      </c>
      <c r="G14" s="6"/>
      <c r="H14" s="29">
        <f t="shared" si="1"/>
        <v>0</v>
      </c>
      <c r="I14" s="13">
        <v>5</v>
      </c>
      <c r="J14" s="19">
        <v>10</v>
      </c>
      <c r="K14" s="13"/>
      <c r="L14" s="19">
        <f>IF(K14=0,,($K$9-K14)*$K$7*100/$K$9)</f>
        <v>0</v>
      </c>
      <c r="M14" s="6">
        <v>3</v>
      </c>
      <c r="N14" s="13">
        <v>11</v>
      </c>
      <c r="O14" s="27">
        <v>3</v>
      </c>
      <c r="P14" s="29">
        <v>4</v>
      </c>
      <c r="Q14" s="6"/>
      <c r="R14" s="7">
        <f t="shared" si="2"/>
        <v>0</v>
      </c>
      <c r="S14" s="8">
        <f t="shared" si="3"/>
        <v>25</v>
      </c>
      <c r="T14" s="6">
        <f t="shared" si="4"/>
        <v>4</v>
      </c>
      <c r="U14" s="6">
        <f t="shared" si="5"/>
        <v>3</v>
      </c>
      <c r="V14" s="16">
        <f t="shared" si="6"/>
        <v>0.5</v>
      </c>
    </row>
    <row r="15" spans="1:22" x14ac:dyDescent="0.2">
      <c r="A15" s="26">
        <f t="shared" si="0"/>
        <v>5</v>
      </c>
      <c r="B15" s="13" t="s">
        <v>205</v>
      </c>
      <c r="C15" s="13" t="s">
        <v>206</v>
      </c>
      <c r="D15" s="13" t="s">
        <v>121</v>
      </c>
      <c r="E15" s="13"/>
      <c r="F15" s="19">
        <f>IF(E15=0,,($E$9-E15)*$E$7*100/$E$9)</f>
        <v>0</v>
      </c>
      <c r="G15" s="13"/>
      <c r="H15" s="19">
        <f t="shared" si="1"/>
        <v>0</v>
      </c>
      <c r="I15" s="13">
        <v>3</v>
      </c>
      <c r="J15" s="19">
        <v>11</v>
      </c>
      <c r="K15" s="13"/>
      <c r="L15" s="19">
        <f>IF(K15=0,,($K$9-K15)*$K$7*100/$K$9)</f>
        <v>0</v>
      </c>
      <c r="M15" s="6">
        <v>5</v>
      </c>
      <c r="N15" s="13">
        <v>10</v>
      </c>
      <c r="O15" s="27"/>
      <c r="P15" s="29">
        <f>IF(O15=0,,($O$9-O15)*$O$7*100/$O$9)</f>
        <v>0</v>
      </c>
      <c r="Q15" s="6"/>
      <c r="R15" s="7">
        <f t="shared" si="2"/>
        <v>0</v>
      </c>
      <c r="S15" s="8">
        <f t="shared" si="3"/>
        <v>21</v>
      </c>
      <c r="T15" s="6">
        <f t="shared" si="4"/>
        <v>5</v>
      </c>
      <c r="U15" s="6">
        <f t="shared" si="5"/>
        <v>2</v>
      </c>
      <c r="V15" s="16">
        <f t="shared" si="6"/>
        <v>0.33333333333333331</v>
      </c>
    </row>
    <row r="16" spans="1:22" x14ac:dyDescent="0.2">
      <c r="A16" s="26">
        <f t="shared" si="0"/>
        <v>6</v>
      </c>
      <c r="B16" s="13" t="s">
        <v>95</v>
      </c>
      <c r="C16" s="13" t="s">
        <v>96</v>
      </c>
      <c r="D16" s="13" t="s">
        <v>97</v>
      </c>
      <c r="E16" s="13">
        <v>1</v>
      </c>
      <c r="F16" s="19">
        <v>4</v>
      </c>
      <c r="G16" s="13"/>
      <c r="H16" s="19">
        <f t="shared" si="1"/>
        <v>0</v>
      </c>
      <c r="I16" s="13">
        <v>7</v>
      </c>
      <c r="J16" s="19">
        <v>8</v>
      </c>
      <c r="K16" s="13"/>
      <c r="L16" s="19">
        <f>IF(K16=0,,($K$9-K16)*$K$7*100/$K$9)</f>
        <v>0</v>
      </c>
      <c r="M16" s="6"/>
      <c r="N16" s="13">
        <f>IF(M16=0,,($M$9-M16)*$M$7*100/$M$9)</f>
        <v>0</v>
      </c>
      <c r="O16" s="27">
        <v>5</v>
      </c>
      <c r="P16" s="29">
        <v>3</v>
      </c>
      <c r="Q16" s="6"/>
      <c r="R16" s="7">
        <f t="shared" si="2"/>
        <v>0</v>
      </c>
      <c r="S16" s="8">
        <f t="shared" si="3"/>
        <v>15</v>
      </c>
      <c r="T16" s="6">
        <f t="shared" si="4"/>
        <v>6</v>
      </c>
      <c r="U16" s="6">
        <f t="shared" si="5"/>
        <v>3</v>
      </c>
      <c r="V16" s="16">
        <f t="shared" si="6"/>
        <v>0.5</v>
      </c>
    </row>
    <row r="17" spans="1:22" x14ac:dyDescent="0.2">
      <c r="A17" s="26">
        <f t="shared" si="0"/>
        <v>7</v>
      </c>
      <c r="B17" s="27" t="s">
        <v>220</v>
      </c>
      <c r="C17" s="27" t="s">
        <v>221</v>
      </c>
      <c r="D17" s="27" t="s">
        <v>53</v>
      </c>
      <c r="E17" s="6"/>
      <c r="F17" s="29">
        <f t="shared" ref="F17:F26" si="7">IF(E17=0,,($E$9-E17)*$E$7*100/$E$9)</f>
        <v>0</v>
      </c>
      <c r="G17" s="6"/>
      <c r="H17" s="29">
        <f t="shared" si="1"/>
        <v>0</v>
      </c>
      <c r="I17" s="13">
        <v>13</v>
      </c>
      <c r="J17" s="19">
        <v>2</v>
      </c>
      <c r="K17" s="13">
        <v>10</v>
      </c>
      <c r="L17" s="19">
        <v>4</v>
      </c>
      <c r="M17" s="6">
        <v>9</v>
      </c>
      <c r="N17" s="13">
        <v>6</v>
      </c>
      <c r="O17" s="27">
        <v>6</v>
      </c>
      <c r="P17" s="29">
        <v>2</v>
      </c>
      <c r="Q17" s="6"/>
      <c r="R17" s="7">
        <f>IF(Q16=0,,($Q$9-Q16)*$Q$7*100/$Q$9)</f>
        <v>0</v>
      </c>
      <c r="S17" s="8">
        <f t="shared" si="3"/>
        <v>14</v>
      </c>
      <c r="T17" s="6">
        <f t="shared" si="4"/>
        <v>7</v>
      </c>
      <c r="U17" s="6">
        <f t="shared" si="5"/>
        <v>4</v>
      </c>
      <c r="V17" s="16">
        <f t="shared" si="6"/>
        <v>0.66666666666666663</v>
      </c>
    </row>
    <row r="18" spans="1:22" x14ac:dyDescent="0.2">
      <c r="A18" s="26">
        <f t="shared" si="0"/>
        <v>8</v>
      </c>
      <c r="B18" s="13" t="s">
        <v>209</v>
      </c>
      <c r="C18" s="13" t="s">
        <v>210</v>
      </c>
      <c r="D18" s="13" t="s">
        <v>121</v>
      </c>
      <c r="E18" s="13"/>
      <c r="F18" s="19">
        <f t="shared" si="7"/>
        <v>0</v>
      </c>
      <c r="G18" s="13"/>
      <c r="H18" s="19">
        <f t="shared" si="1"/>
        <v>0</v>
      </c>
      <c r="I18" s="13">
        <v>6</v>
      </c>
      <c r="J18" s="19">
        <v>9</v>
      </c>
      <c r="K18" s="13"/>
      <c r="L18" s="19">
        <f t="shared" ref="L18:L23" si="8">IF(K18=0,,($K$9-K18)*$K$7*100/$K$9)</f>
        <v>0</v>
      </c>
      <c r="M18" s="6">
        <v>11</v>
      </c>
      <c r="N18" s="13">
        <v>4</v>
      </c>
      <c r="O18" s="27"/>
      <c r="P18" s="29"/>
      <c r="Q18" s="6"/>
      <c r="R18" s="7">
        <f t="shared" ref="R18:R27" si="9">IF(Q18=0,,($Q$9-Q18)*$Q$7*100/$Q$9)</f>
        <v>0</v>
      </c>
      <c r="S18" s="8">
        <f t="shared" si="3"/>
        <v>13</v>
      </c>
      <c r="T18" s="6">
        <f t="shared" si="4"/>
        <v>8</v>
      </c>
      <c r="U18" s="6">
        <f t="shared" si="5"/>
        <v>2</v>
      </c>
      <c r="V18" s="16">
        <f t="shared" si="6"/>
        <v>0.33333333333333331</v>
      </c>
    </row>
    <row r="19" spans="1:22" x14ac:dyDescent="0.2">
      <c r="A19" s="26">
        <f t="shared" si="0"/>
        <v>9</v>
      </c>
      <c r="B19" s="27" t="s">
        <v>331</v>
      </c>
      <c r="C19" s="27" t="s">
        <v>163</v>
      </c>
      <c r="D19" s="27" t="s">
        <v>121</v>
      </c>
      <c r="E19" s="6"/>
      <c r="F19" s="29">
        <f t="shared" si="7"/>
        <v>0</v>
      </c>
      <c r="G19" s="6"/>
      <c r="H19" s="29">
        <f t="shared" si="1"/>
        <v>0</v>
      </c>
      <c r="I19" s="13"/>
      <c r="J19" s="19">
        <f>IF(I19=0,,($I$9-I19)*$I$7*100/$I$9)</f>
        <v>0</v>
      </c>
      <c r="K19" s="13"/>
      <c r="L19" s="19">
        <f t="shared" si="8"/>
        <v>0</v>
      </c>
      <c r="M19" s="6">
        <v>6</v>
      </c>
      <c r="N19" s="13">
        <v>9</v>
      </c>
      <c r="O19" s="13"/>
      <c r="P19" s="29">
        <v>0</v>
      </c>
      <c r="Q19" s="6"/>
      <c r="R19" s="7">
        <f t="shared" si="9"/>
        <v>0</v>
      </c>
      <c r="S19" s="8">
        <f t="shared" si="3"/>
        <v>9</v>
      </c>
      <c r="T19" s="6">
        <f t="shared" si="4"/>
        <v>9</v>
      </c>
      <c r="U19" s="6">
        <f t="shared" si="5"/>
        <v>1</v>
      </c>
      <c r="V19" s="16">
        <f t="shared" si="6"/>
        <v>0.16666666666666666</v>
      </c>
    </row>
    <row r="20" spans="1:22" x14ac:dyDescent="0.2">
      <c r="A20" s="26">
        <f t="shared" si="0"/>
        <v>10</v>
      </c>
      <c r="B20" s="13" t="s">
        <v>332</v>
      </c>
      <c r="C20" s="13" t="s">
        <v>59</v>
      </c>
      <c r="D20" s="13" t="s">
        <v>53</v>
      </c>
      <c r="E20" s="13"/>
      <c r="F20" s="19">
        <f t="shared" si="7"/>
        <v>0</v>
      </c>
      <c r="G20" s="13"/>
      <c r="H20" s="19">
        <f t="shared" si="1"/>
        <v>0</v>
      </c>
      <c r="I20" s="13"/>
      <c r="J20" s="19">
        <f>IF(I20=0,,($I$9-I20)*$I$7*100/$I$9)</f>
        <v>0</v>
      </c>
      <c r="K20" s="13"/>
      <c r="L20" s="19">
        <f t="shared" si="8"/>
        <v>0</v>
      </c>
      <c r="M20" s="6">
        <v>7</v>
      </c>
      <c r="N20" s="13">
        <v>8</v>
      </c>
      <c r="O20" s="6"/>
      <c r="P20" s="29">
        <f>IF(O20=0,,($O$9-O20)*$O$7*100/$O$9)</f>
        <v>0</v>
      </c>
      <c r="Q20" s="6"/>
      <c r="R20" s="7">
        <f t="shared" si="9"/>
        <v>0</v>
      </c>
      <c r="S20" s="8">
        <f t="shared" si="3"/>
        <v>8</v>
      </c>
      <c r="T20" s="6">
        <f t="shared" si="4"/>
        <v>10</v>
      </c>
      <c r="U20" s="6">
        <f t="shared" si="5"/>
        <v>1</v>
      </c>
      <c r="V20" s="16">
        <f t="shared" si="6"/>
        <v>0.16666666666666666</v>
      </c>
    </row>
    <row r="21" spans="1:22" x14ac:dyDescent="0.2">
      <c r="A21" s="26">
        <f t="shared" si="0"/>
        <v>11</v>
      </c>
      <c r="B21" s="13" t="s">
        <v>129</v>
      </c>
      <c r="C21" s="13" t="s">
        <v>130</v>
      </c>
      <c r="D21" s="13" t="s">
        <v>121</v>
      </c>
      <c r="E21" s="13"/>
      <c r="F21" s="19">
        <f t="shared" si="7"/>
        <v>0</v>
      </c>
      <c r="G21" s="13">
        <v>6</v>
      </c>
      <c r="H21" s="19">
        <v>2</v>
      </c>
      <c r="I21" s="13">
        <v>9</v>
      </c>
      <c r="J21" s="19">
        <v>6</v>
      </c>
      <c r="K21" s="27"/>
      <c r="L21" s="19">
        <f t="shared" si="8"/>
        <v>0</v>
      </c>
      <c r="M21" s="6"/>
      <c r="N21" s="13">
        <f>IF(M21=0,,($M$9-M21)*$M$7*100/$M$9)</f>
        <v>0</v>
      </c>
      <c r="O21" s="27"/>
      <c r="P21" s="29">
        <f>IF(O21=0,,($O$9-O21)*$O$7*100/$O$9)</f>
        <v>0</v>
      </c>
      <c r="Q21" s="6"/>
      <c r="R21" s="7">
        <f t="shared" si="9"/>
        <v>0</v>
      </c>
      <c r="S21" s="8">
        <f t="shared" si="3"/>
        <v>8</v>
      </c>
      <c r="T21" s="6">
        <f t="shared" si="4"/>
        <v>11</v>
      </c>
      <c r="U21" s="6">
        <f t="shared" si="5"/>
        <v>2</v>
      </c>
      <c r="V21" s="16">
        <f t="shared" si="6"/>
        <v>0.33333333333333331</v>
      </c>
    </row>
    <row r="22" spans="1:22" x14ac:dyDescent="0.2">
      <c r="A22" s="26">
        <f t="shared" si="0"/>
        <v>12</v>
      </c>
      <c r="B22" s="27" t="s">
        <v>211</v>
      </c>
      <c r="C22" s="27" t="s">
        <v>212</v>
      </c>
      <c r="D22" s="27" t="s">
        <v>121</v>
      </c>
      <c r="E22" s="27"/>
      <c r="F22" s="29">
        <f t="shared" si="7"/>
        <v>0</v>
      </c>
      <c r="G22" s="13"/>
      <c r="H22" s="19">
        <f t="shared" ref="H22:H33" si="10">IF(G22=0,,($G$9-G22)*$G$7*100/$G$9)</f>
        <v>0</v>
      </c>
      <c r="I22" s="13">
        <v>8</v>
      </c>
      <c r="J22" s="19">
        <v>7</v>
      </c>
      <c r="K22" s="13"/>
      <c r="L22" s="19">
        <f t="shared" si="8"/>
        <v>0</v>
      </c>
      <c r="M22" s="6"/>
      <c r="N22" s="13">
        <f>IF(M22=0,,($M$9-M22)*$M$7*100/$M$9)</f>
        <v>0</v>
      </c>
      <c r="O22" s="27"/>
      <c r="P22" s="29">
        <f>IF(O22=0,,($O$9-O22)*$O$7*100/$O$9)</f>
        <v>0</v>
      </c>
      <c r="Q22" s="6"/>
      <c r="R22" s="7">
        <f t="shared" si="9"/>
        <v>0</v>
      </c>
      <c r="S22" s="8">
        <f t="shared" si="3"/>
        <v>7</v>
      </c>
      <c r="T22" s="6">
        <f t="shared" si="4"/>
        <v>12</v>
      </c>
      <c r="U22" s="6">
        <f>COUNTA(E22,G22,I22,K22,M22,O22,#REF!)</f>
        <v>2</v>
      </c>
      <c r="V22" s="16">
        <f t="shared" si="6"/>
        <v>0.33333333333333331</v>
      </c>
    </row>
    <row r="23" spans="1:22" x14ac:dyDescent="0.2">
      <c r="A23" s="26">
        <f t="shared" si="0"/>
        <v>13</v>
      </c>
      <c r="B23" s="13" t="s">
        <v>333</v>
      </c>
      <c r="C23" s="13" t="s">
        <v>334</v>
      </c>
      <c r="D23" s="13" t="s">
        <v>53</v>
      </c>
      <c r="E23" s="13"/>
      <c r="F23" s="19">
        <f t="shared" si="7"/>
        <v>0</v>
      </c>
      <c r="G23" s="13"/>
      <c r="H23" s="19">
        <f t="shared" si="10"/>
        <v>0</v>
      </c>
      <c r="I23" s="13"/>
      <c r="J23" s="19">
        <f>IF(I23=0,,($I$9-I23)*$I$7*100/$I$9)</f>
        <v>0</v>
      </c>
      <c r="K23" s="13"/>
      <c r="L23" s="19">
        <f t="shared" si="8"/>
        <v>0</v>
      </c>
      <c r="M23" s="6">
        <v>8</v>
      </c>
      <c r="N23" s="13">
        <v>7</v>
      </c>
      <c r="O23" s="13"/>
      <c r="P23" s="29"/>
      <c r="R23" s="7">
        <f t="shared" si="9"/>
        <v>0</v>
      </c>
      <c r="S23" s="8">
        <f t="shared" si="3"/>
        <v>7</v>
      </c>
      <c r="T23" s="6">
        <f t="shared" si="4"/>
        <v>13</v>
      </c>
      <c r="U23" s="6">
        <f>COUNTA(E23,G23,I23,K23,M23,O23,Q22)</f>
        <v>1</v>
      </c>
      <c r="V23" s="16">
        <f t="shared" si="6"/>
        <v>0.16666666666666666</v>
      </c>
    </row>
    <row r="24" spans="1:22" x14ac:dyDescent="0.2">
      <c r="A24" s="26">
        <f t="shared" si="0"/>
        <v>14</v>
      </c>
      <c r="B24" s="13" t="s">
        <v>215</v>
      </c>
      <c r="C24" s="13" t="s">
        <v>216</v>
      </c>
      <c r="D24" s="13" t="s">
        <v>53</v>
      </c>
      <c r="E24" s="13"/>
      <c r="F24" s="19">
        <f t="shared" si="7"/>
        <v>0</v>
      </c>
      <c r="G24" s="13"/>
      <c r="H24" s="19">
        <f t="shared" si="10"/>
        <v>0</v>
      </c>
      <c r="I24" s="13">
        <v>11</v>
      </c>
      <c r="J24" s="19">
        <v>4</v>
      </c>
      <c r="K24" s="13">
        <v>11</v>
      </c>
      <c r="L24" s="19">
        <v>3</v>
      </c>
      <c r="M24" s="6"/>
      <c r="N24" s="13">
        <f>IF(M24=0,,($M$9-M24)*$M$7*100/$M$9)</f>
        <v>0</v>
      </c>
      <c r="O24" s="27"/>
      <c r="P24" s="29">
        <f t="shared" ref="P24:P29" si="11">IF(O24=0,,($O$9-O24)*$O$7*100/$O$9)</f>
        <v>0</v>
      </c>
      <c r="Q24" s="6"/>
      <c r="R24" s="7">
        <f t="shared" si="9"/>
        <v>0</v>
      </c>
      <c r="S24" s="8">
        <f t="shared" si="3"/>
        <v>7</v>
      </c>
      <c r="T24" s="6">
        <f t="shared" si="4"/>
        <v>14</v>
      </c>
      <c r="U24" s="6">
        <f t="shared" si="5"/>
        <v>2</v>
      </c>
      <c r="V24" s="16">
        <f t="shared" si="6"/>
        <v>0.33333333333333331</v>
      </c>
    </row>
    <row r="25" spans="1:22" x14ac:dyDescent="0.2">
      <c r="A25" s="26">
        <f t="shared" si="0"/>
        <v>15</v>
      </c>
      <c r="B25" s="13" t="s">
        <v>299</v>
      </c>
      <c r="C25" s="13" t="s">
        <v>300</v>
      </c>
      <c r="D25" s="13" t="s">
        <v>53</v>
      </c>
      <c r="E25" s="13"/>
      <c r="F25" s="19">
        <f t="shared" si="7"/>
        <v>0</v>
      </c>
      <c r="G25" s="13"/>
      <c r="H25" s="19">
        <f t="shared" si="10"/>
        <v>0</v>
      </c>
      <c r="I25" s="13"/>
      <c r="J25" s="19">
        <f>IF(I25=0,,($I$9-I25)*$I$7*100/$I$9)</f>
        <v>0</v>
      </c>
      <c r="K25" s="13">
        <v>8</v>
      </c>
      <c r="L25" s="19">
        <v>6</v>
      </c>
      <c r="M25" s="6"/>
      <c r="N25" s="13">
        <f>IF(M25=0,,($M$9-M25)*$M$7*100/$M$9)</f>
        <v>0</v>
      </c>
      <c r="O25" s="13"/>
      <c r="P25" s="29">
        <f t="shared" si="11"/>
        <v>0</v>
      </c>
      <c r="Q25" s="6"/>
      <c r="R25" s="7">
        <f t="shared" si="9"/>
        <v>0</v>
      </c>
      <c r="S25" s="8">
        <f t="shared" si="3"/>
        <v>6</v>
      </c>
      <c r="T25" s="6">
        <f t="shared" si="4"/>
        <v>15</v>
      </c>
      <c r="U25" s="6">
        <f t="shared" si="5"/>
        <v>1</v>
      </c>
      <c r="V25" s="16">
        <f t="shared" si="6"/>
        <v>0.16666666666666666</v>
      </c>
    </row>
    <row r="26" spans="1:22" x14ac:dyDescent="0.2">
      <c r="A26" s="26">
        <f t="shared" si="0"/>
        <v>16</v>
      </c>
      <c r="B26" s="13" t="s">
        <v>301</v>
      </c>
      <c r="C26" s="20" t="s">
        <v>233</v>
      </c>
      <c r="D26" s="13" t="s">
        <v>53</v>
      </c>
      <c r="E26" s="13"/>
      <c r="F26" s="19">
        <f t="shared" si="7"/>
        <v>0</v>
      </c>
      <c r="G26" s="13"/>
      <c r="H26" s="19">
        <f t="shared" si="10"/>
        <v>0</v>
      </c>
      <c r="I26" s="13"/>
      <c r="J26" s="19">
        <f>IF(I26=0,,($I$9-I26)*$I$7*100/$I$9)</f>
        <v>0</v>
      </c>
      <c r="K26" s="13">
        <v>12</v>
      </c>
      <c r="L26" s="19">
        <v>2</v>
      </c>
      <c r="M26" s="6">
        <v>12</v>
      </c>
      <c r="N26" s="13">
        <v>3</v>
      </c>
      <c r="O26" s="27"/>
      <c r="P26" s="29">
        <f t="shared" si="11"/>
        <v>0</v>
      </c>
      <c r="Q26" s="6"/>
      <c r="R26" s="7">
        <f t="shared" si="9"/>
        <v>0</v>
      </c>
      <c r="S26" s="8">
        <f t="shared" si="3"/>
        <v>5</v>
      </c>
      <c r="T26" s="6">
        <f t="shared" si="4"/>
        <v>16</v>
      </c>
      <c r="U26" s="6">
        <f t="shared" si="5"/>
        <v>2</v>
      </c>
      <c r="V26" s="16">
        <f t="shared" si="6"/>
        <v>0.33333333333333331</v>
      </c>
    </row>
    <row r="27" spans="1:22" x14ac:dyDescent="0.2">
      <c r="A27" s="26">
        <f t="shared" si="0"/>
        <v>17</v>
      </c>
      <c r="B27" s="13" t="s">
        <v>335</v>
      </c>
      <c r="C27" s="13" t="s">
        <v>155</v>
      </c>
      <c r="D27" s="13" t="s">
        <v>53</v>
      </c>
      <c r="E27" s="13"/>
      <c r="F27" s="19"/>
      <c r="G27" s="13"/>
      <c r="H27" s="19">
        <f t="shared" si="10"/>
        <v>0</v>
      </c>
      <c r="I27" s="13"/>
      <c r="J27" s="19">
        <f>IF(I27=0,,($I$9-I27)*$I$7*100/$I$9)</f>
        <v>0</v>
      </c>
      <c r="K27" s="13"/>
      <c r="L27" s="19">
        <v>0</v>
      </c>
      <c r="M27" s="6">
        <v>10</v>
      </c>
      <c r="N27" s="13">
        <v>5</v>
      </c>
      <c r="O27" s="27"/>
      <c r="P27" s="29">
        <f t="shared" si="11"/>
        <v>0</v>
      </c>
      <c r="Q27" s="6"/>
      <c r="R27" s="7">
        <f t="shared" si="9"/>
        <v>0</v>
      </c>
      <c r="S27" s="8">
        <f t="shared" si="3"/>
        <v>5</v>
      </c>
      <c r="T27" s="6">
        <f t="shared" si="4"/>
        <v>17</v>
      </c>
      <c r="U27" s="6">
        <f t="shared" si="5"/>
        <v>1</v>
      </c>
      <c r="V27" s="16">
        <f t="shared" si="6"/>
        <v>0.16666666666666666</v>
      </c>
    </row>
    <row r="28" spans="1:22" x14ac:dyDescent="0.2">
      <c r="A28" s="26">
        <f t="shared" si="0"/>
        <v>18</v>
      </c>
      <c r="B28" s="13" t="s">
        <v>213</v>
      </c>
      <c r="C28" s="13" t="s">
        <v>214</v>
      </c>
      <c r="D28" s="13" t="s">
        <v>121</v>
      </c>
      <c r="E28" s="13"/>
      <c r="F28" s="19">
        <f t="shared" ref="F28:F33" si="12">IF(E28=0,,($E$9-E28)*$E$7*100/$E$9)</f>
        <v>0</v>
      </c>
      <c r="G28" s="13"/>
      <c r="H28" s="19">
        <f t="shared" si="10"/>
        <v>0</v>
      </c>
      <c r="I28" s="13">
        <v>10</v>
      </c>
      <c r="J28" s="19">
        <v>5</v>
      </c>
      <c r="K28" s="13"/>
      <c r="L28" s="19">
        <f t="shared" ref="L28:L33" si="13">IF(K28=0,,($K$9-K28)*$K$7*100/$K$9)</f>
        <v>0</v>
      </c>
      <c r="M28" s="6"/>
      <c r="N28" s="13">
        <f>IF(M28=0,,($M$9-M28)*$M$7*100/$M$9)</f>
        <v>0</v>
      </c>
      <c r="O28" s="6"/>
      <c r="P28" s="29">
        <f t="shared" si="11"/>
        <v>0</v>
      </c>
      <c r="Q28" s="6"/>
      <c r="R28" s="7"/>
      <c r="S28" s="8">
        <f t="shared" si="3"/>
        <v>5</v>
      </c>
      <c r="T28" s="6">
        <f t="shared" si="4"/>
        <v>18</v>
      </c>
      <c r="U28" s="6">
        <f t="shared" si="5"/>
        <v>1</v>
      </c>
      <c r="V28" s="16">
        <f t="shared" si="6"/>
        <v>0.16666666666666666</v>
      </c>
    </row>
    <row r="29" spans="1:22" x14ac:dyDescent="0.2">
      <c r="A29" s="26">
        <f t="shared" si="0"/>
        <v>19</v>
      </c>
      <c r="B29" s="27" t="s">
        <v>217</v>
      </c>
      <c r="C29" s="27" t="s">
        <v>218</v>
      </c>
      <c r="D29" s="27" t="s">
        <v>219</v>
      </c>
      <c r="E29" s="6"/>
      <c r="F29" s="29">
        <f t="shared" si="12"/>
        <v>0</v>
      </c>
      <c r="G29" s="6"/>
      <c r="H29" s="29">
        <f t="shared" si="10"/>
        <v>0</v>
      </c>
      <c r="I29" s="13">
        <v>12</v>
      </c>
      <c r="J29" s="19">
        <v>3</v>
      </c>
      <c r="K29" s="13"/>
      <c r="L29" s="19">
        <f t="shared" si="13"/>
        <v>0</v>
      </c>
      <c r="M29" s="6"/>
      <c r="N29" s="13">
        <f>IF(M29=0,,($M$9-M29)*$M$7*100/$M$9)</f>
        <v>0</v>
      </c>
      <c r="O29" s="27"/>
      <c r="P29" s="29">
        <f t="shared" si="11"/>
        <v>0</v>
      </c>
      <c r="Q29" s="6"/>
      <c r="R29" s="7">
        <f>IF(Q29=0,,($Q$9-Q29)*$Q$7*100/$Q$9)</f>
        <v>0</v>
      </c>
      <c r="S29" s="8">
        <f t="shared" si="3"/>
        <v>3</v>
      </c>
      <c r="T29" s="6">
        <f t="shared" si="4"/>
        <v>19</v>
      </c>
      <c r="U29" s="6">
        <f t="shared" si="5"/>
        <v>1</v>
      </c>
      <c r="V29" s="16">
        <f t="shared" si="6"/>
        <v>0.16666666666666666</v>
      </c>
    </row>
    <row r="30" spans="1:22" x14ac:dyDescent="0.2">
      <c r="A30" s="27">
        <f t="shared" si="0"/>
        <v>20</v>
      </c>
      <c r="B30" s="13" t="s">
        <v>336</v>
      </c>
      <c r="C30" s="13" t="s">
        <v>337</v>
      </c>
      <c r="D30" s="13" t="s">
        <v>53</v>
      </c>
      <c r="E30" s="13"/>
      <c r="F30" s="19">
        <f t="shared" si="12"/>
        <v>0</v>
      </c>
      <c r="G30" s="13"/>
      <c r="H30" s="19">
        <f t="shared" si="10"/>
        <v>0</v>
      </c>
      <c r="I30" s="13"/>
      <c r="J30" s="19">
        <f>IF(I30=0,,($I$9-I30)*$I$7*100/$I$9)</f>
        <v>0</v>
      </c>
      <c r="K30" s="13"/>
      <c r="L30" s="19">
        <f t="shared" si="13"/>
        <v>0</v>
      </c>
      <c r="M30" s="6">
        <v>13</v>
      </c>
      <c r="N30" s="13">
        <v>2</v>
      </c>
      <c r="O30" s="13"/>
      <c r="P30" s="29"/>
      <c r="Q30" s="6"/>
      <c r="R30" s="7">
        <f>IF(Q30=0,,($Q$9-Q30)*$Q$7*100/$Q$9)</f>
        <v>0</v>
      </c>
      <c r="S30" s="8">
        <f t="shared" si="3"/>
        <v>2</v>
      </c>
      <c r="T30" s="6">
        <f t="shared" si="4"/>
        <v>20</v>
      </c>
      <c r="U30" s="6">
        <f t="shared" si="5"/>
        <v>1</v>
      </c>
      <c r="V30" s="16">
        <f t="shared" si="6"/>
        <v>0.16666666666666666</v>
      </c>
    </row>
    <row r="31" spans="1:22" x14ac:dyDescent="0.2">
      <c r="A31" s="26">
        <f t="shared" si="0"/>
        <v>21</v>
      </c>
      <c r="B31" s="27"/>
      <c r="C31" s="27"/>
      <c r="D31" s="27"/>
      <c r="E31" s="6"/>
      <c r="F31" s="29">
        <f t="shared" si="12"/>
        <v>0</v>
      </c>
      <c r="G31" s="6"/>
      <c r="H31" s="29">
        <f t="shared" si="10"/>
        <v>0</v>
      </c>
      <c r="I31" s="13"/>
      <c r="J31" s="19">
        <f>IF(I31=0,,($I$9-I31)*$I$7*100/$I$9)</f>
        <v>0</v>
      </c>
      <c r="K31" s="13"/>
      <c r="L31" s="19">
        <f t="shared" si="13"/>
        <v>0</v>
      </c>
      <c r="M31" s="6"/>
      <c r="N31" s="13">
        <f>IF(M31=0,,($M$9-M31)*$M$7*100/$M$9)</f>
        <v>0</v>
      </c>
      <c r="O31" s="13"/>
      <c r="P31" s="29">
        <f>IF(O31=0,,($O$9-O31)*$O$7*100/$O$9)</f>
        <v>0</v>
      </c>
      <c r="Q31" s="6"/>
      <c r="R31" s="7">
        <f>IF(Q31=0,,($Q$9-Q31)*$Q$7*100/$Q$9)</f>
        <v>0</v>
      </c>
      <c r="S31" s="8">
        <f t="shared" si="3"/>
        <v>0</v>
      </c>
      <c r="T31" s="6">
        <f t="shared" si="4"/>
        <v>21</v>
      </c>
      <c r="U31" s="6">
        <f t="shared" si="5"/>
        <v>0</v>
      </c>
      <c r="V31" s="16">
        <f t="shared" si="6"/>
        <v>0</v>
      </c>
    </row>
    <row r="32" spans="1:22" x14ac:dyDescent="0.2">
      <c r="A32" s="26">
        <f t="shared" si="0"/>
        <v>22</v>
      </c>
      <c r="B32" s="13"/>
      <c r="C32" s="13"/>
      <c r="D32" s="13"/>
      <c r="E32" s="13"/>
      <c r="F32" s="19">
        <f t="shared" si="12"/>
        <v>0</v>
      </c>
      <c r="G32" s="13"/>
      <c r="H32" s="19">
        <f t="shared" si="10"/>
        <v>0</v>
      </c>
      <c r="I32" s="13"/>
      <c r="J32" s="19">
        <f>IF(I32=0,,($I$9-I32)*$I$7*100/$I$9)</f>
        <v>0</v>
      </c>
      <c r="K32" s="13"/>
      <c r="L32" s="19">
        <f t="shared" si="13"/>
        <v>0</v>
      </c>
      <c r="M32" s="6"/>
      <c r="N32" s="13">
        <f>IF(M32=0,,($M$9-M32)*$M$7*100/$M$9)</f>
        <v>0</v>
      </c>
      <c r="O32" s="13"/>
      <c r="P32" s="29">
        <f>IF(O32=0,,($O$9-O32)*$O$7*100/$O$9)</f>
        <v>0</v>
      </c>
      <c r="Q32" s="6"/>
      <c r="R32" s="7">
        <f>IF(Q32=0,,($Q$9-Q32)*$Q$7*100/$Q$9)</f>
        <v>0</v>
      </c>
      <c r="S32" s="8">
        <f t="shared" si="3"/>
        <v>0</v>
      </c>
      <c r="T32" s="6">
        <f t="shared" si="4"/>
        <v>22</v>
      </c>
      <c r="U32" s="6">
        <f t="shared" si="5"/>
        <v>0</v>
      </c>
      <c r="V32" s="16">
        <f t="shared" si="6"/>
        <v>0</v>
      </c>
    </row>
    <row r="33" spans="1:22" x14ac:dyDescent="0.2">
      <c r="A33" s="26">
        <f t="shared" si="0"/>
        <v>23</v>
      </c>
      <c r="B33" s="27"/>
      <c r="C33" s="27"/>
      <c r="D33" s="27"/>
      <c r="E33" s="6"/>
      <c r="F33" s="29">
        <f t="shared" si="12"/>
        <v>0</v>
      </c>
      <c r="G33" s="6"/>
      <c r="H33" s="29">
        <f t="shared" si="10"/>
        <v>0</v>
      </c>
      <c r="I33" s="13"/>
      <c r="J33" s="19">
        <f>IF(I33=0,,($I$9-I33)*$I$7*100/$I$9)</f>
        <v>0</v>
      </c>
      <c r="K33" s="13"/>
      <c r="L33" s="19">
        <f t="shared" si="13"/>
        <v>0</v>
      </c>
      <c r="M33" s="6"/>
      <c r="N33" s="13">
        <f>IF(M33=0,,($M$9-M33)*$M$7*100/$M$9)</f>
        <v>0</v>
      </c>
      <c r="O33" s="13"/>
      <c r="P33" s="29">
        <f>IF(O33=0,,($O$9-O33)*$O$7*100/$O$9)</f>
        <v>0</v>
      </c>
      <c r="Q33" s="6"/>
      <c r="R33" s="7">
        <f>IF(Q33=0,,($Q$9-Q33)*$Q$7*100/$Q$9)</f>
        <v>0</v>
      </c>
      <c r="S33" s="8">
        <f t="shared" si="3"/>
        <v>0</v>
      </c>
      <c r="T33" s="6">
        <f t="shared" si="4"/>
        <v>23</v>
      </c>
      <c r="U33" s="6">
        <f t="shared" si="5"/>
        <v>0</v>
      </c>
      <c r="V33" s="16">
        <f t="shared" si="6"/>
        <v>0</v>
      </c>
    </row>
    <row r="34" spans="1:22" x14ac:dyDescent="0.2">
      <c r="A34" s="26">
        <f t="shared" si="0"/>
        <v>24</v>
      </c>
      <c r="B34" s="27"/>
      <c r="C34" s="27"/>
      <c r="D34" s="27"/>
      <c r="E34" s="6"/>
      <c r="F34" s="29">
        <f t="shared" ref="F34:F37" si="14">IF(E34=0,,($E$9-E34)*$E$7*100/$E$9)</f>
        <v>0</v>
      </c>
      <c r="G34" s="6"/>
      <c r="H34" s="29">
        <f t="shared" ref="H34:H37" si="15">IF(G34=0,,($G$9-G34)*$G$7*100/$G$9)</f>
        <v>0</v>
      </c>
      <c r="I34" s="13"/>
      <c r="J34" s="19">
        <f t="shared" ref="J34:J37" si="16">IF(I34=0,,($I$9-I34)*$I$7*100/$I$9)</f>
        <v>0</v>
      </c>
      <c r="K34" s="13"/>
      <c r="L34" s="19">
        <f t="shared" ref="L34:L37" si="17">IF(K34=0,,($K$9-K34)*$K$7*100/$K$9)</f>
        <v>0</v>
      </c>
      <c r="M34" s="6"/>
      <c r="N34" s="13">
        <f t="shared" ref="N34:N37" si="18">IF(M34=0,,($M$9-M34)*$M$7*100/$M$9)</f>
        <v>0</v>
      </c>
      <c r="O34" s="13"/>
      <c r="P34" s="29">
        <f t="shared" ref="P34:P37" si="19">IF(O34=0,,($O$9-O34)*$O$7*100/$O$9)</f>
        <v>0</v>
      </c>
      <c r="Q34" s="6"/>
      <c r="R34" s="7">
        <f t="shared" ref="R34:R37" si="20">IF(Q34=0,,($Q$9-Q34)*$Q$7*100/$Q$9)</f>
        <v>0</v>
      </c>
      <c r="S34" s="8">
        <f t="shared" ref="S34:S37" si="21">SUM(F34+H34+J34+L34+N34+P34+R34)</f>
        <v>0</v>
      </c>
      <c r="T34" s="6">
        <f t="shared" si="4"/>
        <v>24</v>
      </c>
      <c r="U34" s="6">
        <f t="shared" si="5"/>
        <v>0</v>
      </c>
      <c r="V34" s="16">
        <f t="shared" si="6"/>
        <v>0</v>
      </c>
    </row>
    <row r="35" spans="1:22" x14ac:dyDescent="0.2">
      <c r="A35" s="26">
        <f t="shared" si="0"/>
        <v>25</v>
      </c>
      <c r="B35" s="13"/>
      <c r="C35" s="13"/>
      <c r="D35" s="13"/>
      <c r="E35" s="13"/>
      <c r="F35" s="19">
        <f t="shared" si="14"/>
        <v>0</v>
      </c>
      <c r="G35" s="13"/>
      <c r="H35" s="19">
        <f t="shared" si="15"/>
        <v>0</v>
      </c>
      <c r="I35" s="13"/>
      <c r="J35" s="19">
        <f t="shared" si="16"/>
        <v>0</v>
      </c>
      <c r="K35" s="13"/>
      <c r="L35" s="19">
        <f t="shared" si="17"/>
        <v>0</v>
      </c>
      <c r="M35" s="6"/>
      <c r="N35" s="13">
        <f t="shared" si="18"/>
        <v>0</v>
      </c>
      <c r="O35" s="13"/>
      <c r="P35" s="29">
        <f t="shared" si="19"/>
        <v>0</v>
      </c>
      <c r="Q35" s="6"/>
      <c r="R35" s="7">
        <f t="shared" si="20"/>
        <v>0</v>
      </c>
      <c r="S35" s="8">
        <f t="shared" si="21"/>
        <v>0</v>
      </c>
      <c r="T35" s="6">
        <f t="shared" si="4"/>
        <v>25</v>
      </c>
      <c r="U35" s="6">
        <f t="shared" si="5"/>
        <v>0</v>
      </c>
      <c r="V35" s="16">
        <f t="shared" si="6"/>
        <v>0</v>
      </c>
    </row>
    <row r="36" spans="1:22" x14ac:dyDescent="0.2">
      <c r="A36" s="26">
        <f t="shared" si="0"/>
        <v>26</v>
      </c>
      <c r="B36" s="27"/>
      <c r="C36" s="27"/>
      <c r="D36" s="27"/>
      <c r="E36" s="6"/>
      <c r="F36" s="29">
        <f t="shared" si="14"/>
        <v>0</v>
      </c>
      <c r="G36" s="6"/>
      <c r="H36" s="29">
        <f t="shared" si="15"/>
        <v>0</v>
      </c>
      <c r="I36" s="13"/>
      <c r="J36" s="19">
        <f t="shared" si="16"/>
        <v>0</v>
      </c>
      <c r="K36" s="13"/>
      <c r="L36" s="19">
        <f t="shared" si="17"/>
        <v>0</v>
      </c>
      <c r="M36" s="6"/>
      <c r="N36" s="13">
        <f t="shared" si="18"/>
        <v>0</v>
      </c>
      <c r="O36" s="13"/>
      <c r="P36" s="29">
        <f t="shared" si="19"/>
        <v>0</v>
      </c>
      <c r="Q36" s="6"/>
      <c r="R36" s="7">
        <f t="shared" si="20"/>
        <v>0</v>
      </c>
      <c r="S36" s="8">
        <f t="shared" si="21"/>
        <v>0</v>
      </c>
      <c r="T36" s="6">
        <f t="shared" si="4"/>
        <v>26</v>
      </c>
      <c r="U36" s="6">
        <f t="shared" si="5"/>
        <v>0</v>
      </c>
      <c r="V36" s="16">
        <f t="shared" si="6"/>
        <v>0</v>
      </c>
    </row>
    <row r="37" spans="1:22" x14ac:dyDescent="0.2">
      <c r="A37" s="26">
        <f t="shared" si="0"/>
        <v>27</v>
      </c>
      <c r="B37" s="27"/>
      <c r="C37" s="27"/>
      <c r="D37" s="27"/>
      <c r="E37" s="6"/>
      <c r="F37" s="29">
        <f t="shared" si="14"/>
        <v>0</v>
      </c>
      <c r="G37" s="6"/>
      <c r="H37" s="29">
        <f t="shared" si="15"/>
        <v>0</v>
      </c>
      <c r="I37" s="13"/>
      <c r="J37" s="19">
        <f t="shared" si="16"/>
        <v>0</v>
      </c>
      <c r="K37" s="13"/>
      <c r="L37" s="19">
        <f t="shared" si="17"/>
        <v>0</v>
      </c>
      <c r="M37" s="6"/>
      <c r="N37" s="13">
        <f t="shared" si="18"/>
        <v>0</v>
      </c>
      <c r="O37" s="13"/>
      <c r="P37" s="29">
        <f t="shared" si="19"/>
        <v>0</v>
      </c>
      <c r="Q37" s="6"/>
      <c r="R37" s="7">
        <f t="shared" si="20"/>
        <v>0</v>
      </c>
      <c r="S37" s="8">
        <f t="shared" si="21"/>
        <v>0</v>
      </c>
      <c r="T37" s="6">
        <f t="shared" si="4"/>
        <v>27</v>
      </c>
      <c r="U37" s="6">
        <f t="shared" si="5"/>
        <v>0</v>
      </c>
      <c r="V37" s="16">
        <f t="shared" si="6"/>
        <v>0</v>
      </c>
    </row>
    <row r="38" spans="1:22" x14ac:dyDescent="0.2">
      <c r="A38" s="26">
        <f t="shared" si="0"/>
        <v>28</v>
      </c>
      <c r="B38" s="27"/>
      <c r="C38" s="27"/>
      <c r="D38" s="27"/>
      <c r="E38" s="6"/>
      <c r="F38" s="29">
        <f t="shared" ref="F38:F50" si="22">IF(E38=0,,($E$9-E38)*$E$7*100/$E$9)</f>
        <v>0</v>
      </c>
      <c r="G38" s="6"/>
      <c r="H38" s="29">
        <f t="shared" ref="H38:H40" si="23">IF(G38=0,,($G$9-G38)*$G$7*100/$G$9)</f>
        <v>0</v>
      </c>
      <c r="I38" s="13"/>
      <c r="J38" s="19">
        <f t="shared" ref="J38:J42" si="24">IF(I38=0,,($I$9-I38)*$I$7*100/$I$9)</f>
        <v>0</v>
      </c>
      <c r="K38" s="13"/>
      <c r="L38" s="19">
        <f t="shared" ref="L38:L50" si="25">IF(K38=0,,($K$9-K38)*$K$7*100/$K$9)</f>
        <v>0</v>
      </c>
      <c r="M38" s="6"/>
      <c r="N38" s="13">
        <f t="shared" ref="N38:N50" si="26">IF(M38=0,,($M$9-M38)*$M$7*100/$M$9)</f>
        <v>0</v>
      </c>
      <c r="O38" s="13"/>
      <c r="P38" s="29">
        <f t="shared" ref="P38:P50" si="27">IF(O38=0,,($O$9-O38)*$O$7*100/$O$9)</f>
        <v>0</v>
      </c>
      <c r="Q38" s="6"/>
      <c r="R38" s="7">
        <f t="shared" ref="R38:R50" si="28">IF(Q38=0,,($Q$9-Q38)*$Q$7*100/$Q$9)</f>
        <v>0</v>
      </c>
      <c r="S38" s="8">
        <f t="shared" ref="S38:S50" si="29">SUM(F38+H38+J38+L38+N38+P38+R38)</f>
        <v>0</v>
      </c>
      <c r="T38" s="6">
        <f t="shared" si="4"/>
        <v>28</v>
      </c>
      <c r="U38" s="6">
        <f t="shared" si="5"/>
        <v>0</v>
      </c>
      <c r="V38" s="16">
        <f t="shared" si="6"/>
        <v>0</v>
      </c>
    </row>
    <row r="39" spans="1:22" x14ac:dyDescent="0.2">
      <c r="A39" s="26">
        <f t="shared" si="0"/>
        <v>29</v>
      </c>
      <c r="B39" s="27"/>
      <c r="C39" s="27"/>
      <c r="D39" s="27"/>
      <c r="E39" s="6"/>
      <c r="F39" s="29">
        <f t="shared" si="22"/>
        <v>0</v>
      </c>
      <c r="G39" s="6"/>
      <c r="H39" s="29">
        <f t="shared" si="23"/>
        <v>0</v>
      </c>
      <c r="I39" s="13"/>
      <c r="J39" s="19">
        <f t="shared" si="24"/>
        <v>0</v>
      </c>
      <c r="K39" s="13"/>
      <c r="L39" s="19">
        <f t="shared" si="25"/>
        <v>0</v>
      </c>
      <c r="M39" s="6"/>
      <c r="N39" s="13">
        <f t="shared" si="26"/>
        <v>0</v>
      </c>
      <c r="O39" s="13"/>
      <c r="P39" s="29">
        <f t="shared" si="27"/>
        <v>0</v>
      </c>
      <c r="Q39" s="6"/>
      <c r="R39" s="7">
        <f t="shared" si="28"/>
        <v>0</v>
      </c>
      <c r="S39" s="8">
        <f t="shared" si="29"/>
        <v>0</v>
      </c>
      <c r="T39" s="6">
        <f t="shared" si="4"/>
        <v>29</v>
      </c>
      <c r="U39" s="6">
        <f t="shared" si="5"/>
        <v>0</v>
      </c>
      <c r="V39" s="16">
        <f t="shared" si="6"/>
        <v>0</v>
      </c>
    </row>
    <row r="40" spans="1:22" x14ac:dyDescent="0.2">
      <c r="A40" s="26">
        <f t="shared" si="0"/>
        <v>30</v>
      </c>
      <c r="B40" s="27"/>
      <c r="C40" s="27"/>
      <c r="D40" s="27"/>
      <c r="E40" s="6"/>
      <c r="F40" s="29">
        <f t="shared" si="22"/>
        <v>0</v>
      </c>
      <c r="G40" s="6"/>
      <c r="H40" s="29">
        <f t="shared" si="23"/>
        <v>0</v>
      </c>
      <c r="I40" s="13"/>
      <c r="J40" s="19">
        <f t="shared" si="24"/>
        <v>0</v>
      </c>
      <c r="K40" s="13"/>
      <c r="L40" s="19">
        <f t="shared" si="25"/>
        <v>0</v>
      </c>
      <c r="M40" s="6"/>
      <c r="N40" s="13">
        <f t="shared" si="26"/>
        <v>0</v>
      </c>
      <c r="O40" s="13"/>
      <c r="P40" s="29">
        <f t="shared" si="27"/>
        <v>0</v>
      </c>
      <c r="Q40" s="6"/>
      <c r="R40" s="7">
        <f t="shared" si="28"/>
        <v>0</v>
      </c>
      <c r="S40" s="8">
        <f t="shared" si="29"/>
        <v>0</v>
      </c>
      <c r="T40" s="6">
        <f t="shared" si="4"/>
        <v>30</v>
      </c>
      <c r="U40" s="6">
        <f t="shared" si="5"/>
        <v>0</v>
      </c>
      <c r="V40" s="16">
        <f t="shared" si="6"/>
        <v>0</v>
      </c>
    </row>
    <row r="41" spans="1:22" x14ac:dyDescent="0.2">
      <c r="A41" s="26">
        <f t="shared" si="0"/>
        <v>31</v>
      </c>
      <c r="B41" s="13"/>
      <c r="C41" s="13"/>
      <c r="D41" s="13"/>
      <c r="E41" s="13"/>
      <c r="F41" s="19">
        <f t="shared" si="22"/>
        <v>0</v>
      </c>
      <c r="G41" s="13"/>
      <c r="H41" s="19"/>
      <c r="I41" s="13"/>
      <c r="J41" s="19">
        <f t="shared" si="24"/>
        <v>0</v>
      </c>
      <c r="K41" s="13"/>
      <c r="L41" s="19">
        <f t="shared" si="25"/>
        <v>0</v>
      </c>
      <c r="M41" s="6"/>
      <c r="N41" s="13">
        <f t="shared" si="26"/>
        <v>0</v>
      </c>
      <c r="O41" s="13"/>
      <c r="P41" s="29">
        <f t="shared" si="27"/>
        <v>0</v>
      </c>
      <c r="Q41" s="6"/>
      <c r="R41" s="7">
        <f t="shared" si="28"/>
        <v>0</v>
      </c>
      <c r="S41" s="8">
        <f t="shared" si="29"/>
        <v>0</v>
      </c>
      <c r="T41" s="6">
        <f t="shared" si="4"/>
        <v>31</v>
      </c>
      <c r="U41" s="6">
        <f t="shared" si="5"/>
        <v>0</v>
      </c>
      <c r="V41" s="16">
        <f t="shared" si="6"/>
        <v>0</v>
      </c>
    </row>
    <row r="42" spans="1:22" x14ac:dyDescent="0.2">
      <c r="A42" s="26">
        <f t="shared" si="0"/>
        <v>32</v>
      </c>
      <c r="B42" s="27"/>
      <c r="C42" s="27"/>
      <c r="D42" s="27"/>
      <c r="E42" s="6"/>
      <c r="F42" s="29">
        <f t="shared" si="22"/>
        <v>0</v>
      </c>
      <c r="G42" s="6"/>
      <c r="H42" s="29">
        <f t="shared" ref="H42:H50" si="30">IF(G42=0,,($G$9-G42)*$G$7*100/$G$9)</f>
        <v>0</v>
      </c>
      <c r="I42" s="13"/>
      <c r="J42" s="19">
        <f t="shared" si="24"/>
        <v>0</v>
      </c>
      <c r="K42" s="13"/>
      <c r="L42" s="19">
        <f t="shared" si="25"/>
        <v>0</v>
      </c>
      <c r="M42" s="6"/>
      <c r="N42" s="13">
        <f t="shared" si="26"/>
        <v>0</v>
      </c>
      <c r="O42" s="13"/>
      <c r="P42" s="29">
        <f t="shared" si="27"/>
        <v>0</v>
      </c>
      <c r="Q42" s="6"/>
      <c r="R42" s="7">
        <f t="shared" si="28"/>
        <v>0</v>
      </c>
      <c r="S42" s="8">
        <f t="shared" si="29"/>
        <v>0</v>
      </c>
      <c r="T42" s="6">
        <f t="shared" si="4"/>
        <v>32</v>
      </c>
      <c r="U42" s="6">
        <f t="shared" si="5"/>
        <v>0</v>
      </c>
      <c r="V42" s="16">
        <f t="shared" si="6"/>
        <v>0</v>
      </c>
    </row>
    <row r="43" spans="1:22" x14ac:dyDescent="0.2">
      <c r="A43" s="26">
        <f t="shared" si="0"/>
        <v>33</v>
      </c>
      <c r="B43" s="6"/>
      <c r="C43" s="6"/>
      <c r="D43" s="6"/>
      <c r="E43" s="6"/>
      <c r="F43" s="29">
        <f t="shared" si="22"/>
        <v>0</v>
      </c>
      <c r="G43" s="6"/>
      <c r="H43" s="29">
        <f t="shared" si="30"/>
        <v>0</v>
      </c>
      <c r="I43" s="13"/>
      <c r="J43" s="19">
        <f t="shared" ref="J43:J50" si="31">IF(I43=0,,($K$9-I43)*$K$7*100/$K$9)</f>
        <v>0</v>
      </c>
      <c r="K43" s="13"/>
      <c r="L43" s="19">
        <f t="shared" si="25"/>
        <v>0</v>
      </c>
      <c r="M43" s="6"/>
      <c r="N43" s="13">
        <f t="shared" si="26"/>
        <v>0</v>
      </c>
      <c r="O43" s="13"/>
      <c r="P43" s="29">
        <f t="shared" si="27"/>
        <v>0</v>
      </c>
      <c r="Q43" s="6"/>
      <c r="R43" s="7">
        <f t="shared" si="28"/>
        <v>0</v>
      </c>
      <c r="S43" s="8">
        <f t="shared" si="29"/>
        <v>0</v>
      </c>
      <c r="T43" s="6">
        <f t="shared" si="4"/>
        <v>33</v>
      </c>
      <c r="U43" s="6">
        <f t="shared" si="5"/>
        <v>0</v>
      </c>
      <c r="V43" s="16">
        <f t="shared" si="6"/>
        <v>0</v>
      </c>
    </row>
    <row r="44" spans="1:22" x14ac:dyDescent="0.2">
      <c r="A44" s="26">
        <f t="shared" si="0"/>
        <v>34</v>
      </c>
      <c r="B44" s="6"/>
      <c r="C44" s="6"/>
      <c r="D44" s="6"/>
      <c r="E44" s="6"/>
      <c r="F44" s="29">
        <f t="shared" si="22"/>
        <v>0</v>
      </c>
      <c r="G44" s="6"/>
      <c r="H44" s="29">
        <f t="shared" si="30"/>
        <v>0</v>
      </c>
      <c r="I44" s="13"/>
      <c r="J44" s="19">
        <f t="shared" si="31"/>
        <v>0</v>
      </c>
      <c r="K44" s="6"/>
      <c r="L44" s="19">
        <f t="shared" si="25"/>
        <v>0</v>
      </c>
      <c r="M44" s="6"/>
      <c r="N44" s="13">
        <f t="shared" si="26"/>
        <v>0</v>
      </c>
      <c r="O44" s="13"/>
      <c r="P44" s="29">
        <f t="shared" si="27"/>
        <v>0</v>
      </c>
      <c r="Q44" s="6"/>
      <c r="R44" s="7">
        <f t="shared" si="28"/>
        <v>0</v>
      </c>
      <c r="S44" s="8">
        <f t="shared" si="29"/>
        <v>0</v>
      </c>
      <c r="T44" s="6">
        <f t="shared" si="4"/>
        <v>34</v>
      </c>
      <c r="U44" s="6">
        <f t="shared" si="5"/>
        <v>0</v>
      </c>
      <c r="V44" s="16">
        <f t="shared" si="6"/>
        <v>0</v>
      </c>
    </row>
    <row r="45" spans="1:22" x14ac:dyDescent="0.2">
      <c r="A45" s="26">
        <f t="shared" si="0"/>
        <v>35</v>
      </c>
      <c r="B45" s="6"/>
      <c r="C45" s="6"/>
      <c r="D45" s="6"/>
      <c r="E45" s="6"/>
      <c r="F45" s="29">
        <f t="shared" si="22"/>
        <v>0</v>
      </c>
      <c r="G45" s="6"/>
      <c r="H45" s="29">
        <f t="shared" si="30"/>
        <v>0</v>
      </c>
      <c r="I45" s="13"/>
      <c r="J45" s="19">
        <f t="shared" si="31"/>
        <v>0</v>
      </c>
      <c r="K45" s="6"/>
      <c r="L45" s="19">
        <f t="shared" si="25"/>
        <v>0</v>
      </c>
      <c r="M45" s="6"/>
      <c r="N45" s="13">
        <f t="shared" si="26"/>
        <v>0</v>
      </c>
      <c r="O45" s="13"/>
      <c r="P45" s="29">
        <f t="shared" si="27"/>
        <v>0</v>
      </c>
      <c r="Q45" s="6"/>
      <c r="R45" s="7">
        <f t="shared" si="28"/>
        <v>0</v>
      </c>
      <c r="S45" s="8">
        <f t="shared" si="29"/>
        <v>0</v>
      </c>
      <c r="T45" s="6">
        <f t="shared" si="4"/>
        <v>35</v>
      </c>
      <c r="U45" s="6">
        <f t="shared" si="5"/>
        <v>0</v>
      </c>
      <c r="V45" s="16">
        <f t="shared" si="6"/>
        <v>0</v>
      </c>
    </row>
    <row r="46" spans="1:22" x14ac:dyDescent="0.2">
      <c r="A46" s="26">
        <f t="shared" si="0"/>
        <v>36</v>
      </c>
      <c r="B46" s="6"/>
      <c r="C46" s="6"/>
      <c r="D46" s="6"/>
      <c r="E46" s="6"/>
      <c r="F46" s="29">
        <f t="shared" si="22"/>
        <v>0</v>
      </c>
      <c r="G46" s="6"/>
      <c r="H46" s="29">
        <f t="shared" si="30"/>
        <v>0</v>
      </c>
      <c r="I46" s="13"/>
      <c r="J46" s="19">
        <f t="shared" si="31"/>
        <v>0</v>
      </c>
      <c r="K46" s="6"/>
      <c r="L46" s="19">
        <f t="shared" si="25"/>
        <v>0</v>
      </c>
      <c r="M46" s="6"/>
      <c r="N46" s="13">
        <f t="shared" si="26"/>
        <v>0</v>
      </c>
      <c r="O46" s="13"/>
      <c r="P46" s="29">
        <f t="shared" si="27"/>
        <v>0</v>
      </c>
      <c r="Q46" s="6"/>
      <c r="R46" s="7">
        <f t="shared" si="28"/>
        <v>0</v>
      </c>
      <c r="S46" s="8">
        <f t="shared" si="29"/>
        <v>0</v>
      </c>
      <c r="T46" s="6">
        <f t="shared" si="4"/>
        <v>36</v>
      </c>
      <c r="U46" s="6">
        <f t="shared" si="5"/>
        <v>0</v>
      </c>
      <c r="V46" s="16">
        <f t="shared" si="6"/>
        <v>0</v>
      </c>
    </row>
    <row r="47" spans="1:22" x14ac:dyDescent="0.2">
      <c r="A47" s="26">
        <f t="shared" si="0"/>
        <v>37</v>
      </c>
      <c r="B47" s="6"/>
      <c r="C47" s="6"/>
      <c r="D47" s="6"/>
      <c r="E47" s="6"/>
      <c r="F47" s="29">
        <f t="shared" si="22"/>
        <v>0</v>
      </c>
      <c r="G47" s="6"/>
      <c r="H47" s="29">
        <f t="shared" si="30"/>
        <v>0</v>
      </c>
      <c r="I47" s="13"/>
      <c r="J47" s="19">
        <f t="shared" si="31"/>
        <v>0</v>
      </c>
      <c r="K47" s="6"/>
      <c r="L47" s="19">
        <f t="shared" si="25"/>
        <v>0</v>
      </c>
      <c r="M47" s="6"/>
      <c r="N47" s="13">
        <f t="shared" si="26"/>
        <v>0</v>
      </c>
      <c r="O47" s="13"/>
      <c r="P47" s="29">
        <f t="shared" si="27"/>
        <v>0</v>
      </c>
      <c r="Q47" s="6"/>
      <c r="R47" s="7">
        <f t="shared" si="28"/>
        <v>0</v>
      </c>
      <c r="S47" s="8">
        <f t="shared" si="29"/>
        <v>0</v>
      </c>
      <c r="T47" s="6">
        <f t="shared" si="4"/>
        <v>37</v>
      </c>
      <c r="U47" s="6">
        <f t="shared" si="5"/>
        <v>0</v>
      </c>
      <c r="V47" s="16">
        <f t="shared" si="6"/>
        <v>0</v>
      </c>
    </row>
    <row r="48" spans="1:22" x14ac:dyDescent="0.2">
      <c r="A48" s="26">
        <f t="shared" si="0"/>
        <v>38</v>
      </c>
      <c r="B48" s="6"/>
      <c r="C48" s="6"/>
      <c r="D48" s="6"/>
      <c r="E48" s="6"/>
      <c r="F48" s="29">
        <f t="shared" si="22"/>
        <v>0</v>
      </c>
      <c r="G48" s="6"/>
      <c r="H48" s="29">
        <f t="shared" si="30"/>
        <v>0</v>
      </c>
      <c r="I48" s="6"/>
      <c r="J48" s="29">
        <f t="shared" si="31"/>
        <v>0</v>
      </c>
      <c r="K48" s="6"/>
      <c r="L48" s="19">
        <f t="shared" si="25"/>
        <v>0</v>
      </c>
      <c r="M48" s="6"/>
      <c r="N48" s="13">
        <f t="shared" si="26"/>
        <v>0</v>
      </c>
      <c r="O48" s="13"/>
      <c r="P48" s="29">
        <f t="shared" si="27"/>
        <v>0</v>
      </c>
      <c r="Q48" s="6"/>
      <c r="R48" s="7">
        <f t="shared" si="28"/>
        <v>0</v>
      </c>
      <c r="S48" s="8">
        <f t="shared" si="29"/>
        <v>0</v>
      </c>
      <c r="T48" s="6">
        <f t="shared" si="4"/>
        <v>38</v>
      </c>
      <c r="U48" s="6">
        <f t="shared" si="5"/>
        <v>0</v>
      </c>
      <c r="V48" s="16">
        <f t="shared" si="6"/>
        <v>0</v>
      </c>
    </row>
    <row r="49" spans="1:22" x14ac:dyDescent="0.2">
      <c r="A49" s="26">
        <f t="shared" si="0"/>
        <v>39</v>
      </c>
      <c r="B49" s="6"/>
      <c r="C49" s="6"/>
      <c r="D49" s="6"/>
      <c r="E49" s="6"/>
      <c r="F49" s="29">
        <f t="shared" si="22"/>
        <v>0</v>
      </c>
      <c r="G49" s="6"/>
      <c r="H49" s="29">
        <f t="shared" si="30"/>
        <v>0</v>
      </c>
      <c r="I49" s="6"/>
      <c r="J49" s="29">
        <f t="shared" si="31"/>
        <v>0</v>
      </c>
      <c r="K49" s="6"/>
      <c r="L49" s="19">
        <f t="shared" si="25"/>
        <v>0</v>
      </c>
      <c r="M49" s="6"/>
      <c r="N49" s="13">
        <f t="shared" si="26"/>
        <v>0</v>
      </c>
      <c r="O49" s="13"/>
      <c r="P49" s="29">
        <f t="shared" si="27"/>
        <v>0</v>
      </c>
      <c r="Q49" s="6"/>
      <c r="R49" s="7">
        <f t="shared" si="28"/>
        <v>0</v>
      </c>
      <c r="S49" s="8">
        <f t="shared" si="29"/>
        <v>0</v>
      </c>
      <c r="T49" s="6">
        <f t="shared" si="4"/>
        <v>39</v>
      </c>
      <c r="U49" s="6">
        <f t="shared" si="5"/>
        <v>0</v>
      </c>
      <c r="V49" s="16">
        <f t="shared" si="6"/>
        <v>0</v>
      </c>
    </row>
    <row r="50" spans="1:22" x14ac:dyDescent="0.2">
      <c r="A50" s="26">
        <f t="shared" si="0"/>
        <v>40</v>
      </c>
      <c r="B50" s="6"/>
      <c r="C50" s="6"/>
      <c r="D50" s="6"/>
      <c r="E50" s="6"/>
      <c r="F50" s="29">
        <f t="shared" si="22"/>
        <v>0</v>
      </c>
      <c r="G50" s="6"/>
      <c r="H50" s="29">
        <f t="shared" si="30"/>
        <v>0</v>
      </c>
      <c r="I50" s="6"/>
      <c r="J50" s="29">
        <f t="shared" si="31"/>
        <v>0</v>
      </c>
      <c r="K50" s="6"/>
      <c r="L50" s="19">
        <f t="shared" si="25"/>
        <v>0</v>
      </c>
      <c r="M50" s="6"/>
      <c r="N50" s="13">
        <f t="shared" si="26"/>
        <v>0</v>
      </c>
      <c r="O50" s="6"/>
      <c r="P50" s="29">
        <f t="shared" si="27"/>
        <v>0</v>
      </c>
      <c r="Q50" s="6"/>
      <c r="R50" s="7">
        <f t="shared" si="28"/>
        <v>0</v>
      </c>
      <c r="S50" s="8">
        <f t="shared" si="29"/>
        <v>0</v>
      </c>
      <c r="T50" s="6">
        <f t="shared" si="4"/>
        <v>40</v>
      </c>
      <c r="U50" s="6">
        <f t="shared" si="5"/>
        <v>0</v>
      </c>
      <c r="V50" s="16">
        <f t="shared" si="6"/>
        <v>0</v>
      </c>
    </row>
    <row r="51" spans="1:22" x14ac:dyDescent="0.2">
      <c r="A51" s="26">
        <f t="shared" si="0"/>
        <v>41</v>
      </c>
      <c r="B51" s="6"/>
      <c r="C51" s="6"/>
      <c r="D51" s="6"/>
      <c r="E51" s="6"/>
      <c r="F51" s="29">
        <f t="shared" ref="F51:F56" si="32">IF(E51=0,,($E$9-E51)*$E$7*100/$E$9)</f>
        <v>0</v>
      </c>
      <c r="G51" s="6"/>
      <c r="H51" s="29">
        <f t="shared" ref="H51:H56" si="33">IF(G51=0,,($G$9-G51)*$G$7*100/$G$9)</f>
        <v>0</v>
      </c>
      <c r="I51" s="6"/>
      <c r="J51" s="29">
        <f t="shared" ref="J51:J56" si="34">IF(I51=0,,($K$9-I51)*$K$7*100/$K$9)</f>
        <v>0</v>
      </c>
      <c r="K51" s="6"/>
      <c r="L51" s="19">
        <f t="shared" ref="L51:L56" si="35">IF(K51=0,,($K$9-K51)*$K$7*100/$K$9)</f>
        <v>0</v>
      </c>
      <c r="M51" s="6"/>
      <c r="N51" s="13">
        <f t="shared" ref="N51:N56" si="36">IF(M51=0,,($M$9-M51)*$M$7*100/$M$9)</f>
        <v>0</v>
      </c>
      <c r="O51" s="6"/>
      <c r="P51" s="29">
        <f t="shared" ref="P51:P53" si="37">IF(O51=0,,($O$9-O51)*$O$7*100/$O$9)</f>
        <v>0</v>
      </c>
      <c r="Q51" s="6"/>
      <c r="R51" s="7">
        <f t="shared" ref="R51:R56" si="38">IF(Q51=0,,($Q$9-Q51)*$Q$7*100/$Q$9)</f>
        <v>0</v>
      </c>
      <c r="S51" s="8">
        <f t="shared" ref="S51:S56" si="39">SUM(F51+H51+J51+L51+N51+P51+R51)</f>
        <v>0</v>
      </c>
      <c r="T51" s="6">
        <f t="shared" si="4"/>
        <v>41</v>
      </c>
      <c r="U51" s="6">
        <f t="shared" si="5"/>
        <v>0</v>
      </c>
      <c r="V51" s="16">
        <f t="shared" si="6"/>
        <v>0</v>
      </c>
    </row>
    <row r="52" spans="1:22" x14ac:dyDescent="0.2">
      <c r="A52" s="26">
        <f t="shared" si="0"/>
        <v>42</v>
      </c>
      <c r="B52" s="6"/>
      <c r="C52" s="6"/>
      <c r="D52" s="6"/>
      <c r="E52" s="6"/>
      <c r="F52" s="29">
        <f t="shared" si="32"/>
        <v>0</v>
      </c>
      <c r="G52" s="6"/>
      <c r="H52" s="29">
        <f t="shared" si="33"/>
        <v>0</v>
      </c>
      <c r="I52" s="6"/>
      <c r="J52" s="29">
        <f t="shared" si="34"/>
        <v>0</v>
      </c>
      <c r="K52" s="6"/>
      <c r="L52" s="19">
        <f t="shared" si="35"/>
        <v>0</v>
      </c>
      <c r="M52" s="6"/>
      <c r="N52" s="13">
        <f t="shared" si="36"/>
        <v>0</v>
      </c>
      <c r="O52" s="6"/>
      <c r="P52" s="29">
        <f t="shared" si="37"/>
        <v>0</v>
      </c>
      <c r="Q52" s="6"/>
      <c r="R52" s="7">
        <f t="shared" si="38"/>
        <v>0</v>
      </c>
      <c r="S52" s="8">
        <f t="shared" si="39"/>
        <v>0</v>
      </c>
      <c r="T52" s="6">
        <f t="shared" si="4"/>
        <v>42</v>
      </c>
      <c r="U52" s="6">
        <f t="shared" si="5"/>
        <v>0</v>
      </c>
      <c r="V52" s="16">
        <f t="shared" si="6"/>
        <v>0</v>
      </c>
    </row>
    <row r="53" spans="1:22" x14ac:dyDescent="0.2">
      <c r="A53" s="26">
        <f t="shared" si="0"/>
        <v>43</v>
      </c>
      <c r="B53" s="6"/>
      <c r="C53" s="6"/>
      <c r="D53" s="6"/>
      <c r="E53" s="6"/>
      <c r="F53" s="29">
        <f t="shared" si="32"/>
        <v>0</v>
      </c>
      <c r="G53" s="6"/>
      <c r="H53" s="29">
        <f t="shared" si="33"/>
        <v>0</v>
      </c>
      <c r="I53" s="6"/>
      <c r="J53" s="29">
        <f t="shared" si="34"/>
        <v>0</v>
      </c>
      <c r="K53" s="6"/>
      <c r="L53" s="19">
        <f t="shared" si="35"/>
        <v>0</v>
      </c>
      <c r="M53" s="6"/>
      <c r="N53" s="13">
        <f t="shared" si="36"/>
        <v>0</v>
      </c>
      <c r="O53" s="6"/>
      <c r="P53" s="29">
        <f t="shared" si="37"/>
        <v>0</v>
      </c>
      <c r="Q53" s="6"/>
      <c r="R53" s="7">
        <f t="shared" si="38"/>
        <v>0</v>
      </c>
      <c r="S53" s="8">
        <f t="shared" si="39"/>
        <v>0</v>
      </c>
      <c r="T53" s="6">
        <f t="shared" si="4"/>
        <v>43</v>
      </c>
      <c r="U53" s="6">
        <f t="shared" si="5"/>
        <v>0</v>
      </c>
      <c r="V53" s="16">
        <f t="shared" si="6"/>
        <v>0</v>
      </c>
    </row>
    <row r="54" spans="1:22" x14ac:dyDescent="0.2">
      <c r="A54" s="27">
        <f t="shared" si="0"/>
        <v>44</v>
      </c>
      <c r="B54" s="6"/>
      <c r="C54" s="6"/>
      <c r="D54" s="6"/>
      <c r="E54" s="6"/>
      <c r="F54" s="29">
        <f t="shared" si="32"/>
        <v>0</v>
      </c>
      <c r="G54" s="6"/>
      <c r="H54" s="29">
        <f t="shared" si="33"/>
        <v>0</v>
      </c>
      <c r="I54" s="6"/>
      <c r="J54" s="29">
        <f t="shared" si="34"/>
        <v>0</v>
      </c>
      <c r="K54" s="6"/>
      <c r="L54" s="19">
        <f t="shared" si="35"/>
        <v>0</v>
      </c>
      <c r="M54" s="6"/>
      <c r="N54" s="13">
        <f t="shared" si="36"/>
        <v>0</v>
      </c>
      <c r="O54" s="6"/>
      <c r="P54" s="29">
        <f t="shared" ref="P54:P56" si="40">IF(O54=0,,($O$9-O54)*$O$7*100/$O$9)</f>
        <v>0</v>
      </c>
      <c r="Q54" s="6"/>
      <c r="R54" s="7">
        <f t="shared" si="38"/>
        <v>0</v>
      </c>
      <c r="S54" s="8">
        <f t="shared" si="39"/>
        <v>0</v>
      </c>
      <c r="T54" s="6">
        <f t="shared" si="4"/>
        <v>44</v>
      </c>
      <c r="U54" s="6">
        <f t="shared" si="5"/>
        <v>0</v>
      </c>
      <c r="V54" s="16">
        <f t="shared" si="6"/>
        <v>0</v>
      </c>
    </row>
    <row r="55" spans="1:22" x14ac:dyDescent="0.2">
      <c r="A55" s="5">
        <f t="shared" si="0"/>
        <v>45</v>
      </c>
      <c r="B55" s="6"/>
      <c r="C55" s="6"/>
      <c r="D55" s="6"/>
      <c r="E55" s="6"/>
      <c r="F55" s="29">
        <f t="shared" si="32"/>
        <v>0</v>
      </c>
      <c r="G55" s="6"/>
      <c r="H55" s="29">
        <f t="shared" si="33"/>
        <v>0</v>
      </c>
      <c r="I55" s="6"/>
      <c r="J55" s="29">
        <f t="shared" si="34"/>
        <v>0</v>
      </c>
      <c r="K55" s="6"/>
      <c r="L55" s="19">
        <f t="shared" si="35"/>
        <v>0</v>
      </c>
      <c r="M55" s="6"/>
      <c r="N55" s="13">
        <f t="shared" si="36"/>
        <v>0</v>
      </c>
      <c r="O55" s="6"/>
      <c r="P55" s="29">
        <f t="shared" si="40"/>
        <v>0</v>
      </c>
      <c r="Q55" s="6"/>
      <c r="R55" s="7">
        <f t="shared" si="38"/>
        <v>0</v>
      </c>
      <c r="S55" s="8">
        <f t="shared" si="39"/>
        <v>0</v>
      </c>
      <c r="T55" s="6">
        <f t="shared" si="4"/>
        <v>45</v>
      </c>
      <c r="U55" s="6">
        <f t="shared" si="5"/>
        <v>0</v>
      </c>
      <c r="V55" s="16">
        <f t="shared" si="6"/>
        <v>0</v>
      </c>
    </row>
    <row r="56" spans="1:22" x14ac:dyDescent="0.2">
      <c r="A56" s="5">
        <f t="shared" si="0"/>
        <v>46</v>
      </c>
      <c r="B56" s="6"/>
      <c r="C56" s="6"/>
      <c r="D56" s="6"/>
      <c r="E56" s="6"/>
      <c r="F56" s="29">
        <f t="shared" si="32"/>
        <v>0</v>
      </c>
      <c r="G56" s="6"/>
      <c r="H56" s="29">
        <f t="shared" si="33"/>
        <v>0</v>
      </c>
      <c r="I56" s="6"/>
      <c r="J56" s="29">
        <f t="shared" si="34"/>
        <v>0</v>
      </c>
      <c r="K56" s="6"/>
      <c r="L56" s="19">
        <f t="shared" si="35"/>
        <v>0</v>
      </c>
      <c r="M56" s="6"/>
      <c r="N56" s="13">
        <f t="shared" si="36"/>
        <v>0</v>
      </c>
      <c r="O56" s="6"/>
      <c r="P56" s="29">
        <f t="shared" si="40"/>
        <v>0</v>
      </c>
      <c r="Q56" s="6"/>
      <c r="R56" s="7">
        <f t="shared" si="38"/>
        <v>0</v>
      </c>
      <c r="S56" s="8">
        <f t="shared" si="39"/>
        <v>0</v>
      </c>
      <c r="T56" s="6">
        <f t="shared" si="4"/>
        <v>46</v>
      </c>
      <c r="U56" s="6">
        <f t="shared" si="5"/>
        <v>0</v>
      </c>
      <c r="V56" s="16">
        <f t="shared" si="6"/>
        <v>0</v>
      </c>
    </row>
    <row r="57" spans="1:22" x14ac:dyDescent="0.2">
      <c r="A57" s="38" t="s">
        <v>11</v>
      </c>
      <c r="B57" s="38"/>
      <c r="C57" s="39"/>
      <c r="E57">
        <f>COUNTA(E11:E56)</f>
        <v>2</v>
      </c>
      <c r="G57">
        <f>COUNTA(G11:G56)</f>
        <v>1</v>
      </c>
      <c r="I57">
        <f>COUNTA(I11:I56)</f>
        <v>13</v>
      </c>
      <c r="K57">
        <f>COUNTA(K11:K56)</f>
        <v>6</v>
      </c>
      <c r="M57">
        <f>COUNTA(M11:M56)</f>
        <v>13</v>
      </c>
      <c r="O57">
        <f>COUNTA(O11:O56)</f>
        <v>6</v>
      </c>
      <c r="Q57">
        <f>COUNTA(Q11:Q56)</f>
        <v>0</v>
      </c>
    </row>
    <row r="58" spans="1:22" x14ac:dyDescent="0.2">
      <c r="A58" s="41" t="s">
        <v>19</v>
      </c>
      <c r="B58" s="41"/>
      <c r="C58" s="41"/>
      <c r="E58" s="15">
        <f>E57/$G$2</f>
        <v>0.1</v>
      </c>
      <c r="G58" s="15">
        <f>G57/$G$2</f>
        <v>0.05</v>
      </c>
      <c r="I58" s="15">
        <f>I57/$G$2</f>
        <v>0.65</v>
      </c>
      <c r="K58" s="15">
        <f>K57/$G$2</f>
        <v>0.3</v>
      </c>
      <c r="M58" s="15">
        <f>M57/$G$2</f>
        <v>0.65</v>
      </c>
      <c r="O58" s="15">
        <f>O57/$G$2</f>
        <v>0.3</v>
      </c>
      <c r="Q58" s="15">
        <f>Q57/$G$2</f>
        <v>0</v>
      </c>
    </row>
  </sheetData>
  <sortState xmlns:xlrd2="http://schemas.microsoft.com/office/spreadsheetml/2017/richdata2" ref="B11:S33">
    <sortCondition descending="1" ref="S11:S33"/>
    <sortCondition ref="B11:B33"/>
  </sortState>
  <mergeCells count="33">
    <mergeCell ref="A58:C58"/>
    <mergeCell ref="I7:J7"/>
    <mergeCell ref="I8:J8"/>
    <mergeCell ref="I9:J9"/>
    <mergeCell ref="G6:H6"/>
    <mergeCell ref="G7:H7"/>
    <mergeCell ref="G8:H8"/>
    <mergeCell ref="G9:H9"/>
    <mergeCell ref="E9:F9"/>
    <mergeCell ref="E7:F7"/>
    <mergeCell ref="K9:L9"/>
    <mergeCell ref="M9:N9"/>
    <mergeCell ref="O9:P9"/>
    <mergeCell ref="Q9:R9"/>
    <mergeCell ref="A57:C57"/>
    <mergeCell ref="K7:L7"/>
    <mergeCell ref="M7:N7"/>
    <mergeCell ref="O7:P7"/>
    <mergeCell ref="Q7:R7"/>
    <mergeCell ref="E8:F8"/>
    <mergeCell ref="K8:L8"/>
    <mergeCell ref="M8:N8"/>
    <mergeCell ref="O8:P8"/>
    <mergeCell ref="Q8:R8"/>
    <mergeCell ref="A1:S1"/>
    <mergeCell ref="E6:F6"/>
    <mergeCell ref="K6:L6"/>
    <mergeCell ref="M6:N6"/>
    <mergeCell ref="O6:P6"/>
    <mergeCell ref="Q6:R6"/>
    <mergeCell ref="I6:J6"/>
    <mergeCell ref="E2:F2"/>
    <mergeCell ref="E3:F3"/>
  </mergeCells>
  <pageMargins left="0.7" right="0.7" top="0.75" bottom="0.75" header="0.3" footer="0.3"/>
  <pageSetup paperSize="9" orientation="portrait" horizontalDpi="0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T26"/>
  <sheetViews>
    <sheetView zoomScale="88" zoomScaleNormal="88" workbookViewId="0">
      <pane xSplit="3" ySplit="10" topLeftCell="D11" activePane="bottomRight" state="frozenSplit"/>
      <selection activeCell="D26" sqref="D26"/>
      <selection pane="topRight" activeCell="D26" sqref="D26"/>
      <selection pane="bottomLeft" activeCell="D26" sqref="D26"/>
      <selection pane="bottomRight" activeCell="M17" sqref="M17"/>
    </sheetView>
  </sheetViews>
  <sheetFormatPr baseColWidth="10" defaultRowHeight="15" x14ac:dyDescent="0.2"/>
  <cols>
    <col min="1" max="1" width="18.33203125" bestFit="1" customWidth="1"/>
    <col min="2" max="2" width="24.5" bestFit="1" customWidth="1"/>
    <col min="4" max="4" width="14.83203125" bestFit="1" customWidth="1"/>
    <col min="5" max="5" width="11.5" customWidth="1"/>
    <col min="6" max="6" width="17.6640625" customWidth="1"/>
    <col min="7" max="7" width="15.83203125" customWidth="1"/>
    <col min="8" max="8" width="17.5" customWidth="1"/>
    <col min="9" max="9" width="15.83203125" customWidth="1"/>
    <col min="10" max="10" width="17.5" customWidth="1"/>
    <col min="11" max="11" width="15.83203125" customWidth="1"/>
    <col min="12" max="12" width="17.5" customWidth="1"/>
    <col min="13" max="16" width="11.5" customWidth="1"/>
    <col min="18" max="18" width="18.33203125" bestFit="1" customWidth="1"/>
    <col min="19" max="19" width="12.33203125" bestFit="1" customWidth="1"/>
    <col min="20" max="20" width="19.6640625" bestFit="1" customWidth="1"/>
  </cols>
  <sheetData>
    <row r="1" spans="1:20" ht="31" x14ac:dyDescent="0.35">
      <c r="A1" s="37" t="s">
        <v>28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</row>
    <row r="2" spans="1:20" x14ac:dyDescent="0.2">
      <c r="E2" s="40" t="s">
        <v>15</v>
      </c>
      <c r="F2" s="40"/>
      <c r="G2" s="14">
        <f>COUNTA(B11:B24)</f>
        <v>12</v>
      </c>
    </row>
    <row r="3" spans="1:20" x14ac:dyDescent="0.2">
      <c r="B3" s="2"/>
      <c r="E3" s="40" t="s">
        <v>17</v>
      </c>
      <c r="F3" s="40"/>
      <c r="G3" s="14">
        <f>COUNTA(E8:P8)</f>
        <v>5</v>
      </c>
    </row>
    <row r="4" spans="1:20" x14ac:dyDescent="0.2">
      <c r="B4" s="2"/>
      <c r="C4" s="3"/>
    </row>
    <row r="6" spans="1:20" x14ac:dyDescent="0.2">
      <c r="D6" s="1" t="s">
        <v>0</v>
      </c>
      <c r="E6" s="33" t="s">
        <v>94</v>
      </c>
      <c r="F6" s="33"/>
      <c r="G6" s="33" t="s">
        <v>158</v>
      </c>
      <c r="H6" s="33"/>
      <c r="I6" s="33" t="s">
        <v>298</v>
      </c>
      <c r="J6" s="33"/>
      <c r="K6" s="33" t="s">
        <v>317</v>
      </c>
      <c r="L6" s="33"/>
      <c r="M6" s="34" t="s">
        <v>364</v>
      </c>
      <c r="N6" s="35"/>
      <c r="O6" s="33"/>
      <c r="P6" s="33"/>
    </row>
    <row r="7" spans="1:20" x14ac:dyDescent="0.2">
      <c r="D7" s="1" t="s">
        <v>10</v>
      </c>
      <c r="E7" s="34">
        <v>2</v>
      </c>
      <c r="F7" s="35"/>
      <c r="G7" s="34">
        <v>2</v>
      </c>
      <c r="H7" s="35"/>
      <c r="I7" s="34">
        <v>2</v>
      </c>
      <c r="J7" s="35"/>
      <c r="K7" s="34">
        <v>2</v>
      </c>
      <c r="L7" s="35"/>
      <c r="M7" s="34">
        <v>2</v>
      </c>
      <c r="N7" s="35"/>
      <c r="O7" s="34"/>
      <c r="P7" s="35"/>
    </row>
    <row r="8" spans="1:20" x14ac:dyDescent="0.2">
      <c r="D8" s="1" t="s">
        <v>1</v>
      </c>
      <c r="E8" s="36">
        <v>45935</v>
      </c>
      <c r="F8" s="36"/>
      <c r="G8" s="53">
        <v>45984</v>
      </c>
      <c r="H8" s="54"/>
      <c r="I8" s="53">
        <v>46004</v>
      </c>
      <c r="J8" s="54"/>
      <c r="K8" s="53">
        <v>46053</v>
      </c>
      <c r="L8" s="54"/>
      <c r="M8" s="53">
        <v>46088</v>
      </c>
      <c r="N8" s="54"/>
      <c r="O8" s="36"/>
      <c r="P8" s="36"/>
    </row>
    <row r="9" spans="1:20" x14ac:dyDescent="0.2">
      <c r="D9" s="1" t="s">
        <v>2</v>
      </c>
      <c r="E9" s="33">
        <v>4</v>
      </c>
      <c r="F9" s="33"/>
      <c r="G9" s="34">
        <v>8</v>
      </c>
      <c r="H9" s="35"/>
      <c r="I9" s="34">
        <v>10</v>
      </c>
      <c r="J9" s="35"/>
      <c r="K9" s="34">
        <v>9</v>
      </c>
      <c r="L9" s="35"/>
      <c r="M9" s="34">
        <v>11</v>
      </c>
      <c r="N9" s="35"/>
      <c r="O9" s="33"/>
      <c r="P9" s="33"/>
    </row>
    <row r="10" spans="1:20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8</v>
      </c>
      <c r="R10" s="1" t="s">
        <v>9</v>
      </c>
      <c r="S10" s="1" t="s">
        <v>18</v>
      </c>
      <c r="T10" s="1" t="s">
        <v>20</v>
      </c>
    </row>
    <row r="11" spans="1:20" x14ac:dyDescent="0.2">
      <c r="A11" s="5">
        <f t="shared" ref="A11:A23" si="0">R11</f>
        <v>1</v>
      </c>
      <c r="B11" s="13" t="s">
        <v>222</v>
      </c>
      <c r="C11" s="13" t="s">
        <v>223</v>
      </c>
      <c r="D11" s="13" t="s">
        <v>53</v>
      </c>
      <c r="E11" s="13"/>
      <c r="F11" s="13">
        <f>IF(E11=0,,($E$9-E11)*$E$7*100/$E$9)</f>
        <v>0</v>
      </c>
      <c r="G11" s="13">
        <v>2</v>
      </c>
      <c r="H11" s="19">
        <v>7</v>
      </c>
      <c r="I11" s="6">
        <v>1</v>
      </c>
      <c r="J11" s="7">
        <v>10</v>
      </c>
      <c r="K11" s="6">
        <v>1</v>
      </c>
      <c r="L11" s="7">
        <v>10</v>
      </c>
      <c r="M11" s="6">
        <v>1</v>
      </c>
      <c r="N11" s="6">
        <v>11</v>
      </c>
      <c r="O11" s="6"/>
      <c r="P11" s="7">
        <f t="shared" ref="P11:P23" si="1">IF(O11=0,,($O$9-O11)*$O$7*100/$O$9)</f>
        <v>0</v>
      </c>
      <c r="Q11" s="8">
        <f t="shared" ref="Q11:Q23" si="2">N11+J11+L11+F11+H11</f>
        <v>38</v>
      </c>
      <c r="R11" s="6">
        <f t="shared" ref="R11:R24" si="3">ROW(B11)-10</f>
        <v>1</v>
      </c>
      <c r="S11" s="6">
        <f>COUNTA(E11,G11,I11,K11,M11,#REF!,O11)</f>
        <v>5</v>
      </c>
      <c r="T11" s="16">
        <f t="shared" ref="T11:T23" si="4">S11/$G$3</f>
        <v>1</v>
      </c>
    </row>
    <row r="12" spans="1:20" x14ac:dyDescent="0.2">
      <c r="A12" s="5">
        <f t="shared" si="0"/>
        <v>2</v>
      </c>
      <c r="B12" s="13" t="s">
        <v>100</v>
      </c>
      <c r="C12" s="13" t="s">
        <v>101</v>
      </c>
      <c r="D12" s="13" t="s">
        <v>60</v>
      </c>
      <c r="E12" s="13">
        <v>1</v>
      </c>
      <c r="F12" s="13">
        <v>4</v>
      </c>
      <c r="G12" s="13">
        <v>1</v>
      </c>
      <c r="H12" s="19">
        <v>8</v>
      </c>
      <c r="I12" s="6">
        <v>3</v>
      </c>
      <c r="J12" s="7">
        <v>8</v>
      </c>
      <c r="K12" s="6">
        <v>5</v>
      </c>
      <c r="L12" s="7">
        <v>6</v>
      </c>
      <c r="M12" s="6">
        <v>2</v>
      </c>
      <c r="N12" s="6">
        <v>10</v>
      </c>
      <c r="O12" s="6"/>
      <c r="P12" s="7">
        <f t="shared" si="1"/>
        <v>0</v>
      </c>
      <c r="Q12" s="8">
        <f t="shared" si="2"/>
        <v>36</v>
      </c>
      <c r="R12" s="6">
        <f t="shared" si="3"/>
        <v>2</v>
      </c>
      <c r="S12" s="6">
        <f>COUNTA(E12,G12,I12,K12,M12,#REF!,O12)</f>
        <v>6</v>
      </c>
      <c r="T12" s="16">
        <f t="shared" si="4"/>
        <v>1.2</v>
      </c>
    </row>
    <row r="13" spans="1:20" x14ac:dyDescent="0.2">
      <c r="A13" s="5">
        <f t="shared" si="0"/>
        <v>3</v>
      </c>
      <c r="B13" s="13" t="s">
        <v>224</v>
      </c>
      <c r="C13" s="13" t="s">
        <v>225</v>
      </c>
      <c r="D13" s="13" t="s">
        <v>53</v>
      </c>
      <c r="E13" s="13"/>
      <c r="F13" s="13">
        <f>IF(E13=0,,($E$9-E13)*$E$7*100/$E$9)</f>
        <v>0</v>
      </c>
      <c r="G13" s="13">
        <v>3</v>
      </c>
      <c r="H13" s="19">
        <v>6</v>
      </c>
      <c r="I13" s="6">
        <v>3</v>
      </c>
      <c r="J13" s="7">
        <v>8</v>
      </c>
      <c r="K13" s="6">
        <v>2</v>
      </c>
      <c r="L13" s="7">
        <v>9</v>
      </c>
      <c r="M13" s="6">
        <v>3</v>
      </c>
      <c r="N13" s="6">
        <v>9</v>
      </c>
      <c r="O13" s="6"/>
      <c r="P13" s="7">
        <f t="shared" si="1"/>
        <v>0</v>
      </c>
      <c r="Q13" s="8">
        <f t="shared" si="2"/>
        <v>32</v>
      </c>
      <c r="R13" s="6">
        <f t="shared" si="3"/>
        <v>3</v>
      </c>
      <c r="S13" s="6">
        <f>COUNTA(E13,G13,I13,K13,M13,#REF!,O13)</f>
        <v>5</v>
      </c>
      <c r="T13" s="16">
        <f t="shared" si="4"/>
        <v>1</v>
      </c>
    </row>
    <row r="14" spans="1:20" x14ac:dyDescent="0.2">
      <c r="A14" s="5">
        <f t="shared" si="0"/>
        <v>4</v>
      </c>
      <c r="B14" s="13" t="s">
        <v>226</v>
      </c>
      <c r="C14" s="13" t="s">
        <v>227</v>
      </c>
      <c r="D14" s="13" t="s">
        <v>53</v>
      </c>
      <c r="E14" s="13"/>
      <c r="F14" s="13"/>
      <c r="G14" s="13">
        <v>5</v>
      </c>
      <c r="H14" s="19">
        <v>4</v>
      </c>
      <c r="I14" s="6">
        <v>8</v>
      </c>
      <c r="J14" s="7">
        <v>4</v>
      </c>
      <c r="K14" s="6">
        <v>3</v>
      </c>
      <c r="L14" s="7">
        <v>8</v>
      </c>
      <c r="M14" s="6">
        <v>3</v>
      </c>
      <c r="N14" s="6">
        <v>9</v>
      </c>
      <c r="O14" s="6"/>
      <c r="P14" s="7">
        <f t="shared" si="1"/>
        <v>0</v>
      </c>
      <c r="Q14" s="8">
        <f t="shared" si="2"/>
        <v>25</v>
      </c>
      <c r="R14" s="6">
        <f t="shared" si="3"/>
        <v>4</v>
      </c>
      <c r="S14" s="6">
        <f>COUNTA(E14,G14,I14,K14,M14,#REF!,O14)</f>
        <v>5</v>
      </c>
      <c r="T14" s="16">
        <f t="shared" si="4"/>
        <v>1</v>
      </c>
    </row>
    <row r="15" spans="1:20" x14ac:dyDescent="0.2">
      <c r="A15" s="5">
        <f t="shared" si="0"/>
        <v>5</v>
      </c>
      <c r="B15" s="13" t="s">
        <v>102</v>
      </c>
      <c r="C15" s="13" t="s">
        <v>103</v>
      </c>
      <c r="D15" s="13" t="s">
        <v>97</v>
      </c>
      <c r="E15" s="13">
        <v>2</v>
      </c>
      <c r="F15" s="13">
        <v>3</v>
      </c>
      <c r="G15" s="13"/>
      <c r="H15" s="19"/>
      <c r="I15" s="6">
        <v>7</v>
      </c>
      <c r="J15" s="7">
        <v>5</v>
      </c>
      <c r="K15" s="6">
        <v>6</v>
      </c>
      <c r="L15" s="7">
        <v>5</v>
      </c>
      <c r="M15" s="6">
        <v>5</v>
      </c>
      <c r="N15" s="6">
        <v>8</v>
      </c>
      <c r="O15" s="6"/>
      <c r="P15" s="7">
        <f t="shared" si="1"/>
        <v>0</v>
      </c>
      <c r="Q15" s="8">
        <f t="shared" si="2"/>
        <v>21</v>
      </c>
      <c r="R15" s="6">
        <f t="shared" si="3"/>
        <v>5</v>
      </c>
      <c r="S15" s="6">
        <f>COUNTA(E15,G15,I15,K15,M15,#REF!,O15)</f>
        <v>5</v>
      </c>
      <c r="T15" s="16">
        <f t="shared" si="4"/>
        <v>1</v>
      </c>
    </row>
    <row r="16" spans="1:20" x14ac:dyDescent="0.2">
      <c r="A16" s="5">
        <f t="shared" si="0"/>
        <v>6</v>
      </c>
      <c r="B16" s="13" t="s">
        <v>228</v>
      </c>
      <c r="C16" s="13" t="s">
        <v>229</v>
      </c>
      <c r="D16" s="13" t="s">
        <v>53</v>
      </c>
      <c r="E16" s="13"/>
      <c r="F16" s="13">
        <f>IF(E16=0,,($E$9-E16)*$E$7*100/$E$9)</f>
        <v>0</v>
      </c>
      <c r="G16" s="13">
        <v>7</v>
      </c>
      <c r="H16" s="19">
        <v>2</v>
      </c>
      <c r="I16" s="6">
        <v>9</v>
      </c>
      <c r="J16" s="7">
        <v>3</v>
      </c>
      <c r="K16" s="6">
        <v>7</v>
      </c>
      <c r="L16" s="7">
        <v>4</v>
      </c>
      <c r="M16" s="6">
        <v>6</v>
      </c>
      <c r="N16" s="6">
        <v>7</v>
      </c>
      <c r="O16" s="6"/>
      <c r="P16" s="7">
        <f t="shared" si="1"/>
        <v>0</v>
      </c>
      <c r="Q16" s="8">
        <f t="shared" si="2"/>
        <v>16</v>
      </c>
      <c r="R16" s="6">
        <f t="shared" si="3"/>
        <v>6</v>
      </c>
      <c r="S16" s="6">
        <f>COUNTA(E16,G16,I16,K16,M16,#REF!,O16)</f>
        <v>5</v>
      </c>
      <c r="T16" s="16">
        <f t="shared" si="4"/>
        <v>1</v>
      </c>
    </row>
    <row r="17" spans="1:20" x14ac:dyDescent="0.2">
      <c r="A17" s="5">
        <f t="shared" si="0"/>
        <v>7</v>
      </c>
      <c r="B17" s="13" t="s">
        <v>106</v>
      </c>
      <c r="C17" s="13" t="s">
        <v>107</v>
      </c>
      <c r="D17" s="13" t="s">
        <v>60</v>
      </c>
      <c r="E17" s="13">
        <v>4</v>
      </c>
      <c r="F17" s="13">
        <v>1</v>
      </c>
      <c r="G17" s="13">
        <v>4</v>
      </c>
      <c r="H17" s="19">
        <v>5</v>
      </c>
      <c r="I17" s="6"/>
      <c r="J17" s="7"/>
      <c r="K17" s="6">
        <v>8</v>
      </c>
      <c r="L17" s="7">
        <v>3</v>
      </c>
      <c r="M17" s="6">
        <v>7</v>
      </c>
      <c r="N17" s="6">
        <v>6</v>
      </c>
      <c r="O17" s="6"/>
      <c r="P17" s="7">
        <f t="shared" si="1"/>
        <v>0</v>
      </c>
      <c r="Q17" s="8">
        <f t="shared" si="2"/>
        <v>15</v>
      </c>
      <c r="R17" s="6">
        <f t="shared" si="3"/>
        <v>7</v>
      </c>
      <c r="S17" s="6">
        <f>COUNTA(E17,G17,I17,K17,M17,#REF!,O17)</f>
        <v>5</v>
      </c>
      <c r="T17" s="16">
        <f t="shared" si="4"/>
        <v>1</v>
      </c>
    </row>
    <row r="18" spans="1:20" x14ac:dyDescent="0.2">
      <c r="A18" s="5">
        <f t="shared" si="0"/>
        <v>8</v>
      </c>
      <c r="B18" s="13" t="s">
        <v>104</v>
      </c>
      <c r="C18" s="13" t="s">
        <v>105</v>
      </c>
      <c r="D18" s="13" t="s">
        <v>60</v>
      </c>
      <c r="E18" s="13">
        <v>3</v>
      </c>
      <c r="F18" s="13">
        <v>2</v>
      </c>
      <c r="G18" s="13">
        <v>6</v>
      </c>
      <c r="H18" s="19">
        <v>3</v>
      </c>
      <c r="I18" s="6">
        <v>10</v>
      </c>
      <c r="J18" s="7">
        <v>2</v>
      </c>
      <c r="K18" s="6">
        <v>9</v>
      </c>
      <c r="L18" s="7">
        <v>2</v>
      </c>
      <c r="M18" s="6">
        <v>10</v>
      </c>
      <c r="N18" s="6">
        <v>3</v>
      </c>
      <c r="O18" s="6"/>
      <c r="P18" s="7">
        <f t="shared" si="1"/>
        <v>0</v>
      </c>
      <c r="Q18" s="8">
        <f t="shared" si="2"/>
        <v>12</v>
      </c>
      <c r="R18" s="6">
        <f t="shared" si="3"/>
        <v>8</v>
      </c>
      <c r="S18" s="6">
        <f>COUNTA(E18,G18,I18,K18,M18,#REF!,O18)</f>
        <v>6</v>
      </c>
      <c r="T18" s="16">
        <f t="shared" si="4"/>
        <v>1.2</v>
      </c>
    </row>
    <row r="19" spans="1:20" x14ac:dyDescent="0.2">
      <c r="A19" s="6">
        <f t="shared" si="0"/>
        <v>9</v>
      </c>
      <c r="B19" s="13" t="s">
        <v>330</v>
      </c>
      <c r="C19" s="13" t="s">
        <v>180</v>
      </c>
      <c r="D19" s="13" t="s">
        <v>60</v>
      </c>
      <c r="E19" s="13"/>
      <c r="F19" s="13">
        <f>IF(E19=0,,($E$9-E19)*$E$7*100/$E$9)</f>
        <v>0</v>
      </c>
      <c r="G19" s="13"/>
      <c r="H19" s="19">
        <f>IF(G19=0,,($G$9-G19)*$G$7*100/$G$9)</f>
        <v>0</v>
      </c>
      <c r="I19" s="6"/>
      <c r="J19" s="7">
        <f>IF(I19=0,,($I$9-I19)*$I$7*100/$I$9)</f>
        <v>0</v>
      </c>
      <c r="K19" s="6">
        <v>3</v>
      </c>
      <c r="L19" s="7">
        <v>8</v>
      </c>
      <c r="M19" s="6">
        <v>9</v>
      </c>
      <c r="N19" s="6">
        <v>4</v>
      </c>
      <c r="O19" s="6"/>
      <c r="P19" s="7">
        <f t="shared" si="1"/>
        <v>0</v>
      </c>
      <c r="Q19" s="8">
        <f t="shared" si="2"/>
        <v>12</v>
      </c>
      <c r="R19" s="6">
        <f t="shared" si="3"/>
        <v>9</v>
      </c>
      <c r="S19" s="6">
        <f>COUNTA(E19,G19,I19,K19,M19,#REF!,O19)</f>
        <v>3</v>
      </c>
      <c r="T19" s="16">
        <f t="shared" si="4"/>
        <v>0.6</v>
      </c>
    </row>
    <row r="20" spans="1:20" x14ac:dyDescent="0.2">
      <c r="A20" s="5">
        <f t="shared" si="0"/>
        <v>10</v>
      </c>
      <c r="B20" s="13" t="s">
        <v>369</v>
      </c>
      <c r="C20" s="13" t="s">
        <v>370</v>
      </c>
      <c r="D20" s="13" t="s">
        <v>53</v>
      </c>
      <c r="E20" s="13"/>
      <c r="F20" s="13">
        <f>IF(E20=0,,($E$9-E20)*$E$7*100/$E$9)</f>
        <v>0</v>
      </c>
      <c r="G20" s="13"/>
      <c r="H20" s="19">
        <f>IF(G20=0,,($G$9-G20)*$G$7*100/$G$9)</f>
        <v>0</v>
      </c>
      <c r="I20" s="6"/>
      <c r="J20" s="7">
        <f>IF(I20=0,,($I$9-I20)*$I$7*100/$I$9)</f>
        <v>0</v>
      </c>
      <c r="K20" s="6"/>
      <c r="L20" s="7">
        <f>IF(K20=0,,($K$9-K20)*$K$7*100/$K$9)</f>
        <v>0</v>
      </c>
      <c r="M20" s="6">
        <v>8</v>
      </c>
      <c r="N20" s="6">
        <v>5</v>
      </c>
      <c r="O20" s="6"/>
      <c r="P20" s="7">
        <f t="shared" si="1"/>
        <v>0</v>
      </c>
      <c r="Q20" s="8">
        <f t="shared" si="2"/>
        <v>5</v>
      </c>
      <c r="R20" s="6">
        <f t="shared" si="3"/>
        <v>10</v>
      </c>
      <c r="S20" s="6">
        <f>COUNTA(E20,G20,I20,K20,M20,#REF!,O20)</f>
        <v>2</v>
      </c>
      <c r="T20" s="16">
        <f t="shared" si="4"/>
        <v>0.4</v>
      </c>
    </row>
    <row r="21" spans="1:20" x14ac:dyDescent="0.2">
      <c r="A21" s="5">
        <f t="shared" si="0"/>
        <v>11</v>
      </c>
      <c r="B21" s="13" t="s">
        <v>371</v>
      </c>
      <c r="C21" s="13" t="s">
        <v>372</v>
      </c>
      <c r="D21" s="13" t="s">
        <v>121</v>
      </c>
      <c r="E21" s="13"/>
      <c r="F21" s="13">
        <f>IF(E21=0,,($E$9-E21)*$E$7*100/$E$9)</f>
        <v>0</v>
      </c>
      <c r="G21" s="13"/>
      <c r="H21" s="19">
        <f>IF(G21=0,,($G$9-G21)*$G$7*100/$G$9)</f>
        <v>0</v>
      </c>
      <c r="I21" s="6"/>
      <c r="J21" s="7">
        <f>IF(I21=0,,($I$9-I21)*$I$7*100/$I$9)</f>
        <v>0</v>
      </c>
      <c r="K21" s="6"/>
      <c r="L21" s="7">
        <f>IF(K21=0,,($K$9-K21)*$K$7*100/$K$9)</f>
        <v>0</v>
      </c>
      <c r="M21" s="6">
        <v>11</v>
      </c>
      <c r="N21" s="6">
        <v>2</v>
      </c>
      <c r="O21" s="6"/>
      <c r="P21" s="7">
        <f t="shared" si="1"/>
        <v>0</v>
      </c>
      <c r="Q21" s="8">
        <f t="shared" si="2"/>
        <v>2</v>
      </c>
      <c r="R21" s="6">
        <f t="shared" si="3"/>
        <v>11</v>
      </c>
      <c r="S21" s="6">
        <f>COUNTA(E21,G21,I21,K21,M21,#REF!,O21)</f>
        <v>2</v>
      </c>
      <c r="T21" s="16">
        <f t="shared" si="4"/>
        <v>0.4</v>
      </c>
    </row>
    <row r="22" spans="1:20" x14ac:dyDescent="0.2">
      <c r="A22" s="5">
        <f t="shared" si="0"/>
        <v>12</v>
      </c>
      <c r="B22" s="13" t="s">
        <v>230</v>
      </c>
      <c r="C22" s="13" t="s">
        <v>231</v>
      </c>
      <c r="D22" s="13" t="s">
        <v>53</v>
      </c>
      <c r="E22" s="13"/>
      <c r="F22" s="13">
        <f>IF(E22=0,,($E$9-E22)*$E$7*100/$E$9)</f>
        <v>0</v>
      </c>
      <c r="G22" s="13">
        <v>8</v>
      </c>
      <c r="H22" s="19">
        <v>1</v>
      </c>
      <c r="I22" s="6"/>
      <c r="J22" s="7">
        <f>IF(I22=0,,($I$9-I22)*$I$7*100/$I$9)</f>
        <v>0</v>
      </c>
      <c r="K22" s="6"/>
      <c r="L22" s="7">
        <f>IF(K22=0,,($K$9-K22)*$K$7*100/$K$9)</f>
        <v>0</v>
      </c>
      <c r="M22" s="6"/>
      <c r="N22" s="6">
        <f>IF(M22=0,,($M$9-M22)*$M$7*100/$M$9)</f>
        <v>0</v>
      </c>
      <c r="O22" s="6"/>
      <c r="P22" s="7">
        <f t="shared" si="1"/>
        <v>0</v>
      </c>
      <c r="Q22" s="8">
        <f t="shared" si="2"/>
        <v>1</v>
      </c>
      <c r="R22" s="6">
        <f t="shared" si="3"/>
        <v>12</v>
      </c>
      <c r="S22" s="6">
        <f>COUNTA(E22,G22,I22,K22,M22,#REF!,O22)</f>
        <v>2</v>
      </c>
      <c r="T22" s="16">
        <f t="shared" si="4"/>
        <v>0.4</v>
      </c>
    </row>
    <row r="23" spans="1:20" x14ac:dyDescent="0.2">
      <c r="A23" s="5">
        <f t="shared" si="0"/>
        <v>13</v>
      </c>
      <c r="B23" s="13"/>
      <c r="C23" s="13"/>
      <c r="D23" s="13"/>
      <c r="E23" s="13"/>
      <c r="F23" s="13">
        <f>IF(E23=0,,($E$9-E23)*$E$7*100/$E$9)</f>
        <v>0</v>
      </c>
      <c r="G23" s="13"/>
      <c r="H23" s="19">
        <f>IF(G23=0,,($G$9-G23)*$G$7*100/$G$9)</f>
        <v>0</v>
      </c>
      <c r="I23" s="6"/>
      <c r="J23" s="7">
        <f>IF(I23=0,,($I$9-I23)*$I$7*100/$I$9)</f>
        <v>0</v>
      </c>
      <c r="K23" s="6"/>
      <c r="L23" s="7">
        <f>IF(K23=0,,($K$9-K23)*$K$7*100/$K$9)</f>
        <v>0</v>
      </c>
      <c r="M23" s="6"/>
      <c r="N23" s="6">
        <f>IF(M23=0,,($M$9-M23)*$M$7*100/$M$9)</f>
        <v>0</v>
      </c>
      <c r="O23" s="6"/>
      <c r="P23" s="7">
        <f t="shared" si="1"/>
        <v>0</v>
      </c>
      <c r="Q23" s="8">
        <f t="shared" si="2"/>
        <v>0</v>
      </c>
      <c r="R23" s="6">
        <f t="shared" si="3"/>
        <v>13</v>
      </c>
      <c r="S23" s="6">
        <f>COUNTA(E23,G23,I23,K23,M23,#REF!,O23)</f>
        <v>1</v>
      </c>
      <c r="T23" s="16">
        <f t="shared" si="4"/>
        <v>0.2</v>
      </c>
    </row>
    <row r="24" spans="1:20" x14ac:dyDescent="0.2">
      <c r="A24" s="5">
        <f t="shared" ref="A24" si="5">R24</f>
        <v>14</v>
      </c>
      <c r="B24" s="6"/>
      <c r="C24" s="6"/>
      <c r="D24" s="6"/>
      <c r="E24" s="6"/>
      <c r="F24" s="6">
        <f t="shared" ref="F24" si="6">IF(E24=0,,($E$9-E24)*$E$7*100/$E$9)</f>
        <v>0</v>
      </c>
      <c r="G24" s="6"/>
      <c r="H24" s="7">
        <f>IF(G24=0,,($G$9-G24)*$G$7*100/$G$9)</f>
        <v>0</v>
      </c>
      <c r="I24" s="6"/>
      <c r="J24" s="7">
        <f t="shared" ref="J24" si="7">IF(I24=0,,($I$9-I24)*$I$7*100/$I$9)</f>
        <v>0</v>
      </c>
      <c r="K24" s="6"/>
      <c r="L24" s="7">
        <f t="shared" ref="L24" si="8">IF(K24=0,,($K$9-K24)*$K$7*100/$K$9)</f>
        <v>0</v>
      </c>
      <c r="M24" s="6"/>
      <c r="N24" s="6">
        <f t="shared" ref="N24" si="9">IF(M24=0,,($M$9-M24)*$M$7*100/$M$9)</f>
        <v>0</v>
      </c>
      <c r="O24" s="6"/>
      <c r="P24" s="7">
        <f t="shared" ref="P24" si="10">IF(O24=0,,($O$9-O24)*$O$7*100/$O$9)</f>
        <v>0</v>
      </c>
      <c r="Q24" s="8">
        <f t="shared" ref="Q24" si="11">N24+J24+L24+F24+H24</f>
        <v>0</v>
      </c>
      <c r="R24" s="6">
        <f t="shared" si="3"/>
        <v>14</v>
      </c>
      <c r="S24" s="6">
        <f>COUNTA(E24,G24,I24,K24,M24,#REF!,O24)</f>
        <v>1</v>
      </c>
      <c r="T24" s="16">
        <f t="shared" ref="T24" si="12">S24/$G$3</f>
        <v>0.2</v>
      </c>
    </row>
    <row r="25" spans="1:20" x14ac:dyDescent="0.2">
      <c r="A25" s="38" t="s">
        <v>11</v>
      </c>
      <c r="B25" s="38"/>
      <c r="C25" s="39"/>
      <c r="E25">
        <f>COUNTA(E11:E24)</f>
        <v>4</v>
      </c>
      <c r="G25">
        <f>COUNTA(G11:G24)</f>
        <v>8</v>
      </c>
      <c r="I25">
        <f>COUNTA(I11:I24)</f>
        <v>7</v>
      </c>
      <c r="K25">
        <f>COUNTA(K11:K24)</f>
        <v>9</v>
      </c>
      <c r="M25">
        <f>COUNTA(M11:M24)</f>
        <v>11</v>
      </c>
      <c r="O25">
        <f>COUNTA(O11:O24)</f>
        <v>0</v>
      </c>
    </row>
    <row r="26" spans="1:20" x14ac:dyDescent="0.2">
      <c r="A26" s="41" t="s">
        <v>19</v>
      </c>
      <c r="B26" s="41"/>
      <c r="C26" s="41"/>
      <c r="E26" s="15">
        <f>E25/$G$2</f>
        <v>0.33333333333333331</v>
      </c>
      <c r="G26" s="15">
        <f>G25/$G$2</f>
        <v>0.66666666666666663</v>
      </c>
      <c r="I26" s="15">
        <f>I25/$G$2</f>
        <v>0.58333333333333337</v>
      </c>
      <c r="K26" s="15">
        <f>K25/$G$2</f>
        <v>0.75</v>
      </c>
      <c r="M26" s="15">
        <f>M25/$G$2</f>
        <v>0.91666666666666663</v>
      </c>
      <c r="O26" s="15">
        <f>O25/$G$2</f>
        <v>0</v>
      </c>
    </row>
  </sheetData>
  <sortState xmlns:xlrd2="http://schemas.microsoft.com/office/spreadsheetml/2017/richdata2" ref="B11:Q23">
    <sortCondition descending="1" ref="Q11:Q23"/>
  </sortState>
  <mergeCells count="29">
    <mergeCell ref="A26:C26"/>
    <mergeCell ref="G7:H7"/>
    <mergeCell ref="G8:H8"/>
    <mergeCell ref="G9:H9"/>
    <mergeCell ref="A1:Q1"/>
    <mergeCell ref="K6:L6"/>
    <mergeCell ref="E6:F6"/>
    <mergeCell ref="M6:N6"/>
    <mergeCell ref="K7:L7"/>
    <mergeCell ref="E7:F7"/>
    <mergeCell ref="M7:N7"/>
    <mergeCell ref="O6:P6"/>
    <mergeCell ref="O7:P7"/>
    <mergeCell ref="I6:J6"/>
    <mergeCell ref="I7:J7"/>
    <mergeCell ref="E2:F2"/>
    <mergeCell ref="E3:F3"/>
    <mergeCell ref="O8:P8"/>
    <mergeCell ref="O9:P9"/>
    <mergeCell ref="G6:H6"/>
    <mergeCell ref="A25:C25"/>
    <mergeCell ref="K8:L8"/>
    <mergeCell ref="E8:F8"/>
    <mergeCell ref="M8:N8"/>
    <mergeCell ref="K9:L9"/>
    <mergeCell ref="E9:F9"/>
    <mergeCell ref="M9:N9"/>
    <mergeCell ref="I8:J8"/>
    <mergeCell ref="I9:J9"/>
  </mergeCells>
  <pageMargins left="0.7" right="0.7" top="0.75" bottom="0.75" header="0.3" footer="0.3"/>
  <pageSetup paperSize="9" orientation="portrait" horizontalDpi="0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R68"/>
  <sheetViews>
    <sheetView workbookViewId="0">
      <pane xSplit="3" ySplit="10" topLeftCell="D11" activePane="bottomRight" state="frozenSplit"/>
      <selection activeCell="D26" sqref="D26"/>
      <selection pane="topRight" activeCell="D26" sqref="D26"/>
      <selection pane="bottomLeft" activeCell="D26" sqref="D26"/>
      <selection pane="bottomRight" activeCell="K18" sqref="K18"/>
    </sheetView>
  </sheetViews>
  <sheetFormatPr baseColWidth="10" defaultRowHeight="15" x14ac:dyDescent="0.2"/>
  <cols>
    <col min="1" max="1" width="18.33203125" bestFit="1" customWidth="1"/>
    <col min="2" max="2" width="20" bestFit="1" customWidth="1"/>
    <col min="4" max="4" width="14.83203125" bestFit="1" customWidth="1"/>
    <col min="5" max="5" width="11.5" customWidth="1"/>
    <col min="6" max="6" width="17.6640625" customWidth="1"/>
    <col min="7" max="12" width="11.5" customWidth="1"/>
    <col min="14" max="14" width="13.1640625" customWidth="1"/>
    <col min="15" max="15" width="12.33203125" bestFit="1" customWidth="1"/>
    <col min="16" max="16" width="19.6640625" bestFit="1" customWidth="1"/>
  </cols>
  <sheetData>
    <row r="1" spans="1:18" ht="31" x14ac:dyDescent="0.35">
      <c r="A1" s="37" t="s">
        <v>27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</row>
    <row r="2" spans="1:18" x14ac:dyDescent="0.2">
      <c r="E2" s="40" t="s">
        <v>16</v>
      </c>
      <c r="F2" s="40"/>
      <c r="G2" s="14">
        <f>COUNTA(B11:B46)</f>
        <v>19</v>
      </c>
    </row>
    <row r="3" spans="1:18" x14ac:dyDescent="0.2">
      <c r="B3" s="2"/>
      <c r="E3" s="40" t="s">
        <v>17</v>
      </c>
      <c r="F3" s="40"/>
      <c r="G3" s="14">
        <f>COUNTA(E8:L8)</f>
        <v>4</v>
      </c>
    </row>
    <row r="4" spans="1:18" x14ac:dyDescent="0.2">
      <c r="B4" s="2"/>
      <c r="C4" s="3"/>
    </row>
    <row r="6" spans="1:18" x14ac:dyDescent="0.2">
      <c r="D6" s="1" t="s">
        <v>0</v>
      </c>
      <c r="E6" s="33" t="s">
        <v>321</v>
      </c>
      <c r="F6" s="33"/>
      <c r="G6" s="34" t="s">
        <v>320</v>
      </c>
      <c r="H6" s="35"/>
      <c r="I6" s="33" t="s">
        <v>319</v>
      </c>
      <c r="J6" s="33"/>
      <c r="K6" s="33" t="s">
        <v>364</v>
      </c>
      <c r="L6" s="33"/>
      <c r="M6" s="33"/>
      <c r="N6" s="33"/>
    </row>
    <row r="7" spans="1:18" x14ac:dyDescent="0.2">
      <c r="D7" s="1" t="s">
        <v>10</v>
      </c>
      <c r="E7" s="34">
        <v>2</v>
      </c>
      <c r="F7" s="35"/>
      <c r="G7" s="34">
        <v>2</v>
      </c>
      <c r="H7" s="35"/>
      <c r="I7" s="34">
        <v>2</v>
      </c>
      <c r="J7" s="35"/>
      <c r="K7" s="34">
        <v>2</v>
      </c>
      <c r="L7" s="35"/>
      <c r="M7" s="34"/>
      <c r="N7" s="35"/>
    </row>
    <row r="8" spans="1:18" x14ac:dyDescent="0.2">
      <c r="D8" s="1" t="s">
        <v>1</v>
      </c>
      <c r="E8" s="53">
        <v>45984</v>
      </c>
      <c r="F8" s="54"/>
      <c r="G8" s="53">
        <v>45997</v>
      </c>
      <c r="H8" s="54"/>
      <c r="I8" s="36">
        <v>46053</v>
      </c>
      <c r="J8" s="36"/>
      <c r="K8" s="36">
        <v>46088</v>
      </c>
      <c r="L8" s="36"/>
      <c r="M8" s="36"/>
      <c r="N8" s="36"/>
    </row>
    <row r="9" spans="1:18" x14ac:dyDescent="0.2">
      <c r="D9" s="1" t="s">
        <v>2</v>
      </c>
      <c r="E9" s="33">
        <v>8</v>
      </c>
      <c r="F9" s="33"/>
      <c r="G9" s="34">
        <v>15</v>
      </c>
      <c r="H9" s="35"/>
      <c r="I9" s="33">
        <v>10</v>
      </c>
      <c r="J9" s="33"/>
      <c r="K9" s="33">
        <v>7</v>
      </c>
      <c r="L9" s="33"/>
      <c r="M9" s="33"/>
      <c r="N9" s="33"/>
    </row>
    <row r="10" spans="1:18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8</v>
      </c>
      <c r="P10" s="1" t="s">
        <v>9</v>
      </c>
      <c r="Q10" s="1" t="s">
        <v>18</v>
      </c>
      <c r="R10" s="1" t="s">
        <v>20</v>
      </c>
    </row>
    <row r="11" spans="1:18" x14ac:dyDescent="0.2">
      <c r="A11" s="22">
        <v>1</v>
      </c>
      <c r="B11" s="27" t="s">
        <v>232</v>
      </c>
      <c r="C11" s="27" t="s">
        <v>233</v>
      </c>
      <c r="D11" s="27" t="s">
        <v>110</v>
      </c>
      <c r="E11" s="13">
        <v>1</v>
      </c>
      <c r="F11" s="19">
        <v>8</v>
      </c>
      <c r="G11" s="6">
        <v>2</v>
      </c>
      <c r="H11" s="6">
        <v>14</v>
      </c>
      <c r="I11" s="13">
        <v>1</v>
      </c>
      <c r="J11" s="7">
        <v>10</v>
      </c>
      <c r="K11" s="6">
        <v>2</v>
      </c>
      <c r="L11" s="7">
        <v>6</v>
      </c>
      <c r="M11" s="6"/>
      <c r="N11" s="7"/>
      <c r="O11" s="8">
        <f t="shared" ref="O11:O29" si="0">F11+H11+J11+L11+N11</f>
        <v>38</v>
      </c>
      <c r="P11" s="6">
        <f t="shared" ref="P11:P46" si="1">ROW(B11)-10</f>
        <v>1</v>
      </c>
      <c r="Q11" s="6">
        <f t="shared" ref="Q11:Q46" si="2">COUNTA(E11,G11,I11,K11)</f>
        <v>4</v>
      </c>
      <c r="R11" s="16">
        <f t="shared" ref="R11:R46" si="3">Q11/$G$3</f>
        <v>1</v>
      </c>
    </row>
    <row r="12" spans="1:18" x14ac:dyDescent="0.2">
      <c r="A12" s="22">
        <v>2</v>
      </c>
      <c r="B12" s="27" t="s">
        <v>238</v>
      </c>
      <c r="C12" s="27" t="s">
        <v>239</v>
      </c>
      <c r="D12" s="27" t="s">
        <v>41</v>
      </c>
      <c r="E12" s="13">
        <v>4</v>
      </c>
      <c r="F12" s="19">
        <v>5</v>
      </c>
      <c r="G12" s="6">
        <v>3</v>
      </c>
      <c r="H12" s="6">
        <v>13</v>
      </c>
      <c r="I12" s="13">
        <v>2</v>
      </c>
      <c r="J12" s="7">
        <v>9</v>
      </c>
      <c r="K12" s="6"/>
      <c r="L12" s="7"/>
      <c r="M12" s="6"/>
      <c r="N12" s="7"/>
      <c r="O12" s="8">
        <f t="shared" si="0"/>
        <v>27</v>
      </c>
      <c r="P12" s="6">
        <f t="shared" si="1"/>
        <v>2</v>
      </c>
      <c r="Q12" s="6">
        <f t="shared" si="2"/>
        <v>3</v>
      </c>
      <c r="R12" s="16">
        <f t="shared" si="3"/>
        <v>0.75</v>
      </c>
    </row>
    <row r="13" spans="1:18" x14ac:dyDescent="0.2">
      <c r="A13" s="22">
        <v>3</v>
      </c>
      <c r="B13" s="27" t="s">
        <v>234</v>
      </c>
      <c r="C13" s="27" t="s">
        <v>235</v>
      </c>
      <c r="D13" s="27" t="s">
        <v>78</v>
      </c>
      <c r="E13" s="13">
        <v>2</v>
      </c>
      <c r="F13" s="19">
        <v>7</v>
      </c>
      <c r="G13" s="6">
        <v>1</v>
      </c>
      <c r="H13" s="6">
        <v>15</v>
      </c>
      <c r="I13" s="13"/>
      <c r="J13" s="7"/>
      <c r="K13" s="6">
        <v>3</v>
      </c>
      <c r="L13" s="7">
        <v>5</v>
      </c>
      <c r="M13" s="6"/>
      <c r="N13" s="7"/>
      <c r="O13" s="8">
        <f t="shared" si="0"/>
        <v>27</v>
      </c>
      <c r="P13" s="6">
        <f t="shared" si="1"/>
        <v>3</v>
      </c>
      <c r="Q13" s="6">
        <f t="shared" si="2"/>
        <v>3</v>
      </c>
      <c r="R13" s="16">
        <f t="shared" si="3"/>
        <v>0.75</v>
      </c>
    </row>
    <row r="14" spans="1:18" x14ac:dyDescent="0.2">
      <c r="A14" s="22">
        <v>4</v>
      </c>
      <c r="B14" s="27" t="s">
        <v>236</v>
      </c>
      <c r="C14" s="27" t="s">
        <v>237</v>
      </c>
      <c r="D14" s="27" t="s">
        <v>41</v>
      </c>
      <c r="E14" s="13">
        <v>3</v>
      </c>
      <c r="F14" s="19">
        <v>6</v>
      </c>
      <c r="G14" s="6">
        <v>4</v>
      </c>
      <c r="H14" s="6">
        <v>12</v>
      </c>
      <c r="I14" s="13">
        <v>3</v>
      </c>
      <c r="J14" s="7">
        <v>8</v>
      </c>
      <c r="K14" s="6"/>
      <c r="L14" s="7"/>
      <c r="M14" s="6"/>
      <c r="N14" s="7"/>
      <c r="O14" s="8">
        <f t="shared" si="0"/>
        <v>26</v>
      </c>
      <c r="P14" s="6">
        <f t="shared" si="1"/>
        <v>4</v>
      </c>
      <c r="Q14" s="6">
        <f t="shared" si="2"/>
        <v>3</v>
      </c>
      <c r="R14" s="16">
        <f t="shared" si="3"/>
        <v>0.75</v>
      </c>
    </row>
    <row r="15" spans="1:18" x14ac:dyDescent="0.2">
      <c r="A15" s="22">
        <v>5</v>
      </c>
      <c r="B15" s="27" t="s">
        <v>243</v>
      </c>
      <c r="C15" s="27" t="s">
        <v>244</v>
      </c>
      <c r="D15" s="27" t="s">
        <v>41</v>
      </c>
      <c r="E15" s="13">
        <v>7</v>
      </c>
      <c r="F15" s="19">
        <v>2</v>
      </c>
      <c r="G15" s="6">
        <v>6</v>
      </c>
      <c r="H15" s="6">
        <v>10</v>
      </c>
      <c r="I15" s="13">
        <v>6</v>
      </c>
      <c r="J15" s="7">
        <v>6</v>
      </c>
      <c r="K15" s="6"/>
      <c r="L15" s="7"/>
      <c r="M15" s="6"/>
      <c r="N15" s="7"/>
      <c r="O15" s="8">
        <f t="shared" si="0"/>
        <v>18</v>
      </c>
      <c r="P15" s="6">
        <f t="shared" si="1"/>
        <v>5</v>
      </c>
      <c r="Q15" s="6">
        <f t="shared" si="2"/>
        <v>3</v>
      </c>
      <c r="R15" s="16">
        <f t="shared" si="3"/>
        <v>0.75</v>
      </c>
    </row>
    <row r="16" spans="1:18" x14ac:dyDescent="0.2">
      <c r="A16" s="22">
        <v>6</v>
      </c>
      <c r="B16" s="27" t="s">
        <v>269</v>
      </c>
      <c r="C16" s="27" t="s">
        <v>270</v>
      </c>
      <c r="D16" s="27" t="s">
        <v>41</v>
      </c>
      <c r="E16" s="6"/>
      <c r="F16" s="7"/>
      <c r="G16" s="6">
        <v>8</v>
      </c>
      <c r="H16" s="6">
        <v>8</v>
      </c>
      <c r="I16" s="13">
        <v>9</v>
      </c>
      <c r="J16" s="7">
        <v>3</v>
      </c>
      <c r="K16" s="6">
        <v>6</v>
      </c>
      <c r="L16" s="7">
        <v>2</v>
      </c>
      <c r="M16" s="6"/>
      <c r="N16" s="7"/>
      <c r="O16" s="8">
        <f t="shared" si="0"/>
        <v>13</v>
      </c>
      <c r="P16" s="6">
        <f t="shared" si="1"/>
        <v>6</v>
      </c>
      <c r="Q16" s="6">
        <f t="shared" si="2"/>
        <v>3</v>
      </c>
      <c r="R16" s="16">
        <f t="shared" si="3"/>
        <v>0.75</v>
      </c>
    </row>
    <row r="17" spans="1:18" x14ac:dyDescent="0.2">
      <c r="A17" s="22">
        <v>7</v>
      </c>
      <c r="B17" s="27" t="s">
        <v>265</v>
      </c>
      <c r="C17" s="27" t="s">
        <v>196</v>
      </c>
      <c r="D17" s="27" t="s">
        <v>41</v>
      </c>
      <c r="E17" s="13"/>
      <c r="F17" s="19"/>
      <c r="G17" s="6">
        <v>5</v>
      </c>
      <c r="H17" s="6">
        <v>11</v>
      </c>
      <c r="I17" s="13"/>
      <c r="J17" s="7"/>
      <c r="K17" s="6"/>
      <c r="L17" s="7"/>
      <c r="M17" s="6"/>
      <c r="N17" s="7"/>
      <c r="O17" s="8">
        <f t="shared" si="0"/>
        <v>11</v>
      </c>
      <c r="P17" s="6">
        <f t="shared" si="1"/>
        <v>7</v>
      </c>
      <c r="Q17" s="6">
        <f t="shared" si="2"/>
        <v>1</v>
      </c>
      <c r="R17" s="16">
        <f t="shared" si="3"/>
        <v>0.25</v>
      </c>
    </row>
    <row r="18" spans="1:18" x14ac:dyDescent="0.2">
      <c r="A18" s="22">
        <v>8</v>
      </c>
      <c r="B18" s="27" t="s">
        <v>95</v>
      </c>
      <c r="C18" s="27" t="s">
        <v>240</v>
      </c>
      <c r="D18" s="27" t="s">
        <v>110</v>
      </c>
      <c r="E18" s="13">
        <v>5</v>
      </c>
      <c r="F18" s="19">
        <v>4</v>
      </c>
      <c r="G18" s="6"/>
      <c r="H18" s="6"/>
      <c r="I18" s="13"/>
      <c r="J18" s="7"/>
      <c r="K18" s="6">
        <v>1</v>
      </c>
      <c r="L18" s="7">
        <v>7</v>
      </c>
      <c r="M18" s="6"/>
      <c r="N18" s="7"/>
      <c r="O18" s="8">
        <f t="shared" si="0"/>
        <v>11</v>
      </c>
      <c r="P18" s="6">
        <f t="shared" si="1"/>
        <v>8</v>
      </c>
      <c r="Q18" s="6">
        <f t="shared" si="2"/>
        <v>2</v>
      </c>
      <c r="R18" s="16">
        <f t="shared" si="3"/>
        <v>0.5</v>
      </c>
    </row>
    <row r="19" spans="1:18" x14ac:dyDescent="0.2">
      <c r="A19" s="22">
        <v>9</v>
      </c>
      <c r="B19" s="27" t="s">
        <v>266</v>
      </c>
      <c r="C19" s="27" t="s">
        <v>267</v>
      </c>
      <c r="D19" s="27" t="s">
        <v>268</v>
      </c>
      <c r="E19" s="27"/>
      <c r="F19" s="29"/>
      <c r="G19" s="6">
        <v>7</v>
      </c>
      <c r="H19" s="6">
        <v>9</v>
      </c>
      <c r="I19" s="13"/>
      <c r="J19" s="7"/>
      <c r="K19" s="6"/>
      <c r="L19" s="7"/>
      <c r="M19" s="6"/>
      <c r="N19" s="7"/>
      <c r="O19" s="8">
        <f t="shared" si="0"/>
        <v>9</v>
      </c>
      <c r="P19" s="6">
        <f t="shared" si="1"/>
        <v>9</v>
      </c>
      <c r="Q19" s="6">
        <f t="shared" si="2"/>
        <v>1</v>
      </c>
      <c r="R19" s="16">
        <f t="shared" si="3"/>
        <v>0.25</v>
      </c>
    </row>
    <row r="20" spans="1:18" x14ac:dyDescent="0.2">
      <c r="A20" s="22">
        <v>10</v>
      </c>
      <c r="B20" s="27" t="s">
        <v>241</v>
      </c>
      <c r="C20" s="27" t="s">
        <v>242</v>
      </c>
      <c r="D20" s="27" t="s">
        <v>41</v>
      </c>
      <c r="E20" s="13">
        <v>6</v>
      </c>
      <c r="F20" s="19">
        <v>3</v>
      </c>
      <c r="G20" s="6">
        <v>12</v>
      </c>
      <c r="H20" s="6">
        <v>4</v>
      </c>
      <c r="I20" s="13"/>
      <c r="J20" s="7"/>
      <c r="K20" s="6">
        <v>7</v>
      </c>
      <c r="L20" s="7">
        <v>1</v>
      </c>
      <c r="M20" s="6"/>
      <c r="N20" s="7"/>
      <c r="O20" s="8">
        <f t="shared" si="0"/>
        <v>8</v>
      </c>
      <c r="P20" s="6">
        <f t="shared" si="1"/>
        <v>10</v>
      </c>
      <c r="Q20" s="6">
        <f t="shared" si="2"/>
        <v>3</v>
      </c>
      <c r="R20" s="16">
        <f t="shared" si="3"/>
        <v>0.75</v>
      </c>
    </row>
    <row r="21" spans="1:18" x14ac:dyDescent="0.2">
      <c r="A21" s="22">
        <v>11</v>
      </c>
      <c r="B21" s="27" t="s">
        <v>353</v>
      </c>
      <c r="C21" s="27" t="s">
        <v>354</v>
      </c>
      <c r="D21" s="27" t="s">
        <v>41</v>
      </c>
      <c r="E21" s="13"/>
      <c r="F21" s="19"/>
      <c r="G21" s="6"/>
      <c r="H21" s="6"/>
      <c r="I21" s="13">
        <v>7</v>
      </c>
      <c r="J21" s="7">
        <v>5</v>
      </c>
      <c r="K21" s="6">
        <v>5</v>
      </c>
      <c r="L21" s="7">
        <v>3</v>
      </c>
      <c r="M21" s="6"/>
      <c r="N21" s="7"/>
      <c r="O21" s="8">
        <f t="shared" si="0"/>
        <v>8</v>
      </c>
      <c r="P21" s="6">
        <f t="shared" si="1"/>
        <v>11</v>
      </c>
      <c r="Q21" s="6">
        <f t="shared" si="2"/>
        <v>2</v>
      </c>
      <c r="R21" s="16">
        <f t="shared" si="3"/>
        <v>0.5</v>
      </c>
    </row>
    <row r="22" spans="1:18" x14ac:dyDescent="0.2">
      <c r="A22" s="22">
        <v>12</v>
      </c>
      <c r="B22" s="27" t="s">
        <v>271</v>
      </c>
      <c r="C22" s="27" t="s">
        <v>272</v>
      </c>
      <c r="D22" s="27" t="s">
        <v>110</v>
      </c>
      <c r="E22" s="13"/>
      <c r="F22" s="19"/>
      <c r="G22" s="6">
        <v>9</v>
      </c>
      <c r="H22" s="6">
        <v>7</v>
      </c>
      <c r="I22" s="13"/>
      <c r="J22" s="7"/>
      <c r="K22" s="6"/>
      <c r="L22" s="7"/>
      <c r="M22" s="6"/>
      <c r="N22" s="7"/>
      <c r="O22" s="8">
        <f t="shared" si="0"/>
        <v>7</v>
      </c>
      <c r="P22" s="6">
        <f t="shared" si="1"/>
        <v>12</v>
      </c>
      <c r="Q22" s="6">
        <f t="shared" si="2"/>
        <v>1</v>
      </c>
      <c r="R22" s="16">
        <f t="shared" si="3"/>
        <v>0.25</v>
      </c>
    </row>
    <row r="23" spans="1:18" x14ac:dyDescent="0.2">
      <c r="A23" s="22">
        <v>13</v>
      </c>
      <c r="B23" s="27" t="s">
        <v>275</v>
      </c>
      <c r="C23" s="27" t="s">
        <v>276</v>
      </c>
      <c r="D23" s="27" t="s">
        <v>41</v>
      </c>
      <c r="E23" s="13"/>
      <c r="F23" s="19"/>
      <c r="G23" s="6">
        <v>11</v>
      </c>
      <c r="H23" s="6">
        <v>5</v>
      </c>
      <c r="I23" s="13">
        <v>10</v>
      </c>
      <c r="J23" s="7">
        <v>2</v>
      </c>
      <c r="K23" s="6"/>
      <c r="L23" s="7"/>
      <c r="M23" s="6"/>
      <c r="N23" s="7"/>
      <c r="O23" s="8">
        <f t="shared" si="0"/>
        <v>7</v>
      </c>
      <c r="P23" s="6">
        <f t="shared" si="1"/>
        <v>13</v>
      </c>
      <c r="Q23" s="6">
        <f t="shared" si="2"/>
        <v>2</v>
      </c>
      <c r="R23" s="16">
        <f t="shared" si="3"/>
        <v>0.5</v>
      </c>
    </row>
    <row r="24" spans="1:18" x14ac:dyDescent="0.2">
      <c r="A24" s="22">
        <v>14</v>
      </c>
      <c r="B24" s="27" t="s">
        <v>351</v>
      </c>
      <c r="C24" s="27" t="s">
        <v>352</v>
      </c>
      <c r="D24" s="27" t="s">
        <v>41</v>
      </c>
      <c r="E24" s="6"/>
      <c r="F24" s="7"/>
      <c r="G24" s="6"/>
      <c r="H24" s="6"/>
      <c r="I24" s="13">
        <v>5</v>
      </c>
      <c r="J24" s="7">
        <v>7</v>
      </c>
      <c r="K24" s="6"/>
      <c r="L24" s="7"/>
      <c r="M24" s="6"/>
      <c r="N24" s="7"/>
      <c r="O24" s="8">
        <f t="shared" si="0"/>
        <v>7</v>
      </c>
      <c r="P24" s="6">
        <f t="shared" si="1"/>
        <v>14</v>
      </c>
      <c r="Q24" s="6">
        <f t="shared" si="2"/>
        <v>1</v>
      </c>
      <c r="R24" s="16">
        <f t="shared" si="3"/>
        <v>0.25</v>
      </c>
    </row>
    <row r="25" spans="1:18" x14ac:dyDescent="0.2">
      <c r="A25" s="22">
        <v>15</v>
      </c>
      <c r="B25" s="27" t="s">
        <v>273</v>
      </c>
      <c r="C25" s="27" t="s">
        <v>274</v>
      </c>
      <c r="D25" s="27" t="s">
        <v>41</v>
      </c>
      <c r="E25" s="13"/>
      <c r="F25" s="19"/>
      <c r="G25" s="6">
        <v>10</v>
      </c>
      <c r="H25" s="6">
        <v>6</v>
      </c>
      <c r="I25" s="13"/>
      <c r="J25" s="7"/>
      <c r="K25" s="6"/>
      <c r="L25" s="7"/>
      <c r="M25" s="6"/>
      <c r="N25" s="7"/>
      <c r="O25" s="8">
        <f t="shared" si="0"/>
        <v>6</v>
      </c>
      <c r="P25" s="6">
        <f t="shared" si="1"/>
        <v>15</v>
      </c>
      <c r="Q25" s="6">
        <f t="shared" si="2"/>
        <v>1</v>
      </c>
      <c r="R25" s="16">
        <f t="shared" si="3"/>
        <v>0.25</v>
      </c>
    </row>
    <row r="26" spans="1:18" x14ac:dyDescent="0.2">
      <c r="A26" s="22">
        <v>16</v>
      </c>
      <c r="B26" s="27" t="s">
        <v>245</v>
      </c>
      <c r="C26" s="27" t="s">
        <v>127</v>
      </c>
      <c r="D26" s="27" t="s">
        <v>41</v>
      </c>
      <c r="E26" s="13">
        <v>8</v>
      </c>
      <c r="F26" s="19">
        <v>1</v>
      </c>
      <c r="G26" s="6"/>
      <c r="H26" s="6"/>
      <c r="I26" s="13">
        <v>8</v>
      </c>
      <c r="J26" s="7">
        <v>4</v>
      </c>
      <c r="K26" s="6"/>
      <c r="L26" s="7"/>
      <c r="M26" s="6"/>
      <c r="N26" s="7"/>
      <c r="O26" s="8">
        <f t="shared" si="0"/>
        <v>5</v>
      </c>
      <c r="P26" s="6">
        <f t="shared" si="1"/>
        <v>16</v>
      </c>
      <c r="Q26" s="6">
        <f t="shared" si="2"/>
        <v>2</v>
      </c>
      <c r="R26" s="16">
        <f t="shared" si="3"/>
        <v>0.5</v>
      </c>
    </row>
    <row r="27" spans="1:18" x14ac:dyDescent="0.2">
      <c r="A27" s="22">
        <v>17</v>
      </c>
      <c r="B27" s="27" t="s">
        <v>365</v>
      </c>
      <c r="C27" s="27" t="s">
        <v>366</v>
      </c>
      <c r="D27" s="27" t="s">
        <v>41</v>
      </c>
      <c r="E27" s="13"/>
      <c r="F27" s="19"/>
      <c r="G27" s="6"/>
      <c r="H27" s="6"/>
      <c r="I27" s="13"/>
      <c r="J27" s="7"/>
      <c r="K27" s="6">
        <v>4</v>
      </c>
      <c r="L27" s="7">
        <v>4</v>
      </c>
      <c r="M27" s="6"/>
      <c r="N27" s="7"/>
      <c r="O27" s="8">
        <f t="shared" si="0"/>
        <v>4</v>
      </c>
      <c r="P27" s="6">
        <f t="shared" si="1"/>
        <v>17</v>
      </c>
      <c r="Q27" s="6">
        <f t="shared" si="2"/>
        <v>1</v>
      </c>
      <c r="R27" s="16">
        <f t="shared" si="3"/>
        <v>0.25</v>
      </c>
    </row>
    <row r="28" spans="1:18" x14ac:dyDescent="0.2">
      <c r="A28" s="22">
        <v>18</v>
      </c>
      <c r="B28" s="27" t="s">
        <v>277</v>
      </c>
      <c r="C28" s="27" t="s">
        <v>214</v>
      </c>
      <c r="D28" s="27" t="s">
        <v>78</v>
      </c>
      <c r="E28" s="13"/>
      <c r="F28" s="19"/>
      <c r="G28" s="6">
        <v>13</v>
      </c>
      <c r="H28" s="6">
        <v>3</v>
      </c>
      <c r="I28" s="13"/>
      <c r="J28" s="7"/>
      <c r="K28" s="6"/>
      <c r="L28" s="7"/>
      <c r="M28" s="6"/>
      <c r="N28" s="7"/>
      <c r="O28" s="8">
        <f t="shared" si="0"/>
        <v>3</v>
      </c>
      <c r="P28" s="6">
        <f t="shared" si="1"/>
        <v>18</v>
      </c>
      <c r="Q28" s="6">
        <f t="shared" si="2"/>
        <v>1</v>
      </c>
      <c r="R28" s="16">
        <f t="shared" si="3"/>
        <v>0.25</v>
      </c>
    </row>
    <row r="29" spans="1:18" x14ac:dyDescent="0.2">
      <c r="A29" s="26">
        <v>19</v>
      </c>
      <c r="B29" s="27" t="s">
        <v>278</v>
      </c>
      <c r="C29" s="27" t="s">
        <v>279</v>
      </c>
      <c r="D29" s="27" t="s">
        <v>41</v>
      </c>
      <c r="E29" s="13"/>
      <c r="F29" s="19"/>
      <c r="G29" s="6">
        <v>14</v>
      </c>
      <c r="H29" s="6">
        <v>2</v>
      </c>
      <c r="I29" s="13"/>
      <c r="J29" s="7"/>
      <c r="K29" s="6"/>
      <c r="L29" s="7"/>
      <c r="M29" s="6"/>
      <c r="N29" s="7"/>
      <c r="O29" s="8">
        <f t="shared" si="0"/>
        <v>2</v>
      </c>
      <c r="P29" s="6">
        <f t="shared" si="1"/>
        <v>19</v>
      </c>
      <c r="Q29" s="6">
        <f t="shared" si="2"/>
        <v>1</v>
      </c>
      <c r="R29" s="16">
        <f t="shared" si="3"/>
        <v>0.25</v>
      </c>
    </row>
    <row r="30" spans="1:18" x14ac:dyDescent="0.2">
      <c r="A30" s="26">
        <v>20</v>
      </c>
      <c r="B30" s="27"/>
      <c r="C30" s="27"/>
      <c r="D30" s="27"/>
      <c r="E30" s="13"/>
      <c r="F30" s="19"/>
      <c r="G30" s="6"/>
      <c r="H30" s="6"/>
      <c r="I30" s="13"/>
      <c r="J30" s="7"/>
      <c r="K30" s="6"/>
      <c r="L30" s="7"/>
      <c r="M30" s="6"/>
      <c r="N30" s="7"/>
      <c r="O30" s="8">
        <f t="shared" ref="O30:O46" si="4">F30+H30+J30+L30+N30</f>
        <v>0</v>
      </c>
      <c r="P30" s="6">
        <f t="shared" si="1"/>
        <v>20</v>
      </c>
      <c r="Q30" s="6">
        <f t="shared" si="2"/>
        <v>0</v>
      </c>
      <c r="R30" s="16">
        <f t="shared" si="3"/>
        <v>0</v>
      </c>
    </row>
    <row r="31" spans="1:18" x14ac:dyDescent="0.2">
      <c r="A31" s="26">
        <v>21</v>
      </c>
      <c r="B31" s="27"/>
      <c r="C31" s="27"/>
      <c r="D31" s="27"/>
      <c r="E31" s="13"/>
      <c r="F31" s="19"/>
      <c r="G31" s="6"/>
      <c r="H31" s="6"/>
      <c r="I31" s="13"/>
      <c r="J31" s="7"/>
      <c r="K31" s="6"/>
      <c r="L31" s="7"/>
      <c r="M31" s="6"/>
      <c r="N31" s="7"/>
      <c r="O31" s="8">
        <f t="shared" si="4"/>
        <v>0</v>
      </c>
      <c r="P31" s="6">
        <f t="shared" si="1"/>
        <v>21</v>
      </c>
      <c r="Q31" s="6">
        <f t="shared" si="2"/>
        <v>0</v>
      </c>
      <c r="R31" s="16">
        <f t="shared" si="3"/>
        <v>0</v>
      </c>
    </row>
    <row r="32" spans="1:18" x14ac:dyDescent="0.2">
      <c r="A32" s="26">
        <v>22</v>
      </c>
      <c r="B32" s="27"/>
      <c r="C32" s="27"/>
      <c r="D32" s="27"/>
      <c r="E32" s="13"/>
      <c r="F32" s="19"/>
      <c r="G32" s="6"/>
      <c r="H32" s="6"/>
      <c r="I32" s="13"/>
      <c r="J32" s="7"/>
      <c r="K32" s="6"/>
      <c r="L32" s="7"/>
      <c r="M32" s="6"/>
      <c r="N32" s="7"/>
      <c r="O32" s="8">
        <f t="shared" si="4"/>
        <v>0</v>
      </c>
      <c r="P32" s="6">
        <f t="shared" si="1"/>
        <v>22</v>
      </c>
      <c r="Q32" s="6">
        <f t="shared" si="2"/>
        <v>0</v>
      </c>
      <c r="R32" s="16">
        <f t="shared" si="3"/>
        <v>0</v>
      </c>
    </row>
    <row r="33" spans="1:18" x14ac:dyDescent="0.2">
      <c r="A33" s="26">
        <v>23</v>
      </c>
      <c r="B33" s="27"/>
      <c r="C33" s="27"/>
      <c r="D33" s="27"/>
      <c r="E33" s="13"/>
      <c r="F33" s="19"/>
      <c r="G33" s="6"/>
      <c r="H33" s="6"/>
      <c r="I33" s="13"/>
      <c r="J33" s="7"/>
      <c r="K33" s="6"/>
      <c r="L33" s="7"/>
      <c r="M33" s="6"/>
      <c r="N33" s="7"/>
      <c r="O33" s="8">
        <f t="shared" si="4"/>
        <v>0</v>
      </c>
      <c r="P33" s="6">
        <f t="shared" si="1"/>
        <v>23</v>
      </c>
      <c r="Q33" s="6">
        <f t="shared" si="2"/>
        <v>0</v>
      </c>
      <c r="R33" s="16">
        <f t="shared" si="3"/>
        <v>0</v>
      </c>
    </row>
    <row r="34" spans="1:18" x14ac:dyDescent="0.2">
      <c r="A34" s="26">
        <v>24</v>
      </c>
      <c r="B34" s="27"/>
      <c r="C34" s="27"/>
      <c r="D34" s="27"/>
      <c r="E34" s="13"/>
      <c r="F34" s="19"/>
      <c r="G34" s="6"/>
      <c r="H34" s="6"/>
      <c r="I34" s="13"/>
      <c r="J34" s="7"/>
      <c r="K34" s="6"/>
      <c r="L34" s="7"/>
      <c r="M34" s="6"/>
      <c r="N34" s="7"/>
      <c r="O34" s="8">
        <f t="shared" si="4"/>
        <v>0</v>
      </c>
      <c r="P34" s="6">
        <f t="shared" si="1"/>
        <v>24</v>
      </c>
      <c r="Q34" s="6">
        <f t="shared" si="2"/>
        <v>0</v>
      </c>
      <c r="R34" s="16">
        <f t="shared" si="3"/>
        <v>0</v>
      </c>
    </row>
    <row r="35" spans="1:18" x14ac:dyDescent="0.2">
      <c r="A35" s="26">
        <v>25</v>
      </c>
      <c r="B35" s="27"/>
      <c r="C35" s="27"/>
      <c r="D35" s="27"/>
      <c r="E35" s="13"/>
      <c r="F35" s="19"/>
      <c r="G35" s="6"/>
      <c r="H35" s="6"/>
      <c r="I35" s="13"/>
      <c r="J35" s="7"/>
      <c r="K35" s="6"/>
      <c r="L35" s="7"/>
      <c r="M35" s="6"/>
      <c r="N35" s="7"/>
      <c r="O35" s="8">
        <f t="shared" si="4"/>
        <v>0</v>
      </c>
      <c r="P35" s="6">
        <f t="shared" si="1"/>
        <v>25</v>
      </c>
      <c r="Q35" s="6">
        <f t="shared" si="2"/>
        <v>0</v>
      </c>
      <c r="R35" s="16">
        <f t="shared" si="3"/>
        <v>0</v>
      </c>
    </row>
    <row r="36" spans="1:18" x14ac:dyDescent="0.2">
      <c r="A36" s="26">
        <v>26</v>
      </c>
      <c r="B36" s="27"/>
      <c r="C36" s="27"/>
      <c r="D36" s="27"/>
      <c r="E36" s="13"/>
      <c r="F36" s="19"/>
      <c r="G36" s="6"/>
      <c r="H36" s="6"/>
      <c r="I36" s="13"/>
      <c r="J36" s="7"/>
      <c r="K36" s="6"/>
      <c r="L36" s="7"/>
      <c r="M36" s="6"/>
      <c r="N36" s="7"/>
      <c r="O36" s="8">
        <f t="shared" si="4"/>
        <v>0</v>
      </c>
      <c r="P36" s="6">
        <f t="shared" si="1"/>
        <v>26</v>
      </c>
      <c r="Q36" s="6">
        <f t="shared" si="2"/>
        <v>0</v>
      </c>
      <c r="R36" s="16">
        <f t="shared" si="3"/>
        <v>0</v>
      </c>
    </row>
    <row r="37" spans="1:18" x14ac:dyDescent="0.2">
      <c r="A37" s="26">
        <v>27</v>
      </c>
      <c r="B37" s="27"/>
      <c r="C37" s="27"/>
      <c r="D37" s="27"/>
      <c r="E37" s="6"/>
      <c r="F37" s="7"/>
      <c r="G37" s="6"/>
      <c r="H37" s="6"/>
      <c r="I37" s="13"/>
      <c r="J37" s="7"/>
      <c r="K37" s="6"/>
      <c r="L37" s="7"/>
      <c r="M37" s="6"/>
      <c r="N37" s="7">
        <f>IF(M37=O82,,($M$9-M37)*$M$7*100/$M$9)</f>
        <v>0</v>
      </c>
      <c r="O37" s="8">
        <f t="shared" si="4"/>
        <v>0</v>
      </c>
      <c r="P37" s="6">
        <f t="shared" si="1"/>
        <v>27</v>
      </c>
      <c r="Q37" s="6">
        <f t="shared" si="2"/>
        <v>0</v>
      </c>
      <c r="R37" s="16">
        <f t="shared" si="3"/>
        <v>0</v>
      </c>
    </row>
    <row r="38" spans="1:18" x14ac:dyDescent="0.2">
      <c r="A38" s="26">
        <v>28</v>
      </c>
      <c r="B38" s="27"/>
      <c r="C38" s="27"/>
      <c r="D38" s="27"/>
      <c r="E38" s="13"/>
      <c r="F38" s="19"/>
      <c r="G38" s="6"/>
      <c r="H38" s="6"/>
      <c r="I38" s="13"/>
      <c r="J38" s="7"/>
      <c r="K38" s="6"/>
      <c r="L38" s="7"/>
      <c r="M38" s="6"/>
      <c r="N38" s="7"/>
      <c r="O38" s="8">
        <f t="shared" si="4"/>
        <v>0</v>
      </c>
      <c r="P38" s="6">
        <f t="shared" si="1"/>
        <v>28</v>
      </c>
      <c r="Q38" s="6">
        <f t="shared" si="2"/>
        <v>0</v>
      </c>
      <c r="R38" s="16">
        <f t="shared" si="3"/>
        <v>0</v>
      </c>
    </row>
    <row r="39" spans="1:18" x14ac:dyDescent="0.2">
      <c r="A39" s="26">
        <v>29</v>
      </c>
      <c r="B39" s="27"/>
      <c r="C39" s="27"/>
      <c r="D39" s="27"/>
      <c r="E39" s="6"/>
      <c r="F39" s="7"/>
      <c r="G39" s="6"/>
      <c r="H39" s="6"/>
      <c r="I39" s="13"/>
      <c r="J39" s="7"/>
      <c r="K39" s="6"/>
      <c r="L39" s="7"/>
      <c r="M39" s="6"/>
      <c r="N39" s="7"/>
      <c r="O39" s="8">
        <f t="shared" si="4"/>
        <v>0</v>
      </c>
      <c r="P39" s="6">
        <f t="shared" si="1"/>
        <v>29</v>
      </c>
      <c r="Q39" s="6">
        <f t="shared" si="2"/>
        <v>0</v>
      </c>
      <c r="R39" s="16">
        <f t="shared" si="3"/>
        <v>0</v>
      </c>
    </row>
    <row r="40" spans="1:18" x14ac:dyDescent="0.2">
      <c r="A40" s="26">
        <v>30</v>
      </c>
      <c r="B40" s="27"/>
      <c r="C40" s="27"/>
      <c r="D40" s="27"/>
      <c r="E40" s="13"/>
      <c r="F40" s="19"/>
      <c r="G40" s="6"/>
      <c r="H40" s="6"/>
      <c r="I40" s="13"/>
      <c r="J40" s="7"/>
      <c r="K40" s="6"/>
      <c r="L40" s="7"/>
      <c r="M40" s="6"/>
      <c r="N40" s="7"/>
      <c r="O40" s="8">
        <f t="shared" si="4"/>
        <v>0</v>
      </c>
      <c r="P40" s="6">
        <f t="shared" si="1"/>
        <v>30</v>
      </c>
      <c r="Q40" s="6">
        <f t="shared" si="2"/>
        <v>0</v>
      </c>
      <c r="R40" s="16">
        <f t="shared" si="3"/>
        <v>0</v>
      </c>
    </row>
    <row r="41" spans="1:18" x14ac:dyDescent="0.2">
      <c r="A41" s="26">
        <v>31</v>
      </c>
      <c r="B41" s="27"/>
      <c r="C41" s="6"/>
      <c r="D41" s="27"/>
      <c r="E41" s="6"/>
      <c r="F41" s="7"/>
      <c r="G41" s="6"/>
      <c r="H41" s="6"/>
      <c r="I41" s="13"/>
      <c r="J41" s="7"/>
      <c r="K41" s="6"/>
      <c r="L41" s="7"/>
      <c r="M41" s="6"/>
      <c r="N41" s="7">
        <f>IF(M41=O86,,($M$9-M41)*$M$7*100/$M$9)</f>
        <v>0</v>
      </c>
      <c r="O41" s="8">
        <f t="shared" si="4"/>
        <v>0</v>
      </c>
      <c r="P41" s="6">
        <f t="shared" si="1"/>
        <v>31</v>
      </c>
      <c r="Q41" s="6">
        <f t="shared" si="2"/>
        <v>0</v>
      </c>
      <c r="R41" s="16">
        <f t="shared" si="3"/>
        <v>0</v>
      </c>
    </row>
    <row r="42" spans="1:18" x14ac:dyDescent="0.2">
      <c r="A42" s="26">
        <v>32</v>
      </c>
      <c r="B42" s="27"/>
      <c r="C42" s="27"/>
      <c r="D42" s="27"/>
      <c r="E42" s="6"/>
      <c r="F42" s="7"/>
      <c r="G42" s="6"/>
      <c r="H42" s="6"/>
      <c r="I42" s="13"/>
      <c r="J42" s="7"/>
      <c r="K42" s="6"/>
      <c r="L42" s="7"/>
      <c r="M42" s="6"/>
      <c r="N42" s="7"/>
      <c r="O42" s="8">
        <f t="shared" si="4"/>
        <v>0</v>
      </c>
      <c r="P42" s="6">
        <f t="shared" si="1"/>
        <v>32</v>
      </c>
      <c r="Q42" s="6">
        <f t="shared" si="2"/>
        <v>0</v>
      </c>
      <c r="R42" s="16">
        <f t="shared" si="3"/>
        <v>0</v>
      </c>
    </row>
    <row r="43" spans="1:18" x14ac:dyDescent="0.2">
      <c r="A43" s="26">
        <v>33</v>
      </c>
      <c r="B43" s="6"/>
      <c r="C43" s="6"/>
      <c r="D43" s="6"/>
      <c r="E43" s="6"/>
      <c r="F43" s="7"/>
      <c r="G43" s="6"/>
      <c r="H43" s="6"/>
      <c r="I43" s="13"/>
      <c r="J43" s="7"/>
      <c r="K43" s="6"/>
      <c r="L43" s="7"/>
      <c r="M43" s="6"/>
      <c r="N43" s="7">
        <f>IF(M43=O83,,($M$9-M43)*$M$7*100/$M$9)</f>
        <v>0</v>
      </c>
      <c r="O43" s="8">
        <f t="shared" si="4"/>
        <v>0</v>
      </c>
      <c r="P43" s="6">
        <f t="shared" si="1"/>
        <v>33</v>
      </c>
      <c r="Q43" s="6">
        <f t="shared" si="2"/>
        <v>0</v>
      </c>
      <c r="R43" s="16">
        <f t="shared" si="3"/>
        <v>0</v>
      </c>
    </row>
    <row r="44" spans="1:18" x14ac:dyDescent="0.2">
      <c r="A44" s="26">
        <v>34</v>
      </c>
      <c r="B44" s="27"/>
      <c r="C44" s="27"/>
      <c r="D44" s="27"/>
      <c r="E44" s="6"/>
      <c r="F44" s="7"/>
      <c r="G44" s="6"/>
      <c r="H44" s="6"/>
      <c r="I44" s="13"/>
      <c r="J44" s="7"/>
      <c r="K44" s="6"/>
      <c r="L44" s="7"/>
      <c r="M44" s="6"/>
      <c r="N44" s="7"/>
      <c r="O44" s="8">
        <f t="shared" si="4"/>
        <v>0</v>
      </c>
      <c r="P44" s="6">
        <f t="shared" si="1"/>
        <v>34</v>
      </c>
      <c r="Q44" s="6"/>
      <c r="R44" s="16"/>
    </row>
    <row r="45" spans="1:18" x14ac:dyDescent="0.2">
      <c r="A45" s="26">
        <v>35</v>
      </c>
      <c r="B45" s="27"/>
      <c r="C45" s="27"/>
      <c r="D45" s="27"/>
      <c r="E45" s="6"/>
      <c r="F45" s="7"/>
      <c r="G45" s="6"/>
      <c r="H45" s="6"/>
      <c r="I45" s="13"/>
      <c r="J45" s="7"/>
      <c r="K45" s="6"/>
      <c r="L45" s="7"/>
      <c r="M45" s="6"/>
      <c r="N45" s="7"/>
      <c r="O45" s="8">
        <f t="shared" si="4"/>
        <v>0</v>
      </c>
      <c r="P45" s="6">
        <f t="shared" si="1"/>
        <v>35</v>
      </c>
      <c r="Q45" s="6"/>
      <c r="R45" s="16"/>
    </row>
    <row r="46" spans="1:18" x14ac:dyDescent="0.2">
      <c r="A46" s="26">
        <v>35</v>
      </c>
      <c r="B46" s="27"/>
      <c r="C46" s="27"/>
      <c r="D46" s="27"/>
      <c r="E46" s="13"/>
      <c r="F46" s="19"/>
      <c r="G46" s="6"/>
      <c r="H46" s="6"/>
      <c r="I46" s="13"/>
      <c r="J46" s="7"/>
      <c r="K46" s="6"/>
      <c r="L46" s="7"/>
      <c r="M46" s="6"/>
      <c r="N46" s="7"/>
      <c r="O46" s="8">
        <f t="shared" si="4"/>
        <v>0</v>
      </c>
      <c r="P46" s="6">
        <f t="shared" si="1"/>
        <v>36</v>
      </c>
      <c r="Q46" s="6">
        <f t="shared" si="2"/>
        <v>0</v>
      </c>
      <c r="R46" s="16">
        <f t="shared" si="3"/>
        <v>0</v>
      </c>
    </row>
    <row r="47" spans="1:18" x14ac:dyDescent="0.2">
      <c r="A47" s="38" t="s">
        <v>11</v>
      </c>
      <c r="B47" s="38"/>
      <c r="C47" s="39"/>
      <c r="E47">
        <f>COUNTA(E11:E46)</f>
        <v>8</v>
      </c>
      <c r="G47">
        <f>COUNTA(G11:G46)</f>
        <v>14</v>
      </c>
      <c r="I47">
        <f>COUNTA(I11:I46)</f>
        <v>9</v>
      </c>
      <c r="K47">
        <f>COUNTA(K11:K46)</f>
        <v>7</v>
      </c>
      <c r="M47">
        <f>COUNTA(M11:M46)</f>
        <v>0</v>
      </c>
    </row>
    <row r="48" spans="1:18" x14ac:dyDescent="0.2">
      <c r="A48" s="41" t="s">
        <v>19</v>
      </c>
      <c r="B48" s="41"/>
      <c r="C48" s="41"/>
      <c r="E48" s="15">
        <f>E47/$G$2</f>
        <v>0.42105263157894735</v>
      </c>
      <c r="G48" s="15">
        <f>G47/$G$2</f>
        <v>0.73684210526315785</v>
      </c>
      <c r="I48" s="15">
        <f>I47/$G$2</f>
        <v>0.47368421052631576</v>
      </c>
      <c r="K48" s="15">
        <f>K47/$G$2</f>
        <v>0.36842105263157893</v>
      </c>
      <c r="M48" s="15">
        <f>M47/$G$2</f>
        <v>0</v>
      </c>
    </row>
    <row r="65" spans="11:11" x14ac:dyDescent="0.2">
      <c r="K65" t="s">
        <v>22</v>
      </c>
    </row>
    <row r="66" spans="11:11" x14ac:dyDescent="0.2">
      <c r="K66" t="s">
        <v>23</v>
      </c>
    </row>
    <row r="67" spans="11:11" x14ac:dyDescent="0.2">
      <c r="K67" t="s">
        <v>24</v>
      </c>
    </row>
    <row r="68" spans="11:11" x14ac:dyDescent="0.2">
      <c r="K68" t="s">
        <v>25</v>
      </c>
    </row>
  </sheetData>
  <sortState xmlns:xlrd2="http://schemas.microsoft.com/office/spreadsheetml/2017/richdata2" ref="B11:O29">
    <sortCondition descending="1" ref="O11:O29"/>
  </sortState>
  <mergeCells count="25">
    <mergeCell ref="E7:F7"/>
    <mergeCell ref="G7:H7"/>
    <mergeCell ref="M7:N7"/>
    <mergeCell ref="M8:N8"/>
    <mergeCell ref="M9:N9"/>
    <mergeCell ref="K9:L9"/>
    <mergeCell ref="I9:J9"/>
    <mergeCell ref="K7:L7"/>
    <mergeCell ref="I8:J8"/>
    <mergeCell ref="K8:L8"/>
    <mergeCell ref="I7:J7"/>
    <mergeCell ref="A48:C48"/>
    <mergeCell ref="E9:F9"/>
    <mergeCell ref="G9:H9"/>
    <mergeCell ref="E8:F8"/>
    <mergeCell ref="G8:H8"/>
    <mergeCell ref="A47:C47"/>
    <mergeCell ref="A1:M1"/>
    <mergeCell ref="E6:F6"/>
    <mergeCell ref="G6:H6"/>
    <mergeCell ref="I6:J6"/>
    <mergeCell ref="K6:L6"/>
    <mergeCell ref="M6:N6"/>
    <mergeCell ref="E2:F2"/>
    <mergeCell ref="E3:F3"/>
  </mergeCells>
  <pageMargins left="0.7" right="0.7" top="0.75" bottom="0.75" header="0.3" footer="0.3"/>
  <pageSetup paperSize="9" orientation="portrait" horizontalDpi="0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R25"/>
  <sheetViews>
    <sheetView workbookViewId="0">
      <pane xSplit="3" ySplit="10" topLeftCell="D11" activePane="bottomRight" state="frozenSplit"/>
      <selection activeCell="D26" sqref="D26"/>
      <selection pane="topRight" activeCell="D26" sqref="D26"/>
      <selection pane="bottomLeft" activeCell="D26" sqref="D26"/>
      <selection pane="bottomRight" activeCell="O12" sqref="O12"/>
    </sheetView>
  </sheetViews>
  <sheetFormatPr baseColWidth="10" defaultRowHeight="15" x14ac:dyDescent="0.2"/>
  <cols>
    <col min="1" max="1" width="18.33203125" bestFit="1" customWidth="1"/>
    <col min="2" max="2" width="20" bestFit="1" customWidth="1"/>
    <col min="4" max="4" width="14.83203125" bestFit="1" customWidth="1"/>
    <col min="5" max="5" width="11.5" customWidth="1"/>
    <col min="6" max="6" width="17.6640625" customWidth="1"/>
    <col min="7" max="12" width="11.5" customWidth="1"/>
    <col min="14" max="14" width="18.33203125" customWidth="1"/>
    <col min="15" max="15" width="13.6640625" customWidth="1"/>
    <col min="16" max="16" width="19.6640625" bestFit="1" customWidth="1"/>
  </cols>
  <sheetData>
    <row r="1" spans="1:18" ht="31" x14ac:dyDescent="0.35">
      <c r="A1" s="37" t="s">
        <v>26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</row>
    <row r="2" spans="1:18" x14ac:dyDescent="0.2">
      <c r="E2" s="40" t="s">
        <v>15</v>
      </c>
      <c r="F2" s="40"/>
      <c r="G2" s="14">
        <f>COUNTA(B11:B23)</f>
        <v>3</v>
      </c>
    </row>
    <row r="3" spans="1:18" x14ac:dyDescent="0.2">
      <c r="B3" s="2"/>
      <c r="E3" s="40" t="s">
        <v>17</v>
      </c>
      <c r="F3" s="40"/>
      <c r="G3" s="14">
        <f>COUNTA(E8:J8)</f>
        <v>3</v>
      </c>
    </row>
    <row r="4" spans="1:18" x14ac:dyDescent="0.2">
      <c r="B4" s="2"/>
      <c r="C4" s="3"/>
    </row>
    <row r="6" spans="1:18" x14ac:dyDescent="0.2">
      <c r="D6" s="1" t="s">
        <v>0</v>
      </c>
      <c r="E6" s="47" t="s">
        <v>322</v>
      </c>
      <c r="F6" s="47"/>
      <c r="G6" s="47" t="s">
        <v>323</v>
      </c>
      <c r="H6" s="47"/>
      <c r="I6" s="47" t="s">
        <v>324</v>
      </c>
      <c r="J6" s="47"/>
      <c r="K6" s="49" t="s">
        <v>363</v>
      </c>
      <c r="L6" s="50"/>
      <c r="M6" s="49"/>
      <c r="N6" s="50"/>
    </row>
    <row r="7" spans="1:18" x14ac:dyDescent="0.2">
      <c r="D7" s="1" t="s">
        <v>10</v>
      </c>
      <c r="E7" s="49">
        <v>2</v>
      </c>
      <c r="F7" s="50"/>
      <c r="G7" s="49">
        <v>2</v>
      </c>
      <c r="H7" s="50"/>
      <c r="I7" s="49">
        <v>2</v>
      </c>
      <c r="J7" s="50"/>
      <c r="K7" s="49">
        <v>2</v>
      </c>
      <c r="L7" s="50"/>
      <c r="M7" s="49"/>
      <c r="N7" s="50"/>
    </row>
    <row r="8" spans="1:18" x14ac:dyDescent="0.2">
      <c r="D8" s="1" t="s">
        <v>1</v>
      </c>
      <c r="E8" s="51">
        <v>45984</v>
      </c>
      <c r="F8" s="52"/>
      <c r="G8" s="48">
        <v>45997</v>
      </c>
      <c r="H8" s="48"/>
      <c r="I8" s="48">
        <v>46053</v>
      </c>
      <c r="J8" s="48"/>
      <c r="K8" s="51">
        <v>46088</v>
      </c>
      <c r="L8" s="52"/>
      <c r="M8" s="51"/>
      <c r="N8" s="52"/>
    </row>
    <row r="9" spans="1:18" x14ac:dyDescent="0.2">
      <c r="D9" s="1" t="s">
        <v>2</v>
      </c>
      <c r="E9" s="47">
        <v>2</v>
      </c>
      <c r="F9" s="47"/>
      <c r="G9" s="47">
        <v>1</v>
      </c>
      <c r="H9" s="47"/>
      <c r="I9" s="47">
        <v>2</v>
      </c>
      <c r="J9" s="47"/>
      <c r="K9" s="49">
        <v>1</v>
      </c>
      <c r="L9" s="50"/>
      <c r="M9" s="49"/>
      <c r="N9" s="50"/>
    </row>
    <row r="10" spans="1:18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8</v>
      </c>
      <c r="P10" s="1" t="s">
        <v>9</v>
      </c>
      <c r="Q10" s="1" t="s">
        <v>18</v>
      </c>
      <c r="R10" s="1" t="s">
        <v>20</v>
      </c>
    </row>
    <row r="11" spans="1:18" x14ac:dyDescent="0.2">
      <c r="A11" s="5">
        <f t="shared" ref="A11:A23" si="0">P11</f>
        <v>1</v>
      </c>
      <c r="B11" s="13" t="s">
        <v>246</v>
      </c>
      <c r="C11" s="13" t="s">
        <v>247</v>
      </c>
      <c r="D11" s="13" t="s">
        <v>41</v>
      </c>
      <c r="E11" s="27">
        <v>1</v>
      </c>
      <c r="F11" s="29">
        <v>2</v>
      </c>
      <c r="G11" s="27"/>
      <c r="H11" s="6"/>
      <c r="I11" s="6">
        <v>1</v>
      </c>
      <c r="J11" s="7">
        <v>2</v>
      </c>
      <c r="K11" s="6">
        <v>1</v>
      </c>
      <c r="L11" s="7">
        <v>1</v>
      </c>
      <c r="M11" s="27"/>
      <c r="N11" s="7"/>
      <c r="O11" s="8">
        <f>F11+L11+H11+J11+N11</f>
        <v>5</v>
      </c>
      <c r="P11" s="6">
        <f>ROW(B11)-10</f>
        <v>1</v>
      </c>
      <c r="Q11" s="6">
        <f t="shared" ref="Q11:Q23" si="1">COUNTA(E11,K11,G11,I11)</f>
        <v>3</v>
      </c>
      <c r="R11" s="16">
        <f t="shared" ref="R11:R23" si="2">Q11/$G$3</f>
        <v>1</v>
      </c>
    </row>
    <row r="12" spans="1:18" x14ac:dyDescent="0.2">
      <c r="A12" s="5">
        <f t="shared" si="0"/>
        <v>2</v>
      </c>
      <c r="B12" s="27" t="s">
        <v>280</v>
      </c>
      <c r="C12" s="27" t="s">
        <v>281</v>
      </c>
      <c r="D12" s="27" t="s">
        <v>41</v>
      </c>
      <c r="E12" s="6"/>
      <c r="F12" s="7"/>
      <c r="G12" s="27">
        <v>1</v>
      </c>
      <c r="H12" s="7">
        <v>2</v>
      </c>
      <c r="I12" s="6">
        <v>2</v>
      </c>
      <c r="J12" s="7">
        <v>1</v>
      </c>
      <c r="K12" s="6"/>
      <c r="L12" s="7"/>
      <c r="M12" s="27"/>
      <c r="N12" s="7"/>
      <c r="O12" s="8">
        <f>F12+L12+H12+J12+N12</f>
        <v>3</v>
      </c>
      <c r="P12" s="6">
        <f>ROW(B12)-10</f>
        <v>2</v>
      </c>
      <c r="Q12" s="6">
        <f t="shared" si="1"/>
        <v>2</v>
      </c>
      <c r="R12" s="16">
        <f t="shared" si="2"/>
        <v>0.66666666666666663</v>
      </c>
    </row>
    <row r="13" spans="1:18" x14ac:dyDescent="0.2">
      <c r="A13" s="5">
        <f t="shared" si="0"/>
        <v>3</v>
      </c>
      <c r="B13" s="13" t="s">
        <v>248</v>
      </c>
      <c r="C13" s="13" t="s">
        <v>249</v>
      </c>
      <c r="D13" s="13" t="s">
        <v>41</v>
      </c>
      <c r="E13" s="27">
        <v>2</v>
      </c>
      <c r="F13" s="29">
        <v>1</v>
      </c>
      <c r="G13" s="27"/>
      <c r="H13" s="6"/>
      <c r="I13" s="6"/>
      <c r="J13" s="7"/>
      <c r="K13" s="6"/>
      <c r="L13" s="7"/>
      <c r="M13" s="27"/>
      <c r="N13" s="7"/>
      <c r="O13" s="8">
        <f>F13+L13+H13+J13+N13</f>
        <v>1</v>
      </c>
      <c r="P13" s="6">
        <f>ROW(B13)-10</f>
        <v>3</v>
      </c>
      <c r="Q13" s="6">
        <f t="shared" si="1"/>
        <v>1</v>
      </c>
      <c r="R13" s="16">
        <f t="shared" si="2"/>
        <v>0.33333333333333331</v>
      </c>
    </row>
    <row r="14" spans="1:18" x14ac:dyDescent="0.2">
      <c r="A14" s="5">
        <f t="shared" si="0"/>
        <v>4</v>
      </c>
      <c r="B14" s="6"/>
      <c r="C14" s="6"/>
      <c r="D14" s="6"/>
      <c r="E14" s="6"/>
      <c r="F14" s="7"/>
      <c r="G14" s="27"/>
      <c r="H14" s="6"/>
      <c r="I14" s="6"/>
      <c r="J14" s="7"/>
      <c r="K14" s="6"/>
      <c r="L14" s="6"/>
      <c r="M14" s="27"/>
      <c r="N14" s="7"/>
      <c r="O14" s="8">
        <f>F14+L14+H14+J14+N14</f>
        <v>0</v>
      </c>
      <c r="P14" s="6">
        <f>ROW(B14)-10</f>
        <v>4</v>
      </c>
      <c r="Q14" s="6">
        <f t="shared" si="1"/>
        <v>0</v>
      </c>
      <c r="R14" s="16">
        <f t="shared" si="2"/>
        <v>0</v>
      </c>
    </row>
    <row r="15" spans="1:18" x14ac:dyDescent="0.2">
      <c r="A15" s="5">
        <f t="shared" si="0"/>
        <v>5</v>
      </c>
      <c r="B15" s="6"/>
      <c r="C15" s="6"/>
      <c r="D15" s="6"/>
      <c r="E15" s="6"/>
      <c r="F15" s="7"/>
      <c r="G15" s="27"/>
      <c r="H15" s="6"/>
      <c r="I15" s="6"/>
      <c r="J15" s="7"/>
      <c r="K15" s="6"/>
      <c r="L15" s="6"/>
      <c r="M15" s="27"/>
      <c r="N15" s="7"/>
      <c r="O15" s="8">
        <f t="shared" ref="O15:O16" si="3">F15+L15+H15+J15+N15</f>
        <v>0</v>
      </c>
      <c r="P15" s="6">
        <f t="shared" ref="P15:P23" si="4">ROW(B15)-10</f>
        <v>5</v>
      </c>
      <c r="Q15" s="6">
        <f t="shared" si="1"/>
        <v>0</v>
      </c>
      <c r="R15" s="16">
        <f t="shared" si="2"/>
        <v>0</v>
      </c>
    </row>
    <row r="16" spans="1:18" x14ac:dyDescent="0.2">
      <c r="A16" s="5">
        <f t="shared" si="0"/>
        <v>6</v>
      </c>
      <c r="B16" s="6"/>
      <c r="C16" s="6"/>
      <c r="D16" s="6"/>
      <c r="E16" s="6"/>
      <c r="F16" s="7"/>
      <c r="G16" s="6"/>
      <c r="H16" s="7"/>
      <c r="I16" s="6"/>
      <c r="J16" s="7"/>
      <c r="K16" s="6"/>
      <c r="L16" s="6"/>
      <c r="M16" s="27"/>
      <c r="N16" s="7"/>
      <c r="O16" s="8">
        <f t="shared" si="3"/>
        <v>0</v>
      </c>
      <c r="P16" s="6">
        <f t="shared" si="4"/>
        <v>6</v>
      </c>
      <c r="Q16" s="6">
        <f t="shared" si="1"/>
        <v>0</v>
      </c>
      <c r="R16" s="16">
        <f t="shared" si="2"/>
        <v>0</v>
      </c>
    </row>
    <row r="17" spans="1:18" x14ac:dyDescent="0.2">
      <c r="A17" s="5">
        <f t="shared" si="0"/>
        <v>7</v>
      </c>
      <c r="B17" s="6"/>
      <c r="C17" s="6"/>
      <c r="D17" s="6"/>
      <c r="E17" s="6"/>
      <c r="F17" s="7"/>
      <c r="G17" s="6"/>
      <c r="H17" s="6"/>
      <c r="I17" s="6"/>
      <c r="J17" s="7"/>
      <c r="K17" s="6"/>
      <c r="L17" s="6"/>
      <c r="M17" s="27"/>
      <c r="N17" s="7"/>
      <c r="O17" s="8">
        <f t="shared" ref="O17:O23" si="5">F17+L17+H17+J17+N17</f>
        <v>0</v>
      </c>
      <c r="P17" s="6">
        <f t="shared" si="4"/>
        <v>7</v>
      </c>
      <c r="Q17" s="6">
        <f t="shared" si="1"/>
        <v>0</v>
      </c>
      <c r="R17" s="16">
        <f t="shared" si="2"/>
        <v>0</v>
      </c>
    </row>
    <row r="18" spans="1:18" x14ac:dyDescent="0.2">
      <c r="A18" s="5">
        <f t="shared" si="0"/>
        <v>8</v>
      </c>
      <c r="B18" s="6"/>
      <c r="C18" s="6"/>
      <c r="D18" s="6"/>
      <c r="E18" s="6"/>
      <c r="F18" s="7"/>
      <c r="G18" s="6"/>
      <c r="H18" s="6"/>
      <c r="I18" s="6"/>
      <c r="J18" s="7"/>
      <c r="K18" s="6"/>
      <c r="L18" s="6"/>
      <c r="M18" s="27"/>
      <c r="N18" s="7"/>
      <c r="O18" s="8">
        <f t="shared" si="5"/>
        <v>0</v>
      </c>
      <c r="P18" s="6">
        <f t="shared" si="4"/>
        <v>8</v>
      </c>
      <c r="Q18" s="6">
        <f t="shared" si="1"/>
        <v>0</v>
      </c>
      <c r="R18" s="16">
        <f t="shared" si="2"/>
        <v>0</v>
      </c>
    </row>
    <row r="19" spans="1:18" x14ac:dyDescent="0.2">
      <c r="A19" s="5">
        <f t="shared" si="0"/>
        <v>9</v>
      </c>
      <c r="B19" s="6"/>
      <c r="C19" s="6"/>
      <c r="D19" s="6"/>
      <c r="E19" s="6"/>
      <c r="F19" s="7"/>
      <c r="G19" s="6"/>
      <c r="H19" s="6"/>
      <c r="I19" s="6"/>
      <c r="J19" s="7"/>
      <c r="K19" s="6"/>
      <c r="L19" s="6"/>
      <c r="M19" s="6"/>
      <c r="N19" s="7"/>
      <c r="O19" s="8">
        <f t="shared" si="5"/>
        <v>0</v>
      </c>
      <c r="P19" s="6">
        <f t="shared" si="4"/>
        <v>9</v>
      </c>
      <c r="Q19" s="6">
        <f t="shared" si="1"/>
        <v>0</v>
      </c>
      <c r="R19" s="16">
        <f t="shared" si="2"/>
        <v>0</v>
      </c>
    </row>
    <row r="20" spans="1:18" x14ac:dyDescent="0.2">
      <c r="A20" s="5">
        <f t="shared" si="0"/>
        <v>10</v>
      </c>
      <c r="B20" s="6"/>
      <c r="C20" s="6"/>
      <c r="D20" s="6"/>
      <c r="E20" s="6"/>
      <c r="F20" s="7"/>
      <c r="G20" s="6"/>
      <c r="H20" s="6"/>
      <c r="I20" s="6"/>
      <c r="J20" s="7"/>
      <c r="K20" s="6"/>
      <c r="L20" s="6"/>
      <c r="M20" s="6"/>
      <c r="N20" s="7"/>
      <c r="O20" s="8">
        <f t="shared" si="5"/>
        <v>0</v>
      </c>
      <c r="P20" s="6">
        <f t="shared" si="4"/>
        <v>10</v>
      </c>
      <c r="Q20" s="6">
        <f t="shared" si="1"/>
        <v>0</v>
      </c>
      <c r="R20" s="16">
        <f t="shared" si="2"/>
        <v>0</v>
      </c>
    </row>
    <row r="21" spans="1:18" x14ac:dyDescent="0.2">
      <c r="A21" s="5">
        <f t="shared" si="0"/>
        <v>11</v>
      </c>
      <c r="B21" s="6"/>
      <c r="C21" s="6"/>
      <c r="D21" s="6"/>
      <c r="E21" s="6"/>
      <c r="F21" s="7"/>
      <c r="G21" s="6"/>
      <c r="H21" s="6"/>
      <c r="I21" s="6"/>
      <c r="J21" s="7"/>
      <c r="K21" s="6"/>
      <c r="L21" s="6"/>
      <c r="M21" s="6"/>
      <c r="N21" s="7"/>
      <c r="O21" s="8">
        <f t="shared" si="5"/>
        <v>0</v>
      </c>
      <c r="P21" s="6">
        <f t="shared" si="4"/>
        <v>11</v>
      </c>
      <c r="Q21" s="6">
        <f t="shared" si="1"/>
        <v>0</v>
      </c>
      <c r="R21" s="16">
        <f t="shared" si="2"/>
        <v>0</v>
      </c>
    </row>
    <row r="22" spans="1:18" x14ac:dyDescent="0.2">
      <c r="A22" s="5">
        <f t="shared" si="0"/>
        <v>12</v>
      </c>
      <c r="B22" s="6"/>
      <c r="C22" s="6"/>
      <c r="D22" s="6"/>
      <c r="E22" s="6"/>
      <c r="F22" s="6"/>
      <c r="G22" s="6"/>
      <c r="H22" s="6"/>
      <c r="I22" s="6"/>
      <c r="J22" s="7"/>
      <c r="K22" s="6"/>
      <c r="L22" s="6">
        <f>IF(K22=0,,($K$9-K22)*$K$7*100/$K$9)</f>
        <v>0</v>
      </c>
      <c r="M22" s="6"/>
      <c r="N22" s="7">
        <f>IF(M22=0,,($M$9-M22)*$M$7*100/$M$9)</f>
        <v>0</v>
      </c>
      <c r="O22" s="8">
        <f t="shared" si="5"/>
        <v>0</v>
      </c>
      <c r="P22" s="6">
        <f t="shared" si="4"/>
        <v>12</v>
      </c>
      <c r="Q22" s="6">
        <f t="shared" si="1"/>
        <v>0</v>
      </c>
      <c r="R22" s="16">
        <f t="shared" si="2"/>
        <v>0</v>
      </c>
    </row>
    <row r="23" spans="1:18" x14ac:dyDescent="0.2">
      <c r="A23" s="5">
        <f t="shared" si="0"/>
        <v>13</v>
      </c>
      <c r="B23" s="6"/>
      <c r="C23" s="6"/>
      <c r="D23" s="6"/>
      <c r="E23" s="6"/>
      <c r="F23" s="6"/>
      <c r="G23" s="6"/>
      <c r="H23" s="6"/>
      <c r="I23" s="6"/>
      <c r="J23" s="7"/>
      <c r="K23" s="6"/>
      <c r="L23" s="6">
        <f>IF(K23=0,,($K$9-K23)*$K$7*100/$K$9)</f>
        <v>0</v>
      </c>
      <c r="M23" s="6"/>
      <c r="N23" s="7">
        <f>IF(M23=0,,($M$9-M23)*$M$7*100/$M$9)</f>
        <v>0</v>
      </c>
      <c r="O23" s="8">
        <f t="shared" si="5"/>
        <v>0</v>
      </c>
      <c r="P23" s="6">
        <f t="shared" si="4"/>
        <v>13</v>
      </c>
      <c r="Q23" s="6">
        <f t="shared" si="1"/>
        <v>0</v>
      </c>
      <c r="R23" s="16">
        <f t="shared" si="2"/>
        <v>0</v>
      </c>
    </row>
    <row r="24" spans="1:18" x14ac:dyDescent="0.2">
      <c r="A24" s="38" t="s">
        <v>11</v>
      </c>
      <c r="B24" s="38"/>
      <c r="C24" s="39"/>
      <c r="E24">
        <f>COUNTA(E11:E23)</f>
        <v>2</v>
      </c>
      <c r="G24">
        <f>COUNTA(K11:K23)</f>
        <v>1</v>
      </c>
      <c r="I24">
        <f>COUNTA(G11:G23)</f>
        <v>1</v>
      </c>
      <c r="K24">
        <f>COUNTA(I11:I23)</f>
        <v>2</v>
      </c>
      <c r="M24">
        <f>COUNTA(K11:K23)</f>
        <v>1</v>
      </c>
    </row>
    <row r="25" spans="1:18" x14ac:dyDescent="0.2">
      <c r="A25" s="41" t="s">
        <v>19</v>
      </c>
      <c r="B25" s="41"/>
      <c r="C25" s="41"/>
      <c r="E25">
        <f>E24/G2*100</f>
        <v>66.666666666666657</v>
      </c>
      <c r="G25">
        <f>G24/G2*100</f>
        <v>33.333333333333329</v>
      </c>
      <c r="I25" s="15">
        <f>I24/G2</f>
        <v>0.33333333333333331</v>
      </c>
      <c r="K25">
        <f>K24/G2*100</f>
        <v>66.666666666666657</v>
      </c>
      <c r="M25" t="e">
        <f>M24/I2*100</f>
        <v>#DIV/0!</v>
      </c>
    </row>
  </sheetData>
  <sortState xmlns:xlrd2="http://schemas.microsoft.com/office/spreadsheetml/2017/richdata2" ref="B11:P14">
    <sortCondition descending="1" ref="O11:O14"/>
  </sortState>
  <mergeCells count="25">
    <mergeCell ref="M8:N8"/>
    <mergeCell ref="M9:N9"/>
    <mergeCell ref="A24:C24"/>
    <mergeCell ref="E2:F2"/>
    <mergeCell ref="E3:F3"/>
    <mergeCell ref="M7:N7"/>
    <mergeCell ref="A25:C25"/>
    <mergeCell ref="E8:F8"/>
    <mergeCell ref="E7:F7"/>
    <mergeCell ref="K8:L8"/>
    <mergeCell ref="G8:H8"/>
    <mergeCell ref="I8:J8"/>
    <mergeCell ref="E9:F9"/>
    <mergeCell ref="K9:L9"/>
    <mergeCell ref="G9:H9"/>
    <mergeCell ref="I9:J9"/>
    <mergeCell ref="K7:L7"/>
    <mergeCell ref="G7:H7"/>
    <mergeCell ref="I7:J7"/>
    <mergeCell ref="A1:M1"/>
    <mergeCell ref="E6:F6"/>
    <mergeCell ref="K6:L6"/>
    <mergeCell ref="G6:H6"/>
    <mergeCell ref="I6:J6"/>
    <mergeCell ref="M6:N6"/>
  </mergeCells>
  <pageMargins left="0.7" right="0.7" top="0.75" bottom="0.75" header="0.3" footer="0.3"/>
  <pageSetup paperSize="9" orientation="portrait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"/>
  <sheetViews>
    <sheetView workbookViewId="0">
      <selection activeCell="C7" sqref="C7"/>
    </sheetView>
  </sheetViews>
  <sheetFormatPr baseColWidth="10" defaultRowHeight="15" x14ac:dyDescent="0.2"/>
  <sheetData/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C7BDFD-BA3E-8B42-9353-EA06F29045F4}">
  <dimension ref="A1:V34"/>
  <sheetViews>
    <sheetView workbookViewId="0">
      <pane xSplit="3" ySplit="10" topLeftCell="D11" activePane="bottomRight" state="frozenSplit"/>
      <selection activeCell="B6" sqref="B6"/>
      <selection pane="topRight" activeCell="B6" sqref="B6"/>
      <selection pane="bottomLeft" activeCell="B6" sqref="B6"/>
      <selection pane="bottomRight" activeCell="F19" sqref="F19"/>
    </sheetView>
  </sheetViews>
  <sheetFormatPr baseColWidth="10" defaultRowHeight="15" x14ac:dyDescent="0.2"/>
  <cols>
    <col min="1" max="1" width="18.33203125" bestFit="1" customWidth="1"/>
    <col min="2" max="2" width="19" bestFit="1" customWidth="1"/>
    <col min="4" max="4" width="14.83203125" bestFit="1" customWidth="1"/>
    <col min="5" max="5" width="11.5" customWidth="1"/>
    <col min="6" max="6" width="20" customWidth="1"/>
    <col min="7" max="7" width="11.5" customWidth="1"/>
    <col min="8" max="8" width="20.1640625" customWidth="1"/>
    <col min="9" max="9" width="11.5" customWidth="1"/>
    <col min="10" max="10" width="23" customWidth="1"/>
    <col min="12" max="12" width="18.33203125" bestFit="1" customWidth="1"/>
    <col min="14" max="14" width="19.83203125" customWidth="1"/>
  </cols>
  <sheetData>
    <row r="1" spans="1:22" ht="31" x14ac:dyDescent="0.35">
      <c r="A1" s="37" t="s">
        <v>133</v>
      </c>
      <c r="B1" s="37"/>
      <c r="C1" s="37"/>
      <c r="D1" s="37"/>
      <c r="E1" s="37"/>
      <c r="F1" s="37"/>
      <c r="G1" s="37"/>
      <c r="H1" s="37"/>
      <c r="I1" s="37"/>
      <c r="J1" s="37"/>
      <c r="K1" s="37"/>
    </row>
    <row r="3" spans="1:22" x14ac:dyDescent="0.2">
      <c r="B3" s="2"/>
    </row>
    <row r="4" spans="1:22" x14ac:dyDescent="0.2">
      <c r="B4" s="2"/>
      <c r="C4" s="3"/>
    </row>
    <row r="6" spans="1:22" x14ac:dyDescent="0.2">
      <c r="D6" s="1" t="s">
        <v>0</v>
      </c>
      <c r="E6" s="33" t="s">
        <v>43</v>
      </c>
      <c r="F6" s="33"/>
      <c r="G6" s="33" t="s">
        <v>44</v>
      </c>
      <c r="H6" s="33"/>
      <c r="I6" s="33" t="s">
        <v>45</v>
      </c>
      <c r="J6" s="33"/>
      <c r="K6" s="33" t="s">
        <v>47</v>
      </c>
      <c r="L6" s="33"/>
      <c r="M6" s="33" t="s">
        <v>40</v>
      </c>
      <c r="N6" s="33"/>
      <c r="O6" s="33" t="s">
        <v>48</v>
      </c>
      <c r="P6" s="33"/>
      <c r="Q6" s="33"/>
      <c r="R6" s="33"/>
      <c r="S6" s="33" t="s">
        <v>46</v>
      </c>
      <c r="T6" s="33"/>
    </row>
    <row r="7" spans="1:22" x14ac:dyDescent="0.2">
      <c r="D7" s="1" t="s">
        <v>10</v>
      </c>
      <c r="E7" s="34">
        <v>3</v>
      </c>
      <c r="F7" s="35"/>
      <c r="G7" s="34">
        <v>3</v>
      </c>
      <c r="H7" s="35"/>
      <c r="I7" s="34">
        <v>3</v>
      </c>
      <c r="J7" s="35"/>
      <c r="K7" s="34">
        <v>3</v>
      </c>
      <c r="L7" s="35"/>
      <c r="M7" s="34">
        <v>3</v>
      </c>
      <c r="N7" s="35"/>
      <c r="O7" s="34">
        <v>3</v>
      </c>
      <c r="P7" s="35"/>
      <c r="Q7" s="34"/>
      <c r="R7" s="35"/>
      <c r="S7" s="34">
        <v>5</v>
      </c>
      <c r="T7" s="35"/>
    </row>
    <row r="8" spans="1:22" x14ac:dyDescent="0.2">
      <c r="D8" s="1" t="s">
        <v>1</v>
      </c>
      <c r="E8" s="36">
        <v>45605</v>
      </c>
      <c r="F8" s="36"/>
      <c r="G8" s="36" t="s">
        <v>42</v>
      </c>
      <c r="H8" s="36"/>
      <c r="I8" s="36">
        <v>45676</v>
      </c>
      <c r="J8" s="36"/>
      <c r="K8" s="36">
        <v>45908</v>
      </c>
      <c r="L8" s="36"/>
      <c r="M8" s="36"/>
      <c r="N8" s="36"/>
      <c r="O8" s="36">
        <v>45781</v>
      </c>
      <c r="P8" s="36"/>
      <c r="Q8" s="36"/>
      <c r="R8" s="36"/>
      <c r="S8" s="36"/>
      <c r="T8" s="36"/>
    </row>
    <row r="9" spans="1:22" x14ac:dyDescent="0.2">
      <c r="D9" s="1" t="s">
        <v>2</v>
      </c>
      <c r="E9" s="33">
        <v>18</v>
      </c>
      <c r="F9" s="33"/>
      <c r="G9" s="33">
        <v>35</v>
      </c>
      <c r="H9" s="33"/>
      <c r="I9" s="33">
        <v>31</v>
      </c>
      <c r="J9" s="33"/>
      <c r="K9" s="33">
        <v>7</v>
      </c>
      <c r="L9" s="33"/>
      <c r="M9" s="33">
        <v>13</v>
      </c>
      <c r="N9" s="33"/>
      <c r="O9" s="33">
        <v>16</v>
      </c>
      <c r="P9" s="33"/>
      <c r="Q9" s="33"/>
      <c r="R9" s="33"/>
      <c r="S9" s="33"/>
      <c r="T9" s="33"/>
    </row>
    <row r="10" spans="1:22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8</v>
      </c>
      <c r="V10" s="1" t="s">
        <v>9</v>
      </c>
    </row>
    <row r="11" spans="1:22" x14ac:dyDescent="0.2">
      <c r="A11" s="26">
        <v>1</v>
      </c>
      <c r="B11" s="27"/>
      <c r="C11" s="27"/>
      <c r="D11" s="27"/>
      <c r="E11" s="29"/>
      <c r="F11" s="29">
        <f>IF(E11=0,,($E$9-E11)*$E$7*100/$E$9)</f>
        <v>0</v>
      </c>
      <c r="G11" s="29"/>
      <c r="H11" s="29">
        <f>IF(G11=0,,($G$9-G11)*$G$7*100/$G$9)</f>
        <v>0</v>
      </c>
      <c r="I11" s="29"/>
      <c r="J11" s="29">
        <f t="shared" ref="J11:J33" si="0">IF(I11=0,,($I$9-I11)*$I$7*100/$I$9)</f>
        <v>0</v>
      </c>
      <c r="K11" s="29"/>
      <c r="L11" s="29">
        <f t="shared" ref="L11:L33" si="1">IF(K11=0,,($K$9-K11)*$K$7*100/$K$9)</f>
        <v>0</v>
      </c>
      <c r="M11" s="29"/>
      <c r="N11" s="29">
        <f>IF(M11=0,,($M$9-M11)*$M$7*100/$M$9)</f>
        <v>0</v>
      </c>
      <c r="O11" s="29"/>
      <c r="P11" s="29">
        <f t="shared" ref="P11:P33" si="2">IF(O11=0,,($O$9-O11)*$O$7*100/$O$9)</f>
        <v>0</v>
      </c>
      <c r="Q11" s="29"/>
      <c r="R11" s="29">
        <f t="shared" ref="R11:R33" si="3">IF(Q11=0,,($K$9-Q11)*$K$7*100/$K$9)</f>
        <v>0</v>
      </c>
      <c r="S11" s="29"/>
      <c r="T11" s="29">
        <f t="shared" ref="T11:T33" si="4">IF(S11=0,,($K$9-S11)*$K$7*100/$K$9)</f>
        <v>0</v>
      </c>
      <c r="U11" s="8">
        <f t="shared" ref="U11:U32" si="5">SUM(F11,H11,J11,L11,N11,P11,S11)</f>
        <v>0</v>
      </c>
      <c r="V11" s="7">
        <f t="shared" ref="V11:V24" si="6">ROW(B11)-10</f>
        <v>1</v>
      </c>
    </row>
    <row r="12" spans="1:22" x14ac:dyDescent="0.2">
      <c r="A12" s="26">
        <v>2</v>
      </c>
      <c r="B12" s="27"/>
      <c r="C12" s="27"/>
      <c r="D12" s="27"/>
      <c r="E12" s="29"/>
      <c r="F12" s="29">
        <f t="shared" ref="F12:F33" si="7">IF(E12=0,,($I$9-E12)*$I$7*100/$I$9)</f>
        <v>0</v>
      </c>
      <c r="G12" s="29"/>
      <c r="H12" s="29">
        <f>IF(G12=0,,($G$9-G12)*$G$7*100/$G$9)</f>
        <v>0</v>
      </c>
      <c r="I12" s="29"/>
      <c r="J12" s="29">
        <f t="shared" si="0"/>
        <v>0</v>
      </c>
      <c r="K12" s="29"/>
      <c r="L12" s="29">
        <f t="shared" si="1"/>
        <v>0</v>
      </c>
      <c r="M12" s="29"/>
      <c r="N12" s="29">
        <f t="shared" ref="N12:N33" si="8">IF(M12=0,,($K$9-M12)*$K$7*100/$K$9)</f>
        <v>0</v>
      </c>
      <c r="O12" s="29"/>
      <c r="P12" s="29">
        <f t="shared" si="2"/>
        <v>0</v>
      </c>
      <c r="Q12" s="29"/>
      <c r="R12" s="29">
        <f t="shared" si="3"/>
        <v>0</v>
      </c>
      <c r="S12" s="29"/>
      <c r="T12" s="29">
        <f t="shared" si="4"/>
        <v>0</v>
      </c>
      <c r="U12" s="8">
        <f t="shared" si="5"/>
        <v>0</v>
      </c>
      <c r="V12" s="7">
        <f t="shared" si="6"/>
        <v>2</v>
      </c>
    </row>
    <row r="13" spans="1:22" x14ac:dyDescent="0.2">
      <c r="A13" s="26">
        <v>3</v>
      </c>
      <c r="B13" s="27"/>
      <c r="C13" s="27"/>
      <c r="D13" s="27"/>
      <c r="E13" s="29"/>
      <c r="F13" s="29">
        <f t="shared" si="7"/>
        <v>0</v>
      </c>
      <c r="G13" s="29"/>
      <c r="H13" s="29">
        <f t="shared" ref="H13:H33" si="9">IF(G13=0,,($K$9-G13)*$K$7*100/$K$9)</f>
        <v>0</v>
      </c>
      <c r="I13" s="29"/>
      <c r="J13" s="29">
        <f t="shared" si="0"/>
        <v>0</v>
      </c>
      <c r="K13" s="29"/>
      <c r="L13" s="29">
        <f t="shared" si="1"/>
        <v>0</v>
      </c>
      <c r="M13" s="29"/>
      <c r="N13" s="29">
        <f t="shared" si="8"/>
        <v>0</v>
      </c>
      <c r="O13" s="29"/>
      <c r="P13" s="29">
        <f t="shared" si="2"/>
        <v>0</v>
      </c>
      <c r="Q13" s="29"/>
      <c r="R13" s="29">
        <f t="shared" si="3"/>
        <v>0</v>
      </c>
      <c r="S13" s="29"/>
      <c r="T13" s="29">
        <f t="shared" si="4"/>
        <v>0</v>
      </c>
      <c r="U13" s="8">
        <f t="shared" si="5"/>
        <v>0</v>
      </c>
      <c r="V13" s="7">
        <f t="shared" si="6"/>
        <v>3</v>
      </c>
    </row>
    <row r="14" spans="1:22" x14ac:dyDescent="0.2">
      <c r="A14" s="26">
        <v>4</v>
      </c>
      <c r="B14" s="27"/>
      <c r="C14" s="27"/>
      <c r="D14" s="27"/>
      <c r="E14" s="27"/>
      <c r="F14" s="29">
        <f t="shared" si="7"/>
        <v>0</v>
      </c>
      <c r="G14" s="27"/>
      <c r="H14" s="29">
        <f t="shared" si="9"/>
        <v>0</v>
      </c>
      <c r="I14" s="27"/>
      <c r="J14" s="29">
        <f t="shared" si="0"/>
        <v>0</v>
      </c>
      <c r="K14" s="27"/>
      <c r="L14" s="29">
        <f t="shared" si="1"/>
        <v>0</v>
      </c>
      <c r="M14" s="27"/>
      <c r="N14" s="29">
        <f t="shared" si="8"/>
        <v>0</v>
      </c>
      <c r="O14" s="27"/>
      <c r="P14" s="29">
        <f t="shared" si="2"/>
        <v>0</v>
      </c>
      <c r="Q14" s="27"/>
      <c r="R14" s="29">
        <f t="shared" si="3"/>
        <v>0</v>
      </c>
      <c r="S14" s="27"/>
      <c r="T14" s="29">
        <f t="shared" si="4"/>
        <v>0</v>
      </c>
      <c r="U14" s="8">
        <f t="shared" si="5"/>
        <v>0</v>
      </c>
      <c r="V14" s="7">
        <f t="shared" si="6"/>
        <v>4</v>
      </c>
    </row>
    <row r="15" spans="1:22" x14ac:dyDescent="0.2">
      <c r="A15" s="26">
        <v>5</v>
      </c>
      <c r="B15" s="27"/>
      <c r="C15" s="27"/>
      <c r="D15" s="27"/>
      <c r="E15" s="29"/>
      <c r="F15" s="29">
        <f t="shared" si="7"/>
        <v>0</v>
      </c>
      <c r="G15" s="29"/>
      <c r="H15" s="29">
        <f t="shared" si="9"/>
        <v>0</v>
      </c>
      <c r="I15" s="29"/>
      <c r="J15" s="29">
        <f t="shared" si="0"/>
        <v>0</v>
      </c>
      <c r="K15" s="29"/>
      <c r="L15" s="29">
        <f t="shared" si="1"/>
        <v>0</v>
      </c>
      <c r="M15" s="29"/>
      <c r="N15" s="29">
        <f t="shared" si="8"/>
        <v>0</v>
      </c>
      <c r="O15" s="29"/>
      <c r="P15" s="29">
        <f t="shared" si="2"/>
        <v>0</v>
      </c>
      <c r="Q15" s="29"/>
      <c r="R15" s="29">
        <f t="shared" si="3"/>
        <v>0</v>
      </c>
      <c r="S15" s="29"/>
      <c r="T15" s="29">
        <f t="shared" si="4"/>
        <v>0</v>
      </c>
      <c r="U15" s="8">
        <f t="shared" si="5"/>
        <v>0</v>
      </c>
      <c r="V15" s="6">
        <f t="shared" si="6"/>
        <v>5</v>
      </c>
    </row>
    <row r="16" spans="1:22" x14ac:dyDescent="0.2">
      <c r="A16" s="26">
        <f t="shared" ref="A16:A33" si="10">N16</f>
        <v>0</v>
      </c>
      <c r="B16" s="27"/>
      <c r="C16" s="27"/>
      <c r="D16" s="27"/>
      <c r="E16" s="29"/>
      <c r="F16" s="29">
        <f t="shared" si="7"/>
        <v>0</v>
      </c>
      <c r="G16" s="29"/>
      <c r="H16" s="29">
        <f t="shared" si="9"/>
        <v>0</v>
      </c>
      <c r="I16" s="29"/>
      <c r="J16" s="29">
        <f t="shared" si="0"/>
        <v>0</v>
      </c>
      <c r="K16" s="29"/>
      <c r="L16" s="29">
        <f t="shared" si="1"/>
        <v>0</v>
      </c>
      <c r="M16" s="29"/>
      <c r="N16" s="29">
        <f t="shared" si="8"/>
        <v>0</v>
      </c>
      <c r="O16" s="29"/>
      <c r="P16" s="29">
        <f t="shared" si="2"/>
        <v>0</v>
      </c>
      <c r="Q16" s="29"/>
      <c r="R16" s="29">
        <f t="shared" si="3"/>
        <v>0</v>
      </c>
      <c r="S16" s="29"/>
      <c r="T16" s="29">
        <f t="shared" si="4"/>
        <v>0</v>
      </c>
      <c r="U16" s="8">
        <f t="shared" si="5"/>
        <v>0</v>
      </c>
      <c r="V16" s="7">
        <f t="shared" si="6"/>
        <v>6</v>
      </c>
    </row>
    <row r="17" spans="1:22" x14ac:dyDescent="0.2">
      <c r="A17" s="26">
        <f t="shared" si="10"/>
        <v>0</v>
      </c>
      <c r="B17" s="27"/>
      <c r="C17" s="27"/>
      <c r="D17" s="27"/>
      <c r="E17" s="29"/>
      <c r="F17" s="29">
        <f t="shared" si="7"/>
        <v>0</v>
      </c>
      <c r="G17" s="29"/>
      <c r="H17" s="29">
        <f t="shared" si="9"/>
        <v>0</v>
      </c>
      <c r="I17" s="29"/>
      <c r="J17" s="29">
        <f t="shared" si="0"/>
        <v>0</v>
      </c>
      <c r="K17" s="29"/>
      <c r="L17" s="29">
        <f t="shared" si="1"/>
        <v>0</v>
      </c>
      <c r="M17" s="29"/>
      <c r="N17" s="29">
        <f t="shared" si="8"/>
        <v>0</v>
      </c>
      <c r="O17" s="29"/>
      <c r="P17" s="29">
        <f t="shared" si="2"/>
        <v>0</v>
      </c>
      <c r="Q17" s="29"/>
      <c r="R17" s="29">
        <f t="shared" si="3"/>
        <v>0</v>
      </c>
      <c r="S17" s="29"/>
      <c r="T17" s="29">
        <f t="shared" si="4"/>
        <v>0</v>
      </c>
      <c r="U17" s="8">
        <f t="shared" si="5"/>
        <v>0</v>
      </c>
      <c r="V17" s="7">
        <f t="shared" si="6"/>
        <v>7</v>
      </c>
    </row>
    <row r="18" spans="1:22" x14ac:dyDescent="0.2">
      <c r="A18" s="26">
        <f t="shared" si="10"/>
        <v>0</v>
      </c>
      <c r="B18" s="27"/>
      <c r="C18" s="27"/>
      <c r="D18" s="27"/>
      <c r="E18" s="29"/>
      <c r="F18" s="29">
        <f t="shared" si="7"/>
        <v>0</v>
      </c>
      <c r="G18" s="29"/>
      <c r="H18" s="29">
        <f t="shared" si="9"/>
        <v>0</v>
      </c>
      <c r="I18" s="29"/>
      <c r="J18" s="29">
        <f t="shared" si="0"/>
        <v>0</v>
      </c>
      <c r="K18" s="29"/>
      <c r="L18" s="29">
        <f t="shared" si="1"/>
        <v>0</v>
      </c>
      <c r="M18" s="29"/>
      <c r="N18" s="29">
        <f t="shared" si="8"/>
        <v>0</v>
      </c>
      <c r="O18" s="29"/>
      <c r="P18" s="29">
        <f t="shared" si="2"/>
        <v>0</v>
      </c>
      <c r="Q18" s="29"/>
      <c r="R18" s="29">
        <f t="shared" si="3"/>
        <v>0</v>
      </c>
      <c r="S18" s="29"/>
      <c r="T18" s="29">
        <f t="shared" si="4"/>
        <v>0</v>
      </c>
      <c r="U18" s="8">
        <f t="shared" si="5"/>
        <v>0</v>
      </c>
      <c r="V18" s="7">
        <f t="shared" si="6"/>
        <v>8</v>
      </c>
    </row>
    <row r="19" spans="1:22" x14ac:dyDescent="0.2">
      <c r="A19" s="26">
        <f t="shared" si="10"/>
        <v>0</v>
      </c>
      <c r="B19" s="27"/>
      <c r="C19" s="27"/>
      <c r="D19" s="27"/>
      <c r="E19" s="27"/>
      <c r="F19" s="29">
        <f t="shared" si="7"/>
        <v>0</v>
      </c>
      <c r="G19" s="27"/>
      <c r="H19" s="29">
        <f t="shared" si="9"/>
        <v>0</v>
      </c>
      <c r="I19" s="27"/>
      <c r="J19" s="29">
        <f t="shared" si="0"/>
        <v>0</v>
      </c>
      <c r="K19" s="27"/>
      <c r="L19" s="29">
        <f t="shared" si="1"/>
        <v>0</v>
      </c>
      <c r="M19" s="27"/>
      <c r="N19" s="29">
        <f t="shared" si="8"/>
        <v>0</v>
      </c>
      <c r="O19" s="27"/>
      <c r="P19" s="29">
        <f t="shared" si="2"/>
        <v>0</v>
      </c>
      <c r="Q19" s="27"/>
      <c r="R19" s="29">
        <f t="shared" si="3"/>
        <v>0</v>
      </c>
      <c r="S19" s="27"/>
      <c r="T19" s="29">
        <f t="shared" si="4"/>
        <v>0</v>
      </c>
      <c r="U19" s="8">
        <f t="shared" si="5"/>
        <v>0</v>
      </c>
      <c r="V19" s="6">
        <f t="shared" si="6"/>
        <v>9</v>
      </c>
    </row>
    <row r="20" spans="1:22" x14ac:dyDescent="0.2">
      <c r="A20" s="26">
        <f t="shared" si="10"/>
        <v>0</v>
      </c>
      <c r="B20" s="27"/>
      <c r="C20" s="27"/>
      <c r="D20" s="27"/>
      <c r="E20" s="27"/>
      <c r="F20" s="29">
        <f t="shared" si="7"/>
        <v>0</v>
      </c>
      <c r="G20" s="27"/>
      <c r="H20" s="29">
        <f t="shared" si="9"/>
        <v>0</v>
      </c>
      <c r="I20" s="27"/>
      <c r="J20" s="29">
        <f t="shared" si="0"/>
        <v>0</v>
      </c>
      <c r="K20" s="27"/>
      <c r="L20" s="29">
        <f t="shared" si="1"/>
        <v>0</v>
      </c>
      <c r="M20" s="27"/>
      <c r="N20" s="29">
        <f t="shared" si="8"/>
        <v>0</v>
      </c>
      <c r="O20" s="27"/>
      <c r="P20" s="29">
        <f t="shared" si="2"/>
        <v>0</v>
      </c>
      <c r="Q20" s="27"/>
      <c r="R20" s="29">
        <f t="shared" si="3"/>
        <v>0</v>
      </c>
      <c r="S20" s="27"/>
      <c r="T20" s="29">
        <f t="shared" si="4"/>
        <v>0</v>
      </c>
      <c r="U20" s="8">
        <f t="shared" si="5"/>
        <v>0</v>
      </c>
      <c r="V20" s="6">
        <f t="shared" si="6"/>
        <v>10</v>
      </c>
    </row>
    <row r="21" spans="1:22" x14ac:dyDescent="0.2">
      <c r="A21" s="26">
        <f t="shared" si="10"/>
        <v>0</v>
      </c>
      <c r="B21" s="27"/>
      <c r="C21" s="27"/>
      <c r="D21" s="27"/>
      <c r="E21" s="27"/>
      <c r="F21" s="29">
        <f t="shared" si="7"/>
        <v>0</v>
      </c>
      <c r="G21" s="27"/>
      <c r="H21" s="29">
        <f t="shared" si="9"/>
        <v>0</v>
      </c>
      <c r="I21" s="27"/>
      <c r="J21" s="29">
        <f t="shared" si="0"/>
        <v>0</v>
      </c>
      <c r="K21" s="27"/>
      <c r="L21" s="29">
        <f t="shared" si="1"/>
        <v>0</v>
      </c>
      <c r="M21" s="27"/>
      <c r="N21" s="29">
        <f t="shared" si="8"/>
        <v>0</v>
      </c>
      <c r="O21" s="27"/>
      <c r="P21" s="29">
        <f t="shared" si="2"/>
        <v>0</v>
      </c>
      <c r="Q21" s="27"/>
      <c r="R21" s="29">
        <f t="shared" si="3"/>
        <v>0</v>
      </c>
      <c r="S21" s="27"/>
      <c r="T21" s="29">
        <f t="shared" si="4"/>
        <v>0</v>
      </c>
      <c r="U21" s="8">
        <f t="shared" si="5"/>
        <v>0</v>
      </c>
      <c r="V21" s="6">
        <f t="shared" si="6"/>
        <v>11</v>
      </c>
    </row>
    <row r="22" spans="1:22" x14ac:dyDescent="0.2">
      <c r="A22" s="26">
        <f t="shared" si="10"/>
        <v>0</v>
      </c>
      <c r="B22" s="27"/>
      <c r="C22" s="27"/>
      <c r="D22" s="27"/>
      <c r="E22" s="27"/>
      <c r="F22" s="29">
        <f t="shared" si="7"/>
        <v>0</v>
      </c>
      <c r="G22" s="27"/>
      <c r="H22" s="29">
        <f t="shared" si="9"/>
        <v>0</v>
      </c>
      <c r="I22" s="27"/>
      <c r="J22" s="29">
        <f t="shared" si="0"/>
        <v>0</v>
      </c>
      <c r="K22" s="27"/>
      <c r="L22" s="29">
        <f t="shared" si="1"/>
        <v>0</v>
      </c>
      <c r="M22" s="27"/>
      <c r="N22" s="29">
        <f t="shared" si="8"/>
        <v>0</v>
      </c>
      <c r="O22" s="27"/>
      <c r="P22" s="29">
        <f t="shared" si="2"/>
        <v>0</v>
      </c>
      <c r="Q22" s="27"/>
      <c r="R22" s="29">
        <f t="shared" si="3"/>
        <v>0</v>
      </c>
      <c r="S22" s="27"/>
      <c r="T22" s="29">
        <f t="shared" si="4"/>
        <v>0</v>
      </c>
      <c r="U22" s="8">
        <f t="shared" si="5"/>
        <v>0</v>
      </c>
      <c r="V22" s="6">
        <f t="shared" si="6"/>
        <v>12</v>
      </c>
    </row>
    <row r="23" spans="1:22" x14ac:dyDescent="0.2">
      <c r="A23" s="26">
        <f t="shared" si="10"/>
        <v>0</v>
      </c>
      <c r="B23" s="27"/>
      <c r="C23" s="27"/>
      <c r="D23" s="27"/>
      <c r="E23" s="27"/>
      <c r="F23" s="29">
        <f t="shared" si="7"/>
        <v>0</v>
      </c>
      <c r="G23" s="27"/>
      <c r="H23" s="29">
        <f t="shared" si="9"/>
        <v>0</v>
      </c>
      <c r="I23" s="27"/>
      <c r="J23" s="29">
        <f t="shared" si="0"/>
        <v>0</v>
      </c>
      <c r="K23" s="27"/>
      <c r="L23" s="29">
        <f t="shared" si="1"/>
        <v>0</v>
      </c>
      <c r="M23" s="27"/>
      <c r="N23" s="29">
        <f t="shared" si="8"/>
        <v>0</v>
      </c>
      <c r="O23" s="27"/>
      <c r="P23" s="29">
        <f t="shared" si="2"/>
        <v>0</v>
      </c>
      <c r="Q23" s="27"/>
      <c r="R23" s="29">
        <f t="shared" si="3"/>
        <v>0</v>
      </c>
      <c r="S23" s="27"/>
      <c r="T23" s="29">
        <f t="shared" si="4"/>
        <v>0</v>
      </c>
      <c r="U23" s="8">
        <f t="shared" si="5"/>
        <v>0</v>
      </c>
      <c r="V23" s="6">
        <f t="shared" si="6"/>
        <v>13</v>
      </c>
    </row>
    <row r="24" spans="1:22" x14ac:dyDescent="0.2">
      <c r="A24" s="26">
        <f t="shared" si="10"/>
        <v>0</v>
      </c>
      <c r="B24" s="27"/>
      <c r="C24" s="27"/>
      <c r="D24" s="27"/>
      <c r="E24" s="27"/>
      <c r="F24" s="29">
        <f t="shared" si="7"/>
        <v>0</v>
      </c>
      <c r="G24" s="27"/>
      <c r="H24" s="29">
        <f t="shared" si="9"/>
        <v>0</v>
      </c>
      <c r="I24" s="27"/>
      <c r="J24" s="29">
        <f t="shared" si="0"/>
        <v>0</v>
      </c>
      <c r="K24" s="27"/>
      <c r="L24" s="29">
        <f t="shared" si="1"/>
        <v>0</v>
      </c>
      <c r="M24" s="27"/>
      <c r="N24" s="29">
        <f t="shared" si="8"/>
        <v>0</v>
      </c>
      <c r="O24" s="27"/>
      <c r="P24" s="29">
        <f t="shared" si="2"/>
        <v>0</v>
      </c>
      <c r="Q24" s="27"/>
      <c r="R24" s="29">
        <f t="shared" si="3"/>
        <v>0</v>
      </c>
      <c r="S24" s="27"/>
      <c r="T24" s="29">
        <f t="shared" si="4"/>
        <v>0</v>
      </c>
      <c r="U24" s="8">
        <f t="shared" si="5"/>
        <v>0</v>
      </c>
      <c r="V24" s="6">
        <f t="shared" si="6"/>
        <v>14</v>
      </c>
    </row>
    <row r="25" spans="1:22" x14ac:dyDescent="0.2">
      <c r="A25" s="26">
        <f t="shared" si="10"/>
        <v>0</v>
      </c>
      <c r="B25" s="27"/>
      <c r="C25" s="27"/>
      <c r="D25" s="27"/>
      <c r="E25" s="27"/>
      <c r="F25" s="29">
        <f t="shared" si="7"/>
        <v>0</v>
      </c>
      <c r="G25" s="27"/>
      <c r="H25" s="29">
        <f t="shared" si="9"/>
        <v>0</v>
      </c>
      <c r="I25" s="27"/>
      <c r="J25" s="29">
        <f t="shared" si="0"/>
        <v>0</v>
      </c>
      <c r="K25" s="27"/>
      <c r="L25" s="29">
        <f t="shared" si="1"/>
        <v>0</v>
      </c>
      <c r="M25" s="27"/>
      <c r="N25" s="29">
        <f t="shared" si="8"/>
        <v>0</v>
      </c>
      <c r="O25" s="27"/>
      <c r="P25" s="29">
        <f t="shared" si="2"/>
        <v>0</v>
      </c>
      <c r="Q25" s="27"/>
      <c r="R25" s="29">
        <f t="shared" si="3"/>
        <v>0</v>
      </c>
      <c r="S25" s="27"/>
      <c r="T25" s="29">
        <f t="shared" si="4"/>
        <v>0</v>
      </c>
      <c r="U25" s="8">
        <f t="shared" si="5"/>
        <v>0</v>
      </c>
      <c r="V25" s="6"/>
    </row>
    <row r="26" spans="1:22" x14ac:dyDescent="0.2">
      <c r="A26" s="26">
        <f t="shared" si="10"/>
        <v>0</v>
      </c>
      <c r="B26" s="27"/>
      <c r="C26" s="27"/>
      <c r="D26" s="27"/>
      <c r="E26" s="27"/>
      <c r="F26" s="29">
        <f t="shared" si="7"/>
        <v>0</v>
      </c>
      <c r="G26" s="27"/>
      <c r="H26" s="29">
        <f t="shared" si="9"/>
        <v>0</v>
      </c>
      <c r="I26" s="27"/>
      <c r="J26" s="29">
        <f t="shared" si="0"/>
        <v>0</v>
      </c>
      <c r="K26" s="27"/>
      <c r="L26" s="29">
        <f t="shared" si="1"/>
        <v>0</v>
      </c>
      <c r="M26" s="27"/>
      <c r="N26" s="29">
        <f t="shared" si="8"/>
        <v>0</v>
      </c>
      <c r="O26" s="27"/>
      <c r="P26" s="29">
        <f t="shared" si="2"/>
        <v>0</v>
      </c>
      <c r="Q26" s="27"/>
      <c r="R26" s="29">
        <f t="shared" si="3"/>
        <v>0</v>
      </c>
      <c r="S26" s="27"/>
      <c r="T26" s="29">
        <f t="shared" si="4"/>
        <v>0</v>
      </c>
      <c r="U26" s="8">
        <f t="shared" si="5"/>
        <v>0</v>
      </c>
      <c r="V26" s="6"/>
    </row>
    <row r="27" spans="1:22" x14ac:dyDescent="0.2">
      <c r="A27" s="26">
        <f t="shared" si="10"/>
        <v>0</v>
      </c>
      <c r="B27" s="27"/>
      <c r="C27" s="27"/>
      <c r="D27" s="27"/>
      <c r="E27" s="27"/>
      <c r="F27" s="29">
        <f t="shared" si="7"/>
        <v>0</v>
      </c>
      <c r="G27" s="27"/>
      <c r="H27" s="29">
        <f t="shared" si="9"/>
        <v>0</v>
      </c>
      <c r="I27" s="27"/>
      <c r="J27" s="29">
        <f t="shared" si="0"/>
        <v>0</v>
      </c>
      <c r="K27" s="27"/>
      <c r="L27" s="29">
        <f t="shared" si="1"/>
        <v>0</v>
      </c>
      <c r="M27" s="27"/>
      <c r="N27" s="29">
        <f t="shared" si="8"/>
        <v>0</v>
      </c>
      <c r="O27" s="27"/>
      <c r="P27" s="29">
        <f t="shared" si="2"/>
        <v>0</v>
      </c>
      <c r="Q27" s="27"/>
      <c r="R27" s="29">
        <f t="shared" si="3"/>
        <v>0</v>
      </c>
      <c r="S27" s="27"/>
      <c r="T27" s="29">
        <f t="shared" si="4"/>
        <v>0</v>
      </c>
      <c r="U27" s="8">
        <f t="shared" si="5"/>
        <v>0</v>
      </c>
      <c r="V27" s="6"/>
    </row>
    <row r="28" spans="1:22" x14ac:dyDescent="0.2">
      <c r="A28" s="26">
        <f t="shared" si="10"/>
        <v>0</v>
      </c>
      <c r="B28" s="27"/>
      <c r="C28" s="27"/>
      <c r="D28" s="27"/>
      <c r="E28" s="27"/>
      <c r="F28" s="29">
        <f t="shared" si="7"/>
        <v>0</v>
      </c>
      <c r="G28" s="27"/>
      <c r="H28" s="29">
        <f t="shared" si="9"/>
        <v>0</v>
      </c>
      <c r="I28" s="27"/>
      <c r="J28" s="29">
        <f t="shared" si="0"/>
        <v>0</v>
      </c>
      <c r="K28" s="27"/>
      <c r="L28" s="29">
        <f t="shared" si="1"/>
        <v>0</v>
      </c>
      <c r="M28" s="27"/>
      <c r="N28" s="29">
        <f t="shared" si="8"/>
        <v>0</v>
      </c>
      <c r="O28" s="27"/>
      <c r="P28" s="29">
        <f t="shared" si="2"/>
        <v>0</v>
      </c>
      <c r="Q28" s="27"/>
      <c r="R28" s="29">
        <f t="shared" si="3"/>
        <v>0</v>
      </c>
      <c r="S28" s="27"/>
      <c r="T28" s="29">
        <f t="shared" si="4"/>
        <v>0</v>
      </c>
      <c r="U28" s="8">
        <f t="shared" si="5"/>
        <v>0</v>
      </c>
      <c r="V28" s="6"/>
    </row>
    <row r="29" spans="1:22" x14ac:dyDescent="0.2">
      <c r="A29" s="26">
        <f t="shared" si="10"/>
        <v>0</v>
      </c>
      <c r="B29" s="27"/>
      <c r="C29" s="27"/>
      <c r="D29" s="27"/>
      <c r="E29" s="27"/>
      <c r="F29" s="29">
        <f t="shared" si="7"/>
        <v>0</v>
      </c>
      <c r="G29" s="27"/>
      <c r="H29" s="29">
        <f t="shared" si="9"/>
        <v>0</v>
      </c>
      <c r="I29" s="27"/>
      <c r="J29" s="29">
        <f t="shared" si="0"/>
        <v>0</v>
      </c>
      <c r="K29" s="27"/>
      <c r="L29" s="29">
        <f t="shared" si="1"/>
        <v>0</v>
      </c>
      <c r="M29" s="27"/>
      <c r="N29" s="29">
        <f t="shared" si="8"/>
        <v>0</v>
      </c>
      <c r="O29" s="27"/>
      <c r="P29" s="29">
        <f t="shared" si="2"/>
        <v>0</v>
      </c>
      <c r="Q29" s="27"/>
      <c r="R29" s="29">
        <f t="shared" si="3"/>
        <v>0</v>
      </c>
      <c r="S29" s="27"/>
      <c r="T29" s="29">
        <f t="shared" si="4"/>
        <v>0</v>
      </c>
      <c r="U29" s="8">
        <f t="shared" si="5"/>
        <v>0</v>
      </c>
      <c r="V29" s="6"/>
    </row>
    <row r="30" spans="1:22" x14ac:dyDescent="0.2">
      <c r="A30" s="26">
        <f t="shared" si="10"/>
        <v>0</v>
      </c>
      <c r="B30" s="27"/>
      <c r="C30" s="27"/>
      <c r="D30" s="27"/>
      <c r="E30" s="27"/>
      <c r="F30" s="29">
        <f t="shared" si="7"/>
        <v>0</v>
      </c>
      <c r="G30" s="27"/>
      <c r="H30" s="29">
        <f t="shared" si="9"/>
        <v>0</v>
      </c>
      <c r="I30" s="27"/>
      <c r="J30" s="29">
        <f t="shared" si="0"/>
        <v>0</v>
      </c>
      <c r="K30" s="27"/>
      <c r="L30" s="29">
        <f t="shared" si="1"/>
        <v>0</v>
      </c>
      <c r="M30" s="27"/>
      <c r="N30" s="29">
        <f t="shared" si="8"/>
        <v>0</v>
      </c>
      <c r="O30" s="27"/>
      <c r="P30" s="29">
        <f t="shared" si="2"/>
        <v>0</v>
      </c>
      <c r="Q30" s="27"/>
      <c r="R30" s="29">
        <f t="shared" si="3"/>
        <v>0</v>
      </c>
      <c r="S30" s="27"/>
      <c r="T30" s="29">
        <f t="shared" si="4"/>
        <v>0</v>
      </c>
      <c r="U30" s="8">
        <f t="shared" si="5"/>
        <v>0</v>
      </c>
      <c r="V30" s="6"/>
    </row>
    <row r="31" spans="1:22" x14ac:dyDescent="0.2">
      <c r="A31" s="26">
        <f t="shared" si="10"/>
        <v>0</v>
      </c>
      <c r="B31" s="27"/>
      <c r="C31" s="27"/>
      <c r="D31" s="27"/>
      <c r="E31" s="27"/>
      <c r="F31" s="29">
        <f t="shared" si="7"/>
        <v>0</v>
      </c>
      <c r="G31" s="27"/>
      <c r="H31" s="29">
        <f t="shared" si="9"/>
        <v>0</v>
      </c>
      <c r="I31" s="27"/>
      <c r="J31" s="29">
        <f t="shared" si="0"/>
        <v>0</v>
      </c>
      <c r="K31" s="27"/>
      <c r="L31" s="29">
        <f t="shared" si="1"/>
        <v>0</v>
      </c>
      <c r="M31" s="27"/>
      <c r="N31" s="29">
        <f t="shared" si="8"/>
        <v>0</v>
      </c>
      <c r="O31" s="27"/>
      <c r="P31" s="29">
        <f t="shared" si="2"/>
        <v>0</v>
      </c>
      <c r="Q31" s="27"/>
      <c r="R31" s="29">
        <f t="shared" si="3"/>
        <v>0</v>
      </c>
      <c r="S31" s="27"/>
      <c r="T31" s="29">
        <f t="shared" si="4"/>
        <v>0</v>
      </c>
      <c r="U31" s="8">
        <f t="shared" si="5"/>
        <v>0</v>
      </c>
      <c r="V31" s="6"/>
    </row>
    <row r="32" spans="1:22" x14ac:dyDescent="0.2">
      <c r="A32" s="26">
        <f t="shared" si="10"/>
        <v>0</v>
      </c>
      <c r="B32" s="27"/>
      <c r="C32" s="27"/>
      <c r="D32" s="27"/>
      <c r="E32" s="27"/>
      <c r="F32" s="29">
        <f t="shared" si="7"/>
        <v>0</v>
      </c>
      <c r="G32" s="27"/>
      <c r="H32" s="29">
        <f t="shared" si="9"/>
        <v>0</v>
      </c>
      <c r="I32" s="27"/>
      <c r="J32" s="29">
        <f t="shared" si="0"/>
        <v>0</v>
      </c>
      <c r="K32" s="27"/>
      <c r="L32" s="29">
        <f t="shared" si="1"/>
        <v>0</v>
      </c>
      <c r="M32" s="27"/>
      <c r="N32" s="29">
        <f t="shared" si="8"/>
        <v>0</v>
      </c>
      <c r="O32" s="27"/>
      <c r="P32" s="29">
        <f t="shared" si="2"/>
        <v>0</v>
      </c>
      <c r="Q32" s="27"/>
      <c r="R32" s="29">
        <f t="shared" si="3"/>
        <v>0</v>
      </c>
      <c r="S32" s="27"/>
      <c r="T32" s="29">
        <f t="shared" si="4"/>
        <v>0</v>
      </c>
      <c r="U32" s="8">
        <f t="shared" si="5"/>
        <v>0</v>
      </c>
      <c r="V32" s="6"/>
    </row>
    <row r="33" spans="1:22" x14ac:dyDescent="0.2">
      <c r="A33" s="5">
        <f t="shared" si="10"/>
        <v>0</v>
      </c>
      <c r="B33" s="6"/>
      <c r="C33" s="6"/>
      <c r="D33" s="6"/>
      <c r="E33" s="6"/>
      <c r="F33" s="7">
        <f t="shared" si="7"/>
        <v>0</v>
      </c>
      <c r="G33" s="6"/>
      <c r="H33" s="7">
        <f t="shared" si="9"/>
        <v>0</v>
      </c>
      <c r="I33" s="6"/>
      <c r="J33" s="7">
        <f t="shared" si="0"/>
        <v>0</v>
      </c>
      <c r="K33" s="6"/>
      <c r="L33" s="7">
        <f t="shared" si="1"/>
        <v>0</v>
      </c>
      <c r="M33" s="6"/>
      <c r="N33" s="7">
        <f t="shared" si="8"/>
        <v>0</v>
      </c>
      <c r="O33" s="6"/>
      <c r="P33" s="29">
        <f t="shared" si="2"/>
        <v>0</v>
      </c>
      <c r="Q33" s="6"/>
      <c r="R33" s="7">
        <f t="shared" si="3"/>
        <v>0</v>
      </c>
      <c r="S33" s="6"/>
      <c r="T33" s="7">
        <f t="shared" si="4"/>
        <v>0</v>
      </c>
      <c r="U33" s="8">
        <f t="shared" ref="U33" si="11">SUM(J33,L33)</f>
        <v>0</v>
      </c>
      <c r="V33" s="6"/>
    </row>
    <row r="34" spans="1:22" x14ac:dyDescent="0.2">
      <c r="A34" s="38" t="s">
        <v>11</v>
      </c>
      <c r="B34" s="38"/>
      <c r="C34" s="39"/>
      <c r="E34">
        <f>COUNTA(E11:E33)</f>
        <v>0</v>
      </c>
      <c r="G34">
        <f>COUNTA(G11:G33)</f>
        <v>0</v>
      </c>
      <c r="I34">
        <f>COUNTA(I11:I33)</f>
        <v>0</v>
      </c>
      <c r="K34">
        <f>COUNTA(K11:K33)</f>
        <v>0</v>
      </c>
    </row>
  </sheetData>
  <mergeCells count="34">
    <mergeCell ref="A1:K1"/>
    <mergeCell ref="E6:F6"/>
    <mergeCell ref="G6:H6"/>
    <mergeCell ref="I6:J6"/>
    <mergeCell ref="K6:L6"/>
    <mergeCell ref="O6:P6"/>
    <mergeCell ref="Q6:R6"/>
    <mergeCell ref="S6:T6"/>
    <mergeCell ref="E7:F7"/>
    <mergeCell ref="G7:H7"/>
    <mergeCell ref="I7:J7"/>
    <mergeCell ref="K7:L7"/>
    <mergeCell ref="M7:N7"/>
    <mergeCell ref="O7:P7"/>
    <mergeCell ref="Q7:R7"/>
    <mergeCell ref="M6:N6"/>
    <mergeCell ref="S7:T7"/>
    <mergeCell ref="E8:F8"/>
    <mergeCell ref="G8:H8"/>
    <mergeCell ref="I8:J8"/>
    <mergeCell ref="K8:L8"/>
    <mergeCell ref="M8:N8"/>
    <mergeCell ref="O8:P8"/>
    <mergeCell ref="Q8:R8"/>
    <mergeCell ref="S8:T8"/>
    <mergeCell ref="Q9:R9"/>
    <mergeCell ref="S9:T9"/>
    <mergeCell ref="M9:N9"/>
    <mergeCell ref="O9:P9"/>
    <mergeCell ref="A34:C34"/>
    <mergeCell ref="E9:F9"/>
    <mergeCell ref="G9:H9"/>
    <mergeCell ref="I9:J9"/>
    <mergeCell ref="K9:L9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34"/>
  <sheetViews>
    <sheetView workbookViewId="0">
      <pane xSplit="3" ySplit="10" topLeftCell="I11" activePane="bottomRight" state="frozenSplit"/>
      <selection activeCell="B6" sqref="B6"/>
      <selection pane="topRight" activeCell="B6" sqref="B6"/>
      <selection pane="bottomLeft" activeCell="B6" sqref="B6"/>
      <selection pane="bottomRight" activeCell="O16" sqref="O16"/>
    </sheetView>
  </sheetViews>
  <sheetFormatPr baseColWidth="10" defaultRowHeight="15" x14ac:dyDescent="0.2"/>
  <cols>
    <col min="1" max="1" width="18.33203125" bestFit="1" customWidth="1"/>
    <col min="2" max="2" width="19" bestFit="1" customWidth="1"/>
    <col min="4" max="4" width="14.83203125" bestFit="1" customWidth="1"/>
    <col min="5" max="5" width="11.5" customWidth="1"/>
    <col min="6" max="6" width="20" customWidth="1"/>
    <col min="7" max="7" width="11.5" customWidth="1"/>
    <col min="8" max="8" width="20.1640625" customWidth="1"/>
    <col min="9" max="9" width="11.5" customWidth="1"/>
    <col min="10" max="10" width="23" customWidth="1"/>
    <col min="12" max="12" width="18.33203125" bestFit="1" customWidth="1"/>
    <col min="14" max="14" width="19.83203125" customWidth="1"/>
  </cols>
  <sheetData>
    <row r="1" spans="1:22" ht="31" x14ac:dyDescent="0.35">
      <c r="A1" s="37" t="s">
        <v>131</v>
      </c>
      <c r="B1" s="37"/>
      <c r="C1" s="37"/>
      <c r="D1" s="37"/>
      <c r="E1" s="37"/>
      <c r="F1" s="37"/>
      <c r="G1" s="37"/>
      <c r="H1" s="37"/>
      <c r="I1" s="37"/>
      <c r="J1" s="37"/>
      <c r="K1" s="37"/>
    </row>
    <row r="3" spans="1:22" x14ac:dyDescent="0.2">
      <c r="B3" s="2"/>
    </row>
    <row r="4" spans="1:22" x14ac:dyDescent="0.2">
      <c r="B4" s="2"/>
      <c r="C4" s="3"/>
    </row>
    <row r="6" spans="1:22" x14ac:dyDescent="0.2">
      <c r="D6" s="1" t="s">
        <v>0</v>
      </c>
      <c r="E6" s="33" t="s">
        <v>134</v>
      </c>
      <c r="F6" s="33"/>
      <c r="G6" s="33" t="s">
        <v>305</v>
      </c>
      <c r="H6" s="33"/>
      <c r="I6" s="33" t="s">
        <v>356</v>
      </c>
      <c r="J6" s="33"/>
      <c r="K6" s="33" t="s">
        <v>381</v>
      </c>
      <c r="L6" s="33"/>
      <c r="M6" s="33"/>
      <c r="N6" s="33"/>
      <c r="O6" s="33"/>
      <c r="P6" s="33"/>
      <c r="Q6" s="33"/>
      <c r="R6" s="33"/>
      <c r="S6" s="33"/>
      <c r="T6" s="33"/>
    </row>
    <row r="7" spans="1:22" x14ac:dyDescent="0.2">
      <c r="D7" s="1" t="s">
        <v>10</v>
      </c>
      <c r="E7" s="34">
        <v>4</v>
      </c>
      <c r="F7" s="35"/>
      <c r="G7" s="34">
        <v>4</v>
      </c>
      <c r="H7" s="35"/>
      <c r="I7" s="34">
        <v>4</v>
      </c>
      <c r="J7" s="35"/>
      <c r="K7" s="34">
        <v>3</v>
      </c>
      <c r="L7" s="35"/>
      <c r="M7" s="34"/>
      <c r="N7" s="35"/>
      <c r="O7" s="34"/>
      <c r="P7" s="35"/>
      <c r="Q7" s="34"/>
      <c r="R7" s="35"/>
      <c r="S7" s="34"/>
      <c r="T7" s="35"/>
    </row>
    <row r="8" spans="1:22" x14ac:dyDescent="0.2">
      <c r="D8" s="1" t="s">
        <v>1</v>
      </c>
      <c r="E8" s="36">
        <v>45955</v>
      </c>
      <c r="F8" s="36"/>
      <c r="G8" s="36">
        <v>46005</v>
      </c>
      <c r="H8" s="36"/>
      <c r="I8" s="36">
        <v>46060</v>
      </c>
      <c r="J8" s="36"/>
      <c r="K8" s="36">
        <v>46116</v>
      </c>
      <c r="L8" s="36"/>
      <c r="M8" s="36"/>
      <c r="N8" s="36"/>
      <c r="O8" s="36"/>
      <c r="P8" s="36"/>
      <c r="Q8" s="36"/>
      <c r="R8" s="36"/>
      <c r="S8" s="36"/>
      <c r="T8" s="36"/>
    </row>
    <row r="9" spans="1:22" x14ac:dyDescent="0.2">
      <c r="D9" s="1" t="s">
        <v>2</v>
      </c>
      <c r="E9" s="33">
        <v>28</v>
      </c>
      <c r="F9" s="33"/>
      <c r="G9" s="33">
        <v>30</v>
      </c>
      <c r="H9" s="33"/>
      <c r="I9" s="33">
        <v>39</v>
      </c>
      <c r="J9" s="33"/>
      <c r="K9" s="33">
        <v>2</v>
      </c>
      <c r="L9" s="33"/>
      <c r="M9" s="33"/>
      <c r="N9" s="33"/>
      <c r="O9" s="33"/>
      <c r="P9" s="33"/>
      <c r="Q9" s="33"/>
      <c r="R9" s="33"/>
      <c r="S9" s="33"/>
      <c r="T9" s="33"/>
    </row>
    <row r="10" spans="1:22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8</v>
      </c>
      <c r="V10" s="1" t="s">
        <v>9</v>
      </c>
    </row>
    <row r="11" spans="1:22" x14ac:dyDescent="0.2">
      <c r="A11" s="26">
        <v>1</v>
      </c>
      <c r="B11" s="27" t="s">
        <v>135</v>
      </c>
      <c r="C11" s="27" t="s">
        <v>136</v>
      </c>
      <c r="D11" s="27" t="s">
        <v>137</v>
      </c>
      <c r="E11" s="29">
        <v>20</v>
      </c>
      <c r="F11" s="29">
        <f>IF(E11=0,,($E$9-E11)*$E$7*100/$E$9)</f>
        <v>114.28571428571429</v>
      </c>
      <c r="G11" s="29"/>
      <c r="H11" s="29">
        <f>IF(G11=0,,($G$9-G11)*$G$7*100/$G$9)</f>
        <v>0</v>
      </c>
      <c r="I11" s="29">
        <v>34</v>
      </c>
      <c r="J11" s="29">
        <f t="shared" ref="J11:J33" si="0">IF(I11=0,,($I$9-I11)*$I$7*100/$I$9)</f>
        <v>51.282051282051285</v>
      </c>
      <c r="K11" s="29">
        <v>1</v>
      </c>
      <c r="L11" s="29">
        <f>IF(K11=0,,($K$9-K11)*$K$7*100/$K$9)</f>
        <v>150</v>
      </c>
      <c r="M11" s="29"/>
      <c r="N11" s="29">
        <f>IF(M11=0,,($M$9-M11)*$M$7*100/$M$9)</f>
        <v>0</v>
      </c>
      <c r="O11" s="29"/>
      <c r="P11" s="29">
        <f t="shared" ref="P11:P33" si="1">IF(O11=0,,($O$9-O11)*$O$7*100/$O$9)</f>
        <v>0</v>
      </c>
      <c r="Q11" s="29"/>
      <c r="R11" s="29">
        <f t="shared" ref="R11:R33" si="2">IF(Q11=0,,($K$9-Q11)*$K$7*100/$K$9)</f>
        <v>0</v>
      </c>
      <c r="S11" s="29"/>
      <c r="T11" s="29">
        <f t="shared" ref="T11:T33" si="3">IF(S11=0,,($K$9-S11)*$K$7*100/$K$9)</f>
        <v>0</v>
      </c>
      <c r="U11" s="8">
        <f t="shared" ref="U11:U32" si="4">SUM(F11,H11,J11,L11,N11,P11,S11)</f>
        <v>315.5677655677656</v>
      </c>
      <c r="V11" s="7">
        <f t="shared" ref="V11:V19" si="5">ROW(B11)-10</f>
        <v>1</v>
      </c>
    </row>
    <row r="12" spans="1:22" x14ac:dyDescent="0.2">
      <c r="A12" s="26">
        <v>2</v>
      </c>
      <c r="B12" s="27" t="s">
        <v>306</v>
      </c>
      <c r="C12" s="27" t="s">
        <v>307</v>
      </c>
      <c r="D12" s="27" t="s">
        <v>41</v>
      </c>
      <c r="E12" s="29"/>
      <c r="F12" s="29">
        <f t="shared" ref="F12:F33" si="6">IF(E12=0,,($I$9-E12)*$I$7*100/$I$9)</f>
        <v>0</v>
      </c>
      <c r="G12" s="29">
        <v>12</v>
      </c>
      <c r="H12" s="29">
        <f>IF(G12=0,,($G$9-G12)*$G$7*100/$G$9)</f>
        <v>240</v>
      </c>
      <c r="I12" s="29"/>
      <c r="J12" s="29">
        <f t="shared" si="0"/>
        <v>0</v>
      </c>
      <c r="K12" s="29"/>
      <c r="L12" s="29">
        <f>IF(K12=0,,($K$9-K12)*$K$7*100/$K$9)</f>
        <v>0</v>
      </c>
      <c r="M12" s="29"/>
      <c r="N12" s="29">
        <f t="shared" ref="N12:N33" si="7">IF(M12=0,,($K$9-M12)*$K$7*100/$K$9)</f>
        <v>0</v>
      </c>
      <c r="O12" s="29"/>
      <c r="P12" s="29">
        <f t="shared" si="1"/>
        <v>0</v>
      </c>
      <c r="Q12" s="29"/>
      <c r="R12" s="29">
        <f t="shared" si="2"/>
        <v>0</v>
      </c>
      <c r="S12" s="29"/>
      <c r="T12" s="29">
        <f t="shared" si="3"/>
        <v>0</v>
      </c>
      <c r="U12" s="8">
        <f t="shared" si="4"/>
        <v>240</v>
      </c>
      <c r="V12" s="7">
        <f t="shared" si="5"/>
        <v>2</v>
      </c>
    </row>
    <row r="13" spans="1:22" x14ac:dyDescent="0.2">
      <c r="A13" s="26">
        <v>3</v>
      </c>
      <c r="B13" s="27" t="s">
        <v>58</v>
      </c>
      <c r="C13" s="27" t="s">
        <v>171</v>
      </c>
      <c r="D13" s="27" t="s">
        <v>137</v>
      </c>
      <c r="E13" s="29"/>
      <c r="F13" s="29">
        <f t="shared" si="6"/>
        <v>0</v>
      </c>
      <c r="G13" s="29"/>
      <c r="H13" s="29">
        <f t="shared" ref="H13:H33" si="8">IF(G13=0,,($K$9-G13)*$K$7*100/$K$9)</f>
        <v>0</v>
      </c>
      <c r="I13" s="29"/>
      <c r="J13" s="29">
        <f t="shared" si="0"/>
        <v>0</v>
      </c>
      <c r="K13" s="29">
        <v>2</v>
      </c>
      <c r="L13" s="29">
        <v>75</v>
      </c>
      <c r="M13" s="29"/>
      <c r="N13" s="29">
        <f t="shared" si="7"/>
        <v>0</v>
      </c>
      <c r="O13" s="29"/>
      <c r="P13" s="29">
        <f t="shared" si="1"/>
        <v>0</v>
      </c>
      <c r="Q13" s="29"/>
      <c r="R13" s="29">
        <f t="shared" si="2"/>
        <v>0</v>
      </c>
      <c r="S13" s="29"/>
      <c r="T13" s="29">
        <f t="shared" si="3"/>
        <v>0</v>
      </c>
      <c r="U13" s="8">
        <f t="shared" si="4"/>
        <v>75</v>
      </c>
      <c r="V13" s="7">
        <f t="shared" si="5"/>
        <v>3</v>
      </c>
    </row>
    <row r="14" spans="1:22" x14ac:dyDescent="0.2">
      <c r="A14" s="26">
        <v>4</v>
      </c>
      <c r="B14" s="27"/>
      <c r="C14" s="27"/>
      <c r="D14" s="27"/>
      <c r="E14" s="27"/>
      <c r="F14" s="29">
        <f t="shared" si="6"/>
        <v>0</v>
      </c>
      <c r="G14" s="27"/>
      <c r="H14" s="29">
        <f t="shared" si="8"/>
        <v>0</v>
      </c>
      <c r="I14" s="27"/>
      <c r="J14" s="29">
        <f t="shared" si="0"/>
        <v>0</v>
      </c>
      <c r="K14" s="27"/>
      <c r="L14" s="29">
        <f t="shared" ref="L14:L33" si="9">IF(K14=0,,($K$9-K14)*$K$7*100/$K$9)</f>
        <v>0</v>
      </c>
      <c r="M14" s="27"/>
      <c r="N14" s="29">
        <f t="shared" si="7"/>
        <v>0</v>
      </c>
      <c r="O14" s="27"/>
      <c r="P14" s="29">
        <f t="shared" si="1"/>
        <v>0</v>
      </c>
      <c r="Q14" s="27"/>
      <c r="R14" s="29">
        <f t="shared" si="2"/>
        <v>0</v>
      </c>
      <c r="S14" s="27"/>
      <c r="T14" s="29">
        <f t="shared" si="3"/>
        <v>0</v>
      </c>
      <c r="U14" s="8">
        <f t="shared" si="4"/>
        <v>0</v>
      </c>
      <c r="V14" s="7">
        <f t="shared" si="5"/>
        <v>4</v>
      </c>
    </row>
    <row r="15" spans="1:22" x14ac:dyDescent="0.2">
      <c r="A15" s="26">
        <v>5</v>
      </c>
      <c r="B15" s="27"/>
      <c r="C15" s="27"/>
      <c r="D15" s="27"/>
      <c r="E15" s="29"/>
      <c r="F15" s="29">
        <f t="shared" si="6"/>
        <v>0</v>
      </c>
      <c r="G15" s="29"/>
      <c r="H15" s="29">
        <f t="shared" si="8"/>
        <v>0</v>
      </c>
      <c r="I15" s="29"/>
      <c r="J15" s="29">
        <f t="shared" si="0"/>
        <v>0</v>
      </c>
      <c r="K15" s="29"/>
      <c r="L15" s="29">
        <f t="shared" si="9"/>
        <v>0</v>
      </c>
      <c r="M15" s="29"/>
      <c r="N15" s="29">
        <f t="shared" si="7"/>
        <v>0</v>
      </c>
      <c r="O15" s="29"/>
      <c r="P15" s="29">
        <f t="shared" si="1"/>
        <v>0</v>
      </c>
      <c r="Q15" s="29"/>
      <c r="R15" s="29">
        <f t="shared" si="2"/>
        <v>0</v>
      </c>
      <c r="S15" s="29"/>
      <c r="T15" s="29">
        <f t="shared" si="3"/>
        <v>0</v>
      </c>
      <c r="U15" s="8">
        <f t="shared" si="4"/>
        <v>0</v>
      </c>
      <c r="V15" s="6">
        <f t="shared" si="5"/>
        <v>5</v>
      </c>
    </row>
    <row r="16" spans="1:22" x14ac:dyDescent="0.2">
      <c r="A16" s="26">
        <f t="shared" ref="A16:A33" si="10">N16</f>
        <v>0</v>
      </c>
      <c r="B16" s="27"/>
      <c r="C16" s="27"/>
      <c r="D16" s="27"/>
      <c r="E16" s="29"/>
      <c r="F16" s="29">
        <f t="shared" si="6"/>
        <v>0</v>
      </c>
      <c r="G16" s="29"/>
      <c r="H16" s="29">
        <f t="shared" si="8"/>
        <v>0</v>
      </c>
      <c r="I16" s="29"/>
      <c r="J16" s="29">
        <f t="shared" si="0"/>
        <v>0</v>
      </c>
      <c r="K16" s="29"/>
      <c r="L16" s="29">
        <f t="shared" si="9"/>
        <v>0</v>
      </c>
      <c r="M16" s="29"/>
      <c r="N16" s="29">
        <f t="shared" si="7"/>
        <v>0</v>
      </c>
      <c r="O16" s="29"/>
      <c r="P16" s="29">
        <f t="shared" si="1"/>
        <v>0</v>
      </c>
      <c r="Q16" s="29"/>
      <c r="R16" s="29">
        <f t="shared" si="2"/>
        <v>0</v>
      </c>
      <c r="S16" s="29"/>
      <c r="T16" s="29">
        <f t="shared" si="3"/>
        <v>0</v>
      </c>
      <c r="U16" s="8">
        <f t="shared" si="4"/>
        <v>0</v>
      </c>
      <c r="V16" s="7">
        <f t="shared" si="5"/>
        <v>6</v>
      </c>
    </row>
    <row r="17" spans="1:22" x14ac:dyDescent="0.2">
      <c r="A17" s="26">
        <f t="shared" si="10"/>
        <v>0</v>
      </c>
      <c r="B17" s="27"/>
      <c r="C17" s="27"/>
      <c r="D17" s="27"/>
      <c r="E17" s="29"/>
      <c r="F17" s="29">
        <f t="shared" si="6"/>
        <v>0</v>
      </c>
      <c r="G17" s="29"/>
      <c r="H17" s="29">
        <f t="shared" si="8"/>
        <v>0</v>
      </c>
      <c r="I17" s="29"/>
      <c r="J17" s="29">
        <f t="shared" si="0"/>
        <v>0</v>
      </c>
      <c r="K17" s="29"/>
      <c r="L17" s="29">
        <f t="shared" si="9"/>
        <v>0</v>
      </c>
      <c r="M17" s="29"/>
      <c r="N17" s="29">
        <f t="shared" si="7"/>
        <v>0</v>
      </c>
      <c r="O17" s="29"/>
      <c r="P17" s="29">
        <f t="shared" si="1"/>
        <v>0</v>
      </c>
      <c r="Q17" s="29"/>
      <c r="R17" s="29">
        <f t="shared" si="2"/>
        <v>0</v>
      </c>
      <c r="S17" s="29"/>
      <c r="T17" s="29">
        <f t="shared" si="3"/>
        <v>0</v>
      </c>
      <c r="U17" s="8">
        <f t="shared" si="4"/>
        <v>0</v>
      </c>
      <c r="V17" s="7">
        <f t="shared" si="5"/>
        <v>7</v>
      </c>
    </row>
    <row r="18" spans="1:22" x14ac:dyDescent="0.2">
      <c r="A18" s="26">
        <f t="shared" si="10"/>
        <v>0</v>
      </c>
      <c r="B18" s="27"/>
      <c r="C18" s="27"/>
      <c r="D18" s="27"/>
      <c r="E18" s="29"/>
      <c r="F18" s="29">
        <f t="shared" si="6"/>
        <v>0</v>
      </c>
      <c r="G18" s="29"/>
      <c r="H18" s="29">
        <f t="shared" si="8"/>
        <v>0</v>
      </c>
      <c r="I18" s="29"/>
      <c r="J18" s="29">
        <f t="shared" si="0"/>
        <v>0</v>
      </c>
      <c r="K18" s="29"/>
      <c r="L18" s="29">
        <f t="shared" si="9"/>
        <v>0</v>
      </c>
      <c r="M18" s="29"/>
      <c r="N18" s="29">
        <f t="shared" si="7"/>
        <v>0</v>
      </c>
      <c r="O18" s="29"/>
      <c r="P18" s="29">
        <f t="shared" si="1"/>
        <v>0</v>
      </c>
      <c r="Q18" s="29"/>
      <c r="R18" s="29">
        <f t="shared" si="2"/>
        <v>0</v>
      </c>
      <c r="S18" s="29"/>
      <c r="T18" s="29">
        <f t="shared" si="3"/>
        <v>0</v>
      </c>
      <c r="U18" s="8">
        <f t="shared" si="4"/>
        <v>0</v>
      </c>
      <c r="V18" s="7">
        <f t="shared" si="5"/>
        <v>8</v>
      </c>
    </row>
    <row r="19" spans="1:22" x14ac:dyDescent="0.2">
      <c r="A19" s="26">
        <f t="shared" si="10"/>
        <v>0</v>
      </c>
      <c r="B19" s="27"/>
      <c r="C19" s="27"/>
      <c r="D19" s="27"/>
      <c r="E19" s="27"/>
      <c r="F19" s="29">
        <f t="shared" si="6"/>
        <v>0</v>
      </c>
      <c r="G19" s="27"/>
      <c r="H19" s="29">
        <f t="shared" si="8"/>
        <v>0</v>
      </c>
      <c r="I19" s="27"/>
      <c r="J19" s="29">
        <f t="shared" si="0"/>
        <v>0</v>
      </c>
      <c r="K19" s="27"/>
      <c r="L19" s="29">
        <f t="shared" si="9"/>
        <v>0</v>
      </c>
      <c r="M19" s="27"/>
      <c r="N19" s="29">
        <f t="shared" si="7"/>
        <v>0</v>
      </c>
      <c r="O19" s="27"/>
      <c r="P19" s="29">
        <f t="shared" si="1"/>
        <v>0</v>
      </c>
      <c r="Q19" s="27"/>
      <c r="R19" s="29">
        <f t="shared" si="2"/>
        <v>0</v>
      </c>
      <c r="S19" s="27"/>
      <c r="T19" s="29">
        <f t="shared" si="3"/>
        <v>0</v>
      </c>
      <c r="U19" s="8">
        <f t="shared" si="4"/>
        <v>0</v>
      </c>
      <c r="V19" s="6">
        <f t="shared" si="5"/>
        <v>9</v>
      </c>
    </row>
    <row r="20" spans="1:22" x14ac:dyDescent="0.2">
      <c r="A20" s="26">
        <f t="shared" si="10"/>
        <v>0</v>
      </c>
      <c r="B20" s="27"/>
      <c r="C20" s="27"/>
      <c r="D20" s="27"/>
      <c r="E20" s="27"/>
      <c r="F20" s="29">
        <f t="shared" si="6"/>
        <v>0</v>
      </c>
      <c r="G20" s="27"/>
      <c r="H20" s="29">
        <f t="shared" si="8"/>
        <v>0</v>
      </c>
      <c r="I20" s="27"/>
      <c r="J20" s="29">
        <f t="shared" si="0"/>
        <v>0</v>
      </c>
      <c r="K20" s="27"/>
      <c r="L20" s="29">
        <f t="shared" si="9"/>
        <v>0</v>
      </c>
      <c r="M20" s="27"/>
      <c r="N20" s="29">
        <f t="shared" si="7"/>
        <v>0</v>
      </c>
      <c r="O20" s="27"/>
      <c r="P20" s="29">
        <f t="shared" si="1"/>
        <v>0</v>
      </c>
      <c r="Q20" s="27"/>
      <c r="R20" s="29">
        <f t="shared" si="2"/>
        <v>0</v>
      </c>
      <c r="S20" s="27"/>
      <c r="T20" s="29">
        <f t="shared" si="3"/>
        <v>0</v>
      </c>
      <c r="U20" s="8">
        <f t="shared" si="4"/>
        <v>0</v>
      </c>
      <c r="V20" s="6">
        <f t="shared" ref="V20:V24" si="11">ROW(B20)-10</f>
        <v>10</v>
      </c>
    </row>
    <row r="21" spans="1:22" x14ac:dyDescent="0.2">
      <c r="A21" s="26">
        <f t="shared" si="10"/>
        <v>0</v>
      </c>
      <c r="B21" s="27"/>
      <c r="C21" s="27"/>
      <c r="D21" s="27"/>
      <c r="E21" s="27"/>
      <c r="F21" s="29">
        <f t="shared" si="6"/>
        <v>0</v>
      </c>
      <c r="G21" s="27"/>
      <c r="H21" s="29">
        <f t="shared" si="8"/>
        <v>0</v>
      </c>
      <c r="I21" s="27"/>
      <c r="J21" s="29">
        <f t="shared" si="0"/>
        <v>0</v>
      </c>
      <c r="K21" s="27"/>
      <c r="L21" s="29">
        <f t="shared" si="9"/>
        <v>0</v>
      </c>
      <c r="M21" s="27"/>
      <c r="N21" s="29">
        <f t="shared" si="7"/>
        <v>0</v>
      </c>
      <c r="O21" s="27"/>
      <c r="P21" s="29">
        <f t="shared" si="1"/>
        <v>0</v>
      </c>
      <c r="Q21" s="27"/>
      <c r="R21" s="29">
        <f t="shared" si="2"/>
        <v>0</v>
      </c>
      <c r="S21" s="27"/>
      <c r="T21" s="29">
        <f t="shared" si="3"/>
        <v>0</v>
      </c>
      <c r="U21" s="8">
        <f t="shared" si="4"/>
        <v>0</v>
      </c>
      <c r="V21" s="6">
        <f t="shared" si="11"/>
        <v>11</v>
      </c>
    </row>
    <row r="22" spans="1:22" x14ac:dyDescent="0.2">
      <c r="A22" s="26">
        <f t="shared" si="10"/>
        <v>0</v>
      </c>
      <c r="B22" s="27"/>
      <c r="C22" s="27"/>
      <c r="D22" s="27"/>
      <c r="E22" s="27"/>
      <c r="F22" s="29">
        <f t="shared" si="6"/>
        <v>0</v>
      </c>
      <c r="G22" s="27"/>
      <c r="H22" s="29">
        <f t="shared" si="8"/>
        <v>0</v>
      </c>
      <c r="I22" s="27"/>
      <c r="J22" s="29">
        <f t="shared" si="0"/>
        <v>0</v>
      </c>
      <c r="K22" s="27"/>
      <c r="L22" s="29">
        <f t="shared" si="9"/>
        <v>0</v>
      </c>
      <c r="M22" s="27"/>
      <c r="N22" s="29">
        <f t="shared" si="7"/>
        <v>0</v>
      </c>
      <c r="O22" s="27"/>
      <c r="P22" s="29">
        <f t="shared" si="1"/>
        <v>0</v>
      </c>
      <c r="Q22" s="27"/>
      <c r="R22" s="29">
        <f t="shared" si="2"/>
        <v>0</v>
      </c>
      <c r="S22" s="27"/>
      <c r="T22" s="29">
        <f t="shared" si="3"/>
        <v>0</v>
      </c>
      <c r="U22" s="8">
        <f t="shared" si="4"/>
        <v>0</v>
      </c>
      <c r="V22" s="6">
        <f t="shared" si="11"/>
        <v>12</v>
      </c>
    </row>
    <row r="23" spans="1:22" x14ac:dyDescent="0.2">
      <c r="A23" s="26">
        <f t="shared" si="10"/>
        <v>0</v>
      </c>
      <c r="B23" s="27"/>
      <c r="C23" s="27"/>
      <c r="D23" s="27"/>
      <c r="E23" s="27"/>
      <c r="F23" s="29">
        <f t="shared" si="6"/>
        <v>0</v>
      </c>
      <c r="G23" s="27"/>
      <c r="H23" s="29">
        <f t="shared" si="8"/>
        <v>0</v>
      </c>
      <c r="I23" s="27"/>
      <c r="J23" s="29">
        <f t="shared" si="0"/>
        <v>0</v>
      </c>
      <c r="K23" s="27"/>
      <c r="L23" s="29">
        <f t="shared" si="9"/>
        <v>0</v>
      </c>
      <c r="M23" s="27"/>
      <c r="N23" s="29">
        <f t="shared" si="7"/>
        <v>0</v>
      </c>
      <c r="O23" s="27"/>
      <c r="P23" s="29">
        <f t="shared" si="1"/>
        <v>0</v>
      </c>
      <c r="Q23" s="27"/>
      <c r="R23" s="29">
        <f t="shared" si="2"/>
        <v>0</v>
      </c>
      <c r="S23" s="27"/>
      <c r="T23" s="29">
        <f t="shared" si="3"/>
        <v>0</v>
      </c>
      <c r="U23" s="8">
        <f t="shared" si="4"/>
        <v>0</v>
      </c>
      <c r="V23" s="6">
        <f t="shared" si="11"/>
        <v>13</v>
      </c>
    </row>
    <row r="24" spans="1:22" x14ac:dyDescent="0.2">
      <c r="A24" s="26">
        <f t="shared" si="10"/>
        <v>0</v>
      </c>
      <c r="B24" s="27"/>
      <c r="C24" s="27"/>
      <c r="D24" s="27"/>
      <c r="E24" s="27"/>
      <c r="F24" s="29">
        <f t="shared" si="6"/>
        <v>0</v>
      </c>
      <c r="G24" s="27"/>
      <c r="H24" s="29">
        <f t="shared" si="8"/>
        <v>0</v>
      </c>
      <c r="I24" s="27"/>
      <c r="J24" s="29">
        <f t="shared" si="0"/>
        <v>0</v>
      </c>
      <c r="K24" s="27"/>
      <c r="L24" s="29">
        <f t="shared" si="9"/>
        <v>0</v>
      </c>
      <c r="M24" s="27"/>
      <c r="N24" s="29">
        <f t="shared" si="7"/>
        <v>0</v>
      </c>
      <c r="O24" s="27"/>
      <c r="P24" s="29">
        <f t="shared" si="1"/>
        <v>0</v>
      </c>
      <c r="Q24" s="27"/>
      <c r="R24" s="29">
        <f t="shared" si="2"/>
        <v>0</v>
      </c>
      <c r="S24" s="27"/>
      <c r="T24" s="29">
        <f t="shared" si="3"/>
        <v>0</v>
      </c>
      <c r="U24" s="8">
        <f t="shared" si="4"/>
        <v>0</v>
      </c>
      <c r="V24" s="6">
        <f t="shared" si="11"/>
        <v>14</v>
      </c>
    </row>
    <row r="25" spans="1:22" x14ac:dyDescent="0.2">
      <c r="A25" s="26">
        <f t="shared" si="10"/>
        <v>0</v>
      </c>
      <c r="B25" s="27"/>
      <c r="C25" s="27"/>
      <c r="D25" s="27"/>
      <c r="E25" s="27"/>
      <c r="F25" s="29">
        <f t="shared" si="6"/>
        <v>0</v>
      </c>
      <c r="G25" s="27"/>
      <c r="H25" s="29">
        <f t="shared" si="8"/>
        <v>0</v>
      </c>
      <c r="I25" s="27"/>
      <c r="J25" s="29">
        <f t="shared" si="0"/>
        <v>0</v>
      </c>
      <c r="K25" s="27"/>
      <c r="L25" s="29">
        <f t="shared" si="9"/>
        <v>0</v>
      </c>
      <c r="M25" s="27"/>
      <c r="N25" s="29">
        <f t="shared" si="7"/>
        <v>0</v>
      </c>
      <c r="O25" s="27"/>
      <c r="P25" s="29">
        <f t="shared" si="1"/>
        <v>0</v>
      </c>
      <c r="Q25" s="27"/>
      <c r="R25" s="29">
        <f t="shared" si="2"/>
        <v>0</v>
      </c>
      <c r="S25" s="27"/>
      <c r="T25" s="29">
        <f t="shared" si="3"/>
        <v>0</v>
      </c>
      <c r="U25" s="8">
        <f t="shared" si="4"/>
        <v>0</v>
      </c>
      <c r="V25" s="6"/>
    </row>
    <row r="26" spans="1:22" x14ac:dyDescent="0.2">
      <c r="A26" s="26">
        <f t="shared" si="10"/>
        <v>0</v>
      </c>
      <c r="B26" s="27"/>
      <c r="C26" s="27"/>
      <c r="D26" s="27"/>
      <c r="E26" s="27"/>
      <c r="F26" s="29">
        <f t="shared" si="6"/>
        <v>0</v>
      </c>
      <c r="G26" s="27"/>
      <c r="H26" s="29">
        <f t="shared" si="8"/>
        <v>0</v>
      </c>
      <c r="I26" s="27"/>
      <c r="J26" s="29">
        <f t="shared" si="0"/>
        <v>0</v>
      </c>
      <c r="K26" s="27"/>
      <c r="L26" s="29">
        <f t="shared" si="9"/>
        <v>0</v>
      </c>
      <c r="M26" s="27"/>
      <c r="N26" s="29">
        <f t="shared" si="7"/>
        <v>0</v>
      </c>
      <c r="O26" s="27"/>
      <c r="P26" s="29">
        <f t="shared" si="1"/>
        <v>0</v>
      </c>
      <c r="Q26" s="27"/>
      <c r="R26" s="29">
        <f t="shared" si="2"/>
        <v>0</v>
      </c>
      <c r="S26" s="27"/>
      <c r="T26" s="29">
        <f t="shared" si="3"/>
        <v>0</v>
      </c>
      <c r="U26" s="8">
        <f t="shared" si="4"/>
        <v>0</v>
      </c>
      <c r="V26" s="6"/>
    </row>
    <row r="27" spans="1:22" x14ac:dyDescent="0.2">
      <c r="A27" s="26">
        <f t="shared" si="10"/>
        <v>0</v>
      </c>
      <c r="B27" s="27"/>
      <c r="C27" s="27"/>
      <c r="D27" s="27"/>
      <c r="E27" s="27"/>
      <c r="F27" s="29">
        <f t="shared" si="6"/>
        <v>0</v>
      </c>
      <c r="G27" s="27"/>
      <c r="H27" s="29">
        <f t="shared" si="8"/>
        <v>0</v>
      </c>
      <c r="I27" s="27"/>
      <c r="J27" s="29">
        <f t="shared" si="0"/>
        <v>0</v>
      </c>
      <c r="K27" s="27"/>
      <c r="L27" s="29">
        <f t="shared" si="9"/>
        <v>0</v>
      </c>
      <c r="M27" s="27"/>
      <c r="N27" s="29">
        <f t="shared" si="7"/>
        <v>0</v>
      </c>
      <c r="O27" s="27"/>
      <c r="P27" s="29">
        <f t="shared" si="1"/>
        <v>0</v>
      </c>
      <c r="Q27" s="27"/>
      <c r="R27" s="29">
        <f t="shared" si="2"/>
        <v>0</v>
      </c>
      <c r="S27" s="27"/>
      <c r="T27" s="29">
        <f t="shared" si="3"/>
        <v>0</v>
      </c>
      <c r="U27" s="8">
        <f t="shared" si="4"/>
        <v>0</v>
      </c>
      <c r="V27" s="6"/>
    </row>
    <row r="28" spans="1:22" x14ac:dyDescent="0.2">
      <c r="A28" s="26">
        <f t="shared" si="10"/>
        <v>0</v>
      </c>
      <c r="B28" s="27"/>
      <c r="C28" s="27"/>
      <c r="D28" s="27"/>
      <c r="E28" s="27"/>
      <c r="F28" s="29">
        <f t="shared" si="6"/>
        <v>0</v>
      </c>
      <c r="G28" s="27"/>
      <c r="H28" s="29">
        <f t="shared" si="8"/>
        <v>0</v>
      </c>
      <c r="I28" s="27"/>
      <c r="J28" s="29">
        <f t="shared" si="0"/>
        <v>0</v>
      </c>
      <c r="K28" s="27"/>
      <c r="L28" s="29">
        <f t="shared" si="9"/>
        <v>0</v>
      </c>
      <c r="M28" s="27"/>
      <c r="N28" s="29">
        <f t="shared" si="7"/>
        <v>0</v>
      </c>
      <c r="O28" s="27"/>
      <c r="P28" s="29">
        <f t="shared" si="1"/>
        <v>0</v>
      </c>
      <c r="Q28" s="27"/>
      <c r="R28" s="29">
        <f t="shared" si="2"/>
        <v>0</v>
      </c>
      <c r="S28" s="27"/>
      <c r="T28" s="29">
        <f t="shared" si="3"/>
        <v>0</v>
      </c>
      <c r="U28" s="8">
        <f t="shared" si="4"/>
        <v>0</v>
      </c>
      <c r="V28" s="6"/>
    </row>
    <row r="29" spans="1:22" x14ac:dyDescent="0.2">
      <c r="A29" s="26">
        <f t="shared" si="10"/>
        <v>0</v>
      </c>
      <c r="B29" s="27"/>
      <c r="C29" s="27"/>
      <c r="D29" s="27"/>
      <c r="E29" s="27"/>
      <c r="F29" s="29">
        <f t="shared" si="6"/>
        <v>0</v>
      </c>
      <c r="G29" s="27"/>
      <c r="H29" s="29">
        <f t="shared" si="8"/>
        <v>0</v>
      </c>
      <c r="I29" s="27"/>
      <c r="J29" s="29">
        <f t="shared" si="0"/>
        <v>0</v>
      </c>
      <c r="K29" s="27"/>
      <c r="L29" s="29">
        <f t="shared" si="9"/>
        <v>0</v>
      </c>
      <c r="M29" s="27"/>
      <c r="N29" s="29">
        <f t="shared" si="7"/>
        <v>0</v>
      </c>
      <c r="O29" s="27"/>
      <c r="P29" s="29">
        <f t="shared" si="1"/>
        <v>0</v>
      </c>
      <c r="Q29" s="27"/>
      <c r="R29" s="29">
        <f t="shared" si="2"/>
        <v>0</v>
      </c>
      <c r="S29" s="27"/>
      <c r="T29" s="29">
        <f t="shared" si="3"/>
        <v>0</v>
      </c>
      <c r="U29" s="8">
        <f t="shared" si="4"/>
        <v>0</v>
      </c>
      <c r="V29" s="6"/>
    </row>
    <row r="30" spans="1:22" x14ac:dyDescent="0.2">
      <c r="A30" s="26">
        <f t="shared" si="10"/>
        <v>0</v>
      </c>
      <c r="B30" s="27"/>
      <c r="C30" s="27"/>
      <c r="D30" s="27"/>
      <c r="E30" s="27"/>
      <c r="F30" s="29">
        <f t="shared" si="6"/>
        <v>0</v>
      </c>
      <c r="G30" s="27"/>
      <c r="H30" s="29">
        <f t="shared" si="8"/>
        <v>0</v>
      </c>
      <c r="I30" s="27"/>
      <c r="J30" s="29">
        <f t="shared" si="0"/>
        <v>0</v>
      </c>
      <c r="K30" s="27"/>
      <c r="L30" s="29">
        <f t="shared" si="9"/>
        <v>0</v>
      </c>
      <c r="M30" s="27"/>
      <c r="N30" s="29">
        <f t="shared" si="7"/>
        <v>0</v>
      </c>
      <c r="O30" s="27"/>
      <c r="P30" s="29">
        <f t="shared" si="1"/>
        <v>0</v>
      </c>
      <c r="Q30" s="27"/>
      <c r="R30" s="29">
        <f t="shared" si="2"/>
        <v>0</v>
      </c>
      <c r="S30" s="27"/>
      <c r="T30" s="29">
        <f t="shared" si="3"/>
        <v>0</v>
      </c>
      <c r="U30" s="8">
        <f t="shared" si="4"/>
        <v>0</v>
      </c>
      <c r="V30" s="6"/>
    </row>
    <row r="31" spans="1:22" x14ac:dyDescent="0.2">
      <c r="A31" s="26">
        <f t="shared" si="10"/>
        <v>0</v>
      </c>
      <c r="B31" s="27"/>
      <c r="C31" s="27"/>
      <c r="D31" s="27"/>
      <c r="E31" s="27"/>
      <c r="F31" s="29">
        <f t="shared" si="6"/>
        <v>0</v>
      </c>
      <c r="G31" s="27"/>
      <c r="H31" s="29">
        <f t="shared" si="8"/>
        <v>0</v>
      </c>
      <c r="I31" s="27"/>
      <c r="J31" s="29">
        <f t="shared" si="0"/>
        <v>0</v>
      </c>
      <c r="K31" s="27"/>
      <c r="L31" s="29">
        <f t="shared" si="9"/>
        <v>0</v>
      </c>
      <c r="M31" s="27"/>
      <c r="N31" s="29">
        <f t="shared" si="7"/>
        <v>0</v>
      </c>
      <c r="O31" s="27"/>
      <c r="P31" s="29">
        <f t="shared" si="1"/>
        <v>0</v>
      </c>
      <c r="Q31" s="27"/>
      <c r="R31" s="29">
        <f t="shared" si="2"/>
        <v>0</v>
      </c>
      <c r="S31" s="27"/>
      <c r="T31" s="29">
        <f t="shared" si="3"/>
        <v>0</v>
      </c>
      <c r="U31" s="8">
        <f t="shared" si="4"/>
        <v>0</v>
      </c>
      <c r="V31" s="6"/>
    </row>
    <row r="32" spans="1:22" x14ac:dyDescent="0.2">
      <c r="A32" s="26">
        <f t="shared" si="10"/>
        <v>0</v>
      </c>
      <c r="B32" s="27"/>
      <c r="C32" s="27"/>
      <c r="D32" s="27"/>
      <c r="E32" s="27"/>
      <c r="F32" s="29">
        <f t="shared" si="6"/>
        <v>0</v>
      </c>
      <c r="G32" s="27"/>
      <c r="H32" s="29">
        <f t="shared" si="8"/>
        <v>0</v>
      </c>
      <c r="I32" s="27"/>
      <c r="J32" s="29">
        <f t="shared" si="0"/>
        <v>0</v>
      </c>
      <c r="K32" s="27"/>
      <c r="L32" s="29">
        <f t="shared" si="9"/>
        <v>0</v>
      </c>
      <c r="M32" s="27"/>
      <c r="N32" s="29">
        <f t="shared" si="7"/>
        <v>0</v>
      </c>
      <c r="O32" s="27"/>
      <c r="P32" s="29">
        <f t="shared" si="1"/>
        <v>0</v>
      </c>
      <c r="Q32" s="27"/>
      <c r="R32" s="29">
        <f t="shared" si="2"/>
        <v>0</v>
      </c>
      <c r="S32" s="27"/>
      <c r="T32" s="29">
        <f t="shared" si="3"/>
        <v>0</v>
      </c>
      <c r="U32" s="8">
        <f t="shared" si="4"/>
        <v>0</v>
      </c>
      <c r="V32" s="6"/>
    </row>
    <row r="33" spans="1:22" x14ac:dyDescent="0.2">
      <c r="A33" s="5">
        <f t="shared" si="10"/>
        <v>0</v>
      </c>
      <c r="B33" s="6"/>
      <c r="C33" s="6"/>
      <c r="D33" s="6"/>
      <c r="E33" s="6"/>
      <c r="F33" s="7">
        <f t="shared" si="6"/>
        <v>0</v>
      </c>
      <c r="G33" s="6"/>
      <c r="H33" s="7">
        <f t="shared" si="8"/>
        <v>0</v>
      </c>
      <c r="I33" s="6"/>
      <c r="J33" s="7">
        <f t="shared" si="0"/>
        <v>0</v>
      </c>
      <c r="K33" s="6"/>
      <c r="L33" s="7">
        <f t="shared" si="9"/>
        <v>0</v>
      </c>
      <c r="M33" s="6"/>
      <c r="N33" s="7">
        <f t="shared" si="7"/>
        <v>0</v>
      </c>
      <c r="O33" s="6"/>
      <c r="P33" s="29">
        <f t="shared" si="1"/>
        <v>0</v>
      </c>
      <c r="Q33" s="6"/>
      <c r="R33" s="7">
        <f t="shared" si="2"/>
        <v>0</v>
      </c>
      <c r="S33" s="6"/>
      <c r="T33" s="7">
        <f t="shared" si="3"/>
        <v>0</v>
      </c>
      <c r="U33" s="8">
        <f>SUM(J33,L33)</f>
        <v>0</v>
      </c>
      <c r="V33" s="6"/>
    </row>
    <row r="34" spans="1:22" x14ac:dyDescent="0.2">
      <c r="A34" s="38" t="s">
        <v>11</v>
      </c>
      <c r="B34" s="38"/>
      <c r="C34" s="39"/>
      <c r="E34">
        <f>COUNTA(E11:E33)</f>
        <v>1</v>
      </c>
      <c r="G34">
        <f>COUNTA(G11:G33)</f>
        <v>1</v>
      </c>
      <c r="I34">
        <f>COUNTA(I11:I33)</f>
        <v>1</v>
      </c>
      <c r="K34">
        <f>COUNTA(K11:K33)</f>
        <v>2</v>
      </c>
    </row>
  </sheetData>
  <sortState xmlns:xlrd2="http://schemas.microsoft.com/office/spreadsheetml/2017/richdata2" ref="B11:U33">
    <sortCondition descending="1" ref="U11:U33"/>
  </sortState>
  <mergeCells count="34">
    <mergeCell ref="M8:N8"/>
    <mergeCell ref="O8:P8"/>
    <mergeCell ref="Q8:R8"/>
    <mergeCell ref="S8:T8"/>
    <mergeCell ref="M9:N9"/>
    <mergeCell ref="O9:P9"/>
    <mergeCell ref="Q9:R9"/>
    <mergeCell ref="S9:T9"/>
    <mergeCell ref="M6:N6"/>
    <mergeCell ref="O6:P6"/>
    <mergeCell ref="Q6:R6"/>
    <mergeCell ref="S6:T6"/>
    <mergeCell ref="M7:N7"/>
    <mergeCell ref="O7:P7"/>
    <mergeCell ref="Q7:R7"/>
    <mergeCell ref="S7:T7"/>
    <mergeCell ref="A34:C34"/>
    <mergeCell ref="E8:F8"/>
    <mergeCell ref="G8:H8"/>
    <mergeCell ref="I8:J8"/>
    <mergeCell ref="K8:L8"/>
    <mergeCell ref="E9:F9"/>
    <mergeCell ref="G9:H9"/>
    <mergeCell ref="I9:J9"/>
    <mergeCell ref="K9:L9"/>
    <mergeCell ref="E7:F7"/>
    <mergeCell ref="G7:H7"/>
    <mergeCell ref="I7:J7"/>
    <mergeCell ref="K7:L7"/>
    <mergeCell ref="A1:K1"/>
    <mergeCell ref="E6:F6"/>
    <mergeCell ref="G6:H6"/>
    <mergeCell ref="I6:J6"/>
    <mergeCell ref="K6:L6"/>
  </mergeCell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34"/>
  <sheetViews>
    <sheetView workbookViewId="0">
      <pane xSplit="3" ySplit="10" topLeftCell="D11" activePane="bottomRight" state="frozenSplit"/>
      <selection activeCell="B6" sqref="B6"/>
      <selection pane="topRight" activeCell="B6" sqref="B6"/>
      <selection pane="bottomLeft" activeCell="B6" sqref="B6"/>
      <selection pane="bottomRight" activeCell="U12" sqref="U12"/>
    </sheetView>
  </sheetViews>
  <sheetFormatPr baseColWidth="10" defaultRowHeight="15" x14ac:dyDescent="0.2"/>
  <cols>
    <col min="1" max="1" width="18.33203125" bestFit="1" customWidth="1"/>
    <col min="2" max="2" width="19" bestFit="1" customWidth="1"/>
    <col min="4" max="4" width="14.83203125" bestFit="1" customWidth="1"/>
    <col min="5" max="5" width="11.5" customWidth="1"/>
    <col min="6" max="6" width="20" customWidth="1"/>
    <col min="7" max="7" width="11.5" customWidth="1"/>
    <col min="8" max="8" width="20.1640625" customWidth="1"/>
    <col min="9" max="9" width="11.5" customWidth="1"/>
    <col min="10" max="10" width="23" customWidth="1"/>
    <col min="12" max="12" width="18.33203125" bestFit="1" customWidth="1"/>
    <col min="20" max="20" width="12.5" customWidth="1"/>
  </cols>
  <sheetData>
    <row r="1" spans="1:22" ht="31" x14ac:dyDescent="0.35">
      <c r="A1" s="37" t="s">
        <v>384</v>
      </c>
      <c r="B1" s="37"/>
      <c r="C1" s="37"/>
      <c r="D1" s="37"/>
      <c r="E1" s="37"/>
      <c r="F1" s="37"/>
      <c r="G1" s="37"/>
      <c r="H1" s="37"/>
      <c r="I1" s="37"/>
      <c r="J1" s="37"/>
      <c r="K1" s="37"/>
    </row>
    <row r="3" spans="1:22" x14ac:dyDescent="0.2">
      <c r="B3" s="2"/>
    </row>
    <row r="4" spans="1:22" x14ac:dyDescent="0.2">
      <c r="B4" s="2"/>
      <c r="C4" s="3"/>
    </row>
    <row r="6" spans="1:22" x14ac:dyDescent="0.2">
      <c r="D6" s="1" t="s">
        <v>0</v>
      </c>
      <c r="E6" s="33" t="s">
        <v>385</v>
      </c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</row>
    <row r="7" spans="1:22" x14ac:dyDescent="0.2">
      <c r="D7" s="1" t="s">
        <v>10</v>
      </c>
      <c r="E7" s="34">
        <v>3</v>
      </c>
      <c r="F7" s="35"/>
      <c r="G7" s="34"/>
      <c r="H7" s="35"/>
      <c r="I7" s="34"/>
      <c r="J7" s="35"/>
      <c r="K7" s="34"/>
      <c r="L7" s="35"/>
      <c r="M7" s="34"/>
      <c r="N7" s="35"/>
      <c r="O7" s="34"/>
      <c r="P7" s="35"/>
      <c r="Q7" s="34"/>
      <c r="R7" s="35"/>
      <c r="S7" s="34"/>
      <c r="T7" s="35"/>
    </row>
    <row r="8" spans="1:22" x14ac:dyDescent="0.2">
      <c r="D8" s="1" t="s">
        <v>1</v>
      </c>
      <c r="E8" s="36">
        <v>46116</v>
      </c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</row>
    <row r="9" spans="1:22" x14ac:dyDescent="0.2">
      <c r="D9" s="1" t="s">
        <v>2</v>
      </c>
      <c r="E9" s="33">
        <v>1</v>
      </c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</row>
    <row r="10" spans="1:22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8</v>
      </c>
      <c r="V10" s="1" t="s">
        <v>9</v>
      </c>
    </row>
    <row r="11" spans="1:22" x14ac:dyDescent="0.2">
      <c r="A11" s="5">
        <f t="shared" ref="A11:A19" si="0">V11</f>
        <v>1</v>
      </c>
      <c r="B11" s="6" t="s">
        <v>283</v>
      </c>
      <c r="C11" s="6" t="s">
        <v>284</v>
      </c>
      <c r="D11" s="6" t="s">
        <v>110</v>
      </c>
      <c r="E11" s="7">
        <v>1</v>
      </c>
      <c r="F11" s="7">
        <v>100</v>
      </c>
      <c r="G11" s="7"/>
      <c r="H11" s="7">
        <f t="shared" ref="H11:H33" si="1">IF(G11=0,,($K$9-G11)*$K$7*100/$K$9)</f>
        <v>0</v>
      </c>
      <c r="I11" s="7"/>
      <c r="J11" s="7">
        <f t="shared" ref="J11:J17" si="2">IF(I11=0,,($I$9-I11)*$I$7*100/$I$9)</f>
        <v>0</v>
      </c>
      <c r="K11" s="7"/>
      <c r="L11" s="7">
        <f t="shared" ref="L11:L18" si="3">IF(K11=0,,($K$9-K11)*$K$7*100/$K$9)</f>
        <v>0</v>
      </c>
      <c r="M11" s="7"/>
      <c r="N11" s="7">
        <f t="shared" ref="N11:N33" si="4">IF(M11=0,,($K$9-M11)*$K$7*100/$K$9)</f>
        <v>0</v>
      </c>
      <c r="O11" s="7"/>
      <c r="P11" s="7">
        <f t="shared" ref="P11:P33" si="5">IF(O11=0,,($K$9-O11)*$K$7*100/$K$9)</f>
        <v>0</v>
      </c>
      <c r="Q11" s="7"/>
      <c r="R11" s="7"/>
      <c r="S11" s="7"/>
      <c r="T11" s="7">
        <f t="shared" ref="T11:T33" si="6">IF(S11=0,,($K$9-S11)*$K$7*100/$K$9)</f>
        <v>0</v>
      </c>
      <c r="U11" s="8">
        <f>SUM(J11,L11+R11+F11+H11)</f>
        <v>100</v>
      </c>
      <c r="V11" s="7">
        <f t="shared" ref="V11:V19" si="7">ROW(B11)-10</f>
        <v>1</v>
      </c>
    </row>
    <row r="12" spans="1:22" x14ac:dyDescent="0.2">
      <c r="A12" s="5">
        <f t="shared" si="0"/>
        <v>2</v>
      </c>
      <c r="B12" s="6"/>
      <c r="C12" s="6"/>
      <c r="D12" s="6"/>
      <c r="E12" s="7"/>
      <c r="F12" s="7">
        <f t="shared" ref="F12:F33" si="8">IF(E12=0,,($I$9-E12)*$I$7*100/$I$9)</f>
        <v>0</v>
      </c>
      <c r="G12" s="7"/>
      <c r="H12" s="7">
        <f t="shared" si="1"/>
        <v>0</v>
      </c>
      <c r="I12" s="7"/>
      <c r="J12" s="7">
        <f t="shared" si="2"/>
        <v>0</v>
      </c>
      <c r="K12" s="7"/>
      <c r="L12" s="7">
        <f t="shared" si="3"/>
        <v>0</v>
      </c>
      <c r="M12" s="7"/>
      <c r="N12" s="7">
        <f t="shared" si="4"/>
        <v>0</v>
      </c>
      <c r="O12" s="7"/>
      <c r="P12" s="7">
        <f t="shared" si="5"/>
        <v>0</v>
      </c>
      <c r="Q12" s="7"/>
      <c r="R12" s="7">
        <f t="shared" ref="R12:R33" si="9">IF(Q12=0,,($K$9-Q12)*$K$7*100/$K$9)</f>
        <v>0</v>
      </c>
      <c r="S12" s="7"/>
      <c r="T12" s="7">
        <f t="shared" si="6"/>
        <v>0</v>
      </c>
      <c r="U12" s="8">
        <f t="shared" ref="U12:U19" si="10">SUM(J12,L12)</f>
        <v>0</v>
      </c>
      <c r="V12" s="7">
        <f t="shared" si="7"/>
        <v>2</v>
      </c>
    </row>
    <row r="13" spans="1:22" x14ac:dyDescent="0.2">
      <c r="A13" s="5">
        <f t="shared" si="0"/>
        <v>3</v>
      </c>
      <c r="B13" s="6"/>
      <c r="C13" s="6"/>
      <c r="D13" s="6"/>
      <c r="E13" s="7"/>
      <c r="F13" s="7">
        <f t="shared" si="8"/>
        <v>0</v>
      </c>
      <c r="G13" s="7"/>
      <c r="H13" s="7">
        <f t="shared" si="1"/>
        <v>0</v>
      </c>
      <c r="I13" s="7"/>
      <c r="J13" s="7">
        <f t="shared" si="2"/>
        <v>0</v>
      </c>
      <c r="K13" s="7"/>
      <c r="L13" s="7">
        <f t="shared" si="3"/>
        <v>0</v>
      </c>
      <c r="M13" s="7"/>
      <c r="N13" s="7">
        <f t="shared" si="4"/>
        <v>0</v>
      </c>
      <c r="O13" s="7"/>
      <c r="P13" s="7">
        <f t="shared" si="5"/>
        <v>0</v>
      </c>
      <c r="Q13" s="7"/>
      <c r="R13" s="7">
        <f t="shared" si="9"/>
        <v>0</v>
      </c>
      <c r="S13" s="7"/>
      <c r="T13" s="7">
        <f t="shared" si="6"/>
        <v>0</v>
      </c>
      <c r="U13" s="8">
        <f t="shared" si="10"/>
        <v>0</v>
      </c>
      <c r="V13" s="7">
        <f t="shared" si="7"/>
        <v>3</v>
      </c>
    </row>
    <row r="14" spans="1:22" x14ac:dyDescent="0.2">
      <c r="A14" s="5">
        <f t="shared" si="0"/>
        <v>4</v>
      </c>
      <c r="B14" s="6"/>
      <c r="C14" s="6"/>
      <c r="D14" s="6"/>
      <c r="E14" s="7"/>
      <c r="F14" s="7">
        <f t="shared" si="8"/>
        <v>0</v>
      </c>
      <c r="G14" s="7"/>
      <c r="H14" s="7">
        <f t="shared" si="1"/>
        <v>0</v>
      </c>
      <c r="I14" s="7"/>
      <c r="J14" s="7">
        <f t="shared" si="2"/>
        <v>0</v>
      </c>
      <c r="K14" s="7"/>
      <c r="L14" s="7">
        <f t="shared" si="3"/>
        <v>0</v>
      </c>
      <c r="M14" s="7"/>
      <c r="N14" s="7">
        <f t="shared" si="4"/>
        <v>0</v>
      </c>
      <c r="O14" s="7"/>
      <c r="P14" s="7">
        <f t="shared" si="5"/>
        <v>0</v>
      </c>
      <c r="Q14" s="7"/>
      <c r="R14" s="7">
        <f t="shared" si="9"/>
        <v>0</v>
      </c>
      <c r="S14" s="7"/>
      <c r="T14" s="7">
        <f t="shared" si="6"/>
        <v>0</v>
      </c>
      <c r="U14" s="8">
        <f t="shared" si="10"/>
        <v>0</v>
      </c>
      <c r="V14" s="7">
        <f t="shared" si="7"/>
        <v>4</v>
      </c>
    </row>
    <row r="15" spans="1:22" x14ac:dyDescent="0.2">
      <c r="A15" s="5">
        <f t="shared" si="0"/>
        <v>5</v>
      </c>
      <c r="B15" s="6"/>
      <c r="C15" s="6"/>
      <c r="D15" s="6"/>
      <c r="E15" s="6"/>
      <c r="F15" s="7">
        <f t="shared" si="8"/>
        <v>0</v>
      </c>
      <c r="G15" s="6"/>
      <c r="H15" s="7">
        <f t="shared" si="1"/>
        <v>0</v>
      </c>
      <c r="I15" s="6"/>
      <c r="J15" s="7">
        <f t="shared" si="2"/>
        <v>0</v>
      </c>
      <c r="K15" s="6"/>
      <c r="L15" s="7">
        <f t="shared" si="3"/>
        <v>0</v>
      </c>
      <c r="M15" s="6"/>
      <c r="N15" s="7">
        <f t="shared" si="4"/>
        <v>0</v>
      </c>
      <c r="O15" s="6"/>
      <c r="P15" s="7">
        <f t="shared" si="5"/>
        <v>0</v>
      </c>
      <c r="Q15" s="6"/>
      <c r="R15" s="7">
        <f t="shared" si="9"/>
        <v>0</v>
      </c>
      <c r="S15" s="6"/>
      <c r="T15" s="7">
        <f t="shared" si="6"/>
        <v>0</v>
      </c>
      <c r="U15" s="8">
        <f t="shared" si="10"/>
        <v>0</v>
      </c>
      <c r="V15" s="6">
        <f t="shared" si="7"/>
        <v>5</v>
      </c>
    </row>
    <row r="16" spans="1:22" x14ac:dyDescent="0.2">
      <c r="A16" s="5">
        <f t="shared" si="0"/>
        <v>6</v>
      </c>
      <c r="B16" s="6"/>
      <c r="C16" s="6"/>
      <c r="D16" s="6"/>
      <c r="E16" s="7"/>
      <c r="F16" s="7">
        <f t="shared" si="8"/>
        <v>0</v>
      </c>
      <c r="G16" s="7"/>
      <c r="H16" s="7">
        <f t="shared" si="1"/>
        <v>0</v>
      </c>
      <c r="I16" s="7"/>
      <c r="J16" s="7">
        <f t="shared" si="2"/>
        <v>0</v>
      </c>
      <c r="K16" s="7"/>
      <c r="L16" s="7">
        <f t="shared" si="3"/>
        <v>0</v>
      </c>
      <c r="M16" s="7"/>
      <c r="N16" s="7">
        <f t="shared" si="4"/>
        <v>0</v>
      </c>
      <c r="O16" s="7"/>
      <c r="P16" s="7">
        <f t="shared" si="5"/>
        <v>0</v>
      </c>
      <c r="Q16" s="7"/>
      <c r="R16" s="7">
        <f t="shared" si="9"/>
        <v>0</v>
      </c>
      <c r="S16" s="7"/>
      <c r="T16" s="7">
        <f t="shared" si="6"/>
        <v>0</v>
      </c>
      <c r="U16" s="8">
        <f t="shared" si="10"/>
        <v>0</v>
      </c>
      <c r="V16" s="7">
        <f t="shared" si="7"/>
        <v>6</v>
      </c>
    </row>
    <row r="17" spans="1:22" x14ac:dyDescent="0.2">
      <c r="A17" s="5">
        <f t="shared" si="0"/>
        <v>7</v>
      </c>
      <c r="B17" s="6"/>
      <c r="C17" s="6"/>
      <c r="D17" s="6"/>
      <c r="E17" s="7"/>
      <c r="F17" s="7">
        <f t="shared" si="8"/>
        <v>0</v>
      </c>
      <c r="G17" s="7"/>
      <c r="H17" s="7">
        <f t="shared" si="1"/>
        <v>0</v>
      </c>
      <c r="I17" s="7"/>
      <c r="J17" s="7">
        <f t="shared" si="2"/>
        <v>0</v>
      </c>
      <c r="K17" s="7"/>
      <c r="L17" s="7">
        <f t="shared" si="3"/>
        <v>0</v>
      </c>
      <c r="M17" s="7"/>
      <c r="N17" s="7">
        <f t="shared" si="4"/>
        <v>0</v>
      </c>
      <c r="O17" s="7"/>
      <c r="P17" s="7">
        <f t="shared" si="5"/>
        <v>0</v>
      </c>
      <c r="Q17" s="7"/>
      <c r="R17" s="7">
        <f t="shared" si="9"/>
        <v>0</v>
      </c>
      <c r="S17" s="7"/>
      <c r="T17" s="7">
        <f t="shared" si="6"/>
        <v>0</v>
      </c>
      <c r="U17" s="8">
        <f t="shared" si="10"/>
        <v>0</v>
      </c>
      <c r="V17" s="7">
        <f t="shared" si="7"/>
        <v>7</v>
      </c>
    </row>
    <row r="18" spans="1:22" x14ac:dyDescent="0.2">
      <c r="A18" s="5">
        <f t="shared" si="0"/>
        <v>8</v>
      </c>
      <c r="B18" s="6"/>
      <c r="C18" s="6"/>
      <c r="D18" s="6"/>
      <c r="E18" s="7"/>
      <c r="F18" s="7">
        <f t="shared" si="8"/>
        <v>0</v>
      </c>
      <c r="G18" s="7"/>
      <c r="H18" s="7">
        <f t="shared" si="1"/>
        <v>0</v>
      </c>
      <c r="I18" s="7"/>
      <c r="J18" s="7">
        <f t="shared" ref="J18:J33" si="11">IF(I18=0,,($I$9-I18)*$I$7*100/$I$9)</f>
        <v>0</v>
      </c>
      <c r="K18" s="7"/>
      <c r="L18" s="7">
        <f t="shared" si="3"/>
        <v>0</v>
      </c>
      <c r="M18" s="7"/>
      <c r="N18" s="7">
        <f t="shared" si="4"/>
        <v>0</v>
      </c>
      <c r="O18" s="7"/>
      <c r="P18" s="7">
        <f t="shared" si="5"/>
        <v>0</v>
      </c>
      <c r="Q18" s="7"/>
      <c r="R18" s="7">
        <f t="shared" si="9"/>
        <v>0</v>
      </c>
      <c r="S18" s="7"/>
      <c r="T18" s="7">
        <f t="shared" si="6"/>
        <v>0</v>
      </c>
      <c r="U18" s="8">
        <f t="shared" si="10"/>
        <v>0</v>
      </c>
      <c r="V18" s="7">
        <f t="shared" si="7"/>
        <v>8</v>
      </c>
    </row>
    <row r="19" spans="1:22" x14ac:dyDescent="0.2">
      <c r="A19" s="5">
        <f t="shared" si="0"/>
        <v>9</v>
      </c>
      <c r="B19" s="6"/>
      <c r="C19" s="6"/>
      <c r="D19" s="6"/>
      <c r="E19" s="6"/>
      <c r="F19" s="7">
        <f t="shared" si="8"/>
        <v>0</v>
      </c>
      <c r="G19" s="6"/>
      <c r="H19" s="7">
        <f t="shared" si="1"/>
        <v>0</v>
      </c>
      <c r="I19" s="6"/>
      <c r="J19" s="7">
        <f t="shared" si="11"/>
        <v>0</v>
      </c>
      <c r="K19" s="6"/>
      <c r="L19" s="7">
        <f t="shared" ref="L19:L33" si="12">IF(K19=0,,($K$9-K19)*$K$7*100/$K$9)</f>
        <v>0</v>
      </c>
      <c r="M19" s="6"/>
      <c r="N19" s="7">
        <f t="shared" si="4"/>
        <v>0</v>
      </c>
      <c r="O19" s="6"/>
      <c r="P19" s="7">
        <f t="shared" si="5"/>
        <v>0</v>
      </c>
      <c r="Q19" s="6"/>
      <c r="R19" s="7">
        <f t="shared" si="9"/>
        <v>0</v>
      </c>
      <c r="S19" s="6"/>
      <c r="T19" s="7">
        <f t="shared" si="6"/>
        <v>0</v>
      </c>
      <c r="U19" s="8">
        <f t="shared" si="10"/>
        <v>0</v>
      </c>
      <c r="V19" s="6">
        <f t="shared" si="7"/>
        <v>9</v>
      </c>
    </row>
    <row r="20" spans="1:22" x14ac:dyDescent="0.2">
      <c r="A20" s="5">
        <f t="shared" ref="A20:A33" si="13">V20</f>
        <v>10</v>
      </c>
      <c r="B20" s="6"/>
      <c r="C20" s="6"/>
      <c r="D20" s="6"/>
      <c r="E20" s="6"/>
      <c r="F20" s="7">
        <f t="shared" si="8"/>
        <v>0</v>
      </c>
      <c r="G20" s="6"/>
      <c r="H20" s="7">
        <f t="shared" si="1"/>
        <v>0</v>
      </c>
      <c r="I20" s="6"/>
      <c r="J20" s="7">
        <f t="shared" si="11"/>
        <v>0</v>
      </c>
      <c r="K20" s="6"/>
      <c r="L20" s="7">
        <f t="shared" si="12"/>
        <v>0</v>
      </c>
      <c r="M20" s="6"/>
      <c r="N20" s="7">
        <f t="shared" si="4"/>
        <v>0</v>
      </c>
      <c r="O20" s="6"/>
      <c r="P20" s="7">
        <f t="shared" si="5"/>
        <v>0</v>
      </c>
      <c r="Q20" s="6"/>
      <c r="R20" s="7">
        <f t="shared" si="9"/>
        <v>0</v>
      </c>
      <c r="S20" s="6"/>
      <c r="T20" s="7">
        <f t="shared" si="6"/>
        <v>0</v>
      </c>
      <c r="U20" s="8">
        <f t="shared" ref="U20:U33" si="14">SUM(J20,L20)</f>
        <v>0</v>
      </c>
      <c r="V20" s="6">
        <f t="shared" ref="V20:V24" si="15">ROW(B20)-10</f>
        <v>10</v>
      </c>
    </row>
    <row r="21" spans="1:22" x14ac:dyDescent="0.2">
      <c r="A21" s="5">
        <f t="shared" si="13"/>
        <v>11</v>
      </c>
      <c r="B21" s="6"/>
      <c r="C21" s="6"/>
      <c r="D21" s="6"/>
      <c r="E21" s="6"/>
      <c r="F21" s="7">
        <f t="shared" si="8"/>
        <v>0</v>
      </c>
      <c r="G21" s="6"/>
      <c r="H21" s="7">
        <f t="shared" si="1"/>
        <v>0</v>
      </c>
      <c r="I21" s="6"/>
      <c r="J21" s="7">
        <f t="shared" si="11"/>
        <v>0</v>
      </c>
      <c r="K21" s="6"/>
      <c r="L21" s="7">
        <f t="shared" si="12"/>
        <v>0</v>
      </c>
      <c r="M21" s="6"/>
      <c r="N21" s="7">
        <f t="shared" si="4"/>
        <v>0</v>
      </c>
      <c r="O21" s="6"/>
      <c r="P21" s="7">
        <f t="shared" si="5"/>
        <v>0</v>
      </c>
      <c r="Q21" s="6"/>
      <c r="R21" s="7">
        <f t="shared" si="9"/>
        <v>0</v>
      </c>
      <c r="S21" s="6"/>
      <c r="T21" s="7">
        <f t="shared" si="6"/>
        <v>0</v>
      </c>
      <c r="U21" s="8">
        <f t="shared" si="14"/>
        <v>0</v>
      </c>
      <c r="V21" s="6">
        <f t="shared" si="15"/>
        <v>11</v>
      </c>
    </row>
    <row r="22" spans="1:22" x14ac:dyDescent="0.2">
      <c r="A22" s="5">
        <f t="shared" si="13"/>
        <v>12</v>
      </c>
      <c r="B22" s="6"/>
      <c r="C22" s="6"/>
      <c r="D22" s="6"/>
      <c r="E22" s="6"/>
      <c r="F22" s="7">
        <f t="shared" si="8"/>
        <v>0</v>
      </c>
      <c r="G22" s="6"/>
      <c r="H22" s="7">
        <f t="shared" si="1"/>
        <v>0</v>
      </c>
      <c r="I22" s="6"/>
      <c r="J22" s="7">
        <f t="shared" si="11"/>
        <v>0</v>
      </c>
      <c r="K22" s="6"/>
      <c r="L22" s="7">
        <f t="shared" si="12"/>
        <v>0</v>
      </c>
      <c r="M22" s="6"/>
      <c r="N22" s="7">
        <f t="shared" si="4"/>
        <v>0</v>
      </c>
      <c r="O22" s="6"/>
      <c r="P22" s="7">
        <f t="shared" si="5"/>
        <v>0</v>
      </c>
      <c r="Q22" s="6"/>
      <c r="R22" s="7">
        <f t="shared" si="9"/>
        <v>0</v>
      </c>
      <c r="S22" s="6"/>
      <c r="T22" s="7">
        <f t="shared" si="6"/>
        <v>0</v>
      </c>
      <c r="U22" s="8">
        <f t="shared" si="14"/>
        <v>0</v>
      </c>
      <c r="V22" s="6">
        <f t="shared" si="15"/>
        <v>12</v>
      </c>
    </row>
    <row r="23" spans="1:22" x14ac:dyDescent="0.2">
      <c r="A23" s="5">
        <f t="shared" si="13"/>
        <v>13</v>
      </c>
      <c r="B23" s="6"/>
      <c r="C23" s="6"/>
      <c r="D23" s="6"/>
      <c r="E23" s="6"/>
      <c r="F23" s="7">
        <f t="shared" si="8"/>
        <v>0</v>
      </c>
      <c r="G23" s="6"/>
      <c r="H23" s="7">
        <f t="shared" si="1"/>
        <v>0</v>
      </c>
      <c r="I23" s="6"/>
      <c r="J23" s="7">
        <f t="shared" si="11"/>
        <v>0</v>
      </c>
      <c r="K23" s="6"/>
      <c r="L23" s="7">
        <f t="shared" si="12"/>
        <v>0</v>
      </c>
      <c r="M23" s="6"/>
      <c r="N23" s="7">
        <f t="shared" si="4"/>
        <v>0</v>
      </c>
      <c r="O23" s="6"/>
      <c r="P23" s="7">
        <f t="shared" si="5"/>
        <v>0</v>
      </c>
      <c r="Q23" s="6"/>
      <c r="R23" s="7">
        <f t="shared" si="9"/>
        <v>0</v>
      </c>
      <c r="S23" s="6"/>
      <c r="T23" s="7">
        <f t="shared" si="6"/>
        <v>0</v>
      </c>
      <c r="U23" s="8">
        <f t="shared" si="14"/>
        <v>0</v>
      </c>
      <c r="V23" s="6">
        <f t="shared" si="15"/>
        <v>13</v>
      </c>
    </row>
    <row r="24" spans="1:22" x14ac:dyDescent="0.2">
      <c r="A24" s="5">
        <f t="shared" si="13"/>
        <v>14</v>
      </c>
      <c r="B24" s="6"/>
      <c r="C24" s="6"/>
      <c r="D24" s="6"/>
      <c r="E24" s="6"/>
      <c r="F24" s="7">
        <f t="shared" si="8"/>
        <v>0</v>
      </c>
      <c r="G24" s="6"/>
      <c r="H24" s="7">
        <f t="shared" si="1"/>
        <v>0</v>
      </c>
      <c r="I24" s="6"/>
      <c r="J24" s="7">
        <f t="shared" si="11"/>
        <v>0</v>
      </c>
      <c r="K24" s="6"/>
      <c r="L24" s="7">
        <f t="shared" si="12"/>
        <v>0</v>
      </c>
      <c r="M24" s="6"/>
      <c r="N24" s="7">
        <f t="shared" si="4"/>
        <v>0</v>
      </c>
      <c r="O24" s="6"/>
      <c r="P24" s="7">
        <f t="shared" si="5"/>
        <v>0</v>
      </c>
      <c r="Q24" s="6"/>
      <c r="R24" s="7">
        <f t="shared" si="9"/>
        <v>0</v>
      </c>
      <c r="S24" s="6"/>
      <c r="T24" s="7">
        <f t="shared" si="6"/>
        <v>0</v>
      </c>
      <c r="U24" s="8">
        <f t="shared" si="14"/>
        <v>0</v>
      </c>
      <c r="V24" s="6">
        <f t="shared" si="15"/>
        <v>14</v>
      </c>
    </row>
    <row r="25" spans="1:22" x14ac:dyDescent="0.2">
      <c r="A25" s="5">
        <f t="shared" si="13"/>
        <v>0</v>
      </c>
      <c r="B25" s="6"/>
      <c r="C25" s="6"/>
      <c r="D25" s="6"/>
      <c r="E25" s="6"/>
      <c r="F25" s="7">
        <f t="shared" si="8"/>
        <v>0</v>
      </c>
      <c r="G25" s="6"/>
      <c r="H25" s="7">
        <f t="shared" si="1"/>
        <v>0</v>
      </c>
      <c r="I25" s="6"/>
      <c r="J25" s="7">
        <f t="shared" si="11"/>
        <v>0</v>
      </c>
      <c r="K25" s="6"/>
      <c r="L25" s="7">
        <f t="shared" si="12"/>
        <v>0</v>
      </c>
      <c r="M25" s="6"/>
      <c r="N25" s="7">
        <f t="shared" si="4"/>
        <v>0</v>
      </c>
      <c r="O25" s="6"/>
      <c r="P25" s="7">
        <f t="shared" si="5"/>
        <v>0</v>
      </c>
      <c r="Q25" s="6"/>
      <c r="R25" s="7">
        <f t="shared" si="9"/>
        <v>0</v>
      </c>
      <c r="S25" s="6"/>
      <c r="T25" s="7">
        <f t="shared" si="6"/>
        <v>0</v>
      </c>
      <c r="U25" s="8">
        <f t="shared" si="14"/>
        <v>0</v>
      </c>
      <c r="V25" s="6"/>
    </row>
    <row r="26" spans="1:22" x14ac:dyDescent="0.2">
      <c r="A26" s="5">
        <f t="shared" si="13"/>
        <v>0</v>
      </c>
      <c r="B26" s="6"/>
      <c r="C26" s="6"/>
      <c r="D26" s="6"/>
      <c r="E26" s="6"/>
      <c r="F26" s="7">
        <f t="shared" si="8"/>
        <v>0</v>
      </c>
      <c r="G26" s="6"/>
      <c r="H26" s="7">
        <f t="shared" si="1"/>
        <v>0</v>
      </c>
      <c r="I26" s="6"/>
      <c r="J26" s="7">
        <f t="shared" si="11"/>
        <v>0</v>
      </c>
      <c r="K26" s="6"/>
      <c r="L26" s="7">
        <f t="shared" si="12"/>
        <v>0</v>
      </c>
      <c r="M26" s="6"/>
      <c r="N26" s="7">
        <f t="shared" si="4"/>
        <v>0</v>
      </c>
      <c r="O26" s="6"/>
      <c r="P26" s="7">
        <f t="shared" si="5"/>
        <v>0</v>
      </c>
      <c r="Q26" s="6"/>
      <c r="R26" s="7">
        <f t="shared" si="9"/>
        <v>0</v>
      </c>
      <c r="S26" s="6"/>
      <c r="T26" s="7">
        <f t="shared" si="6"/>
        <v>0</v>
      </c>
      <c r="U26" s="8">
        <f t="shared" si="14"/>
        <v>0</v>
      </c>
      <c r="V26" s="6"/>
    </row>
    <row r="27" spans="1:22" x14ac:dyDescent="0.2">
      <c r="A27" s="5">
        <f t="shared" si="13"/>
        <v>0</v>
      </c>
      <c r="B27" s="6"/>
      <c r="C27" s="6"/>
      <c r="D27" s="6"/>
      <c r="E27" s="6"/>
      <c r="F27" s="7">
        <f t="shared" si="8"/>
        <v>0</v>
      </c>
      <c r="G27" s="6"/>
      <c r="H27" s="7">
        <f t="shared" si="1"/>
        <v>0</v>
      </c>
      <c r="I27" s="6"/>
      <c r="J27" s="7">
        <f t="shared" si="11"/>
        <v>0</v>
      </c>
      <c r="K27" s="6"/>
      <c r="L27" s="7">
        <f t="shared" si="12"/>
        <v>0</v>
      </c>
      <c r="M27" s="6"/>
      <c r="N27" s="7">
        <f t="shared" si="4"/>
        <v>0</v>
      </c>
      <c r="O27" s="6"/>
      <c r="P27" s="7">
        <f t="shared" si="5"/>
        <v>0</v>
      </c>
      <c r="Q27" s="6"/>
      <c r="R27" s="7">
        <f t="shared" si="9"/>
        <v>0</v>
      </c>
      <c r="S27" s="6"/>
      <c r="T27" s="7">
        <f t="shared" si="6"/>
        <v>0</v>
      </c>
      <c r="U27" s="8">
        <f t="shared" si="14"/>
        <v>0</v>
      </c>
      <c r="V27" s="6"/>
    </row>
    <row r="28" spans="1:22" x14ac:dyDescent="0.2">
      <c r="A28" s="5">
        <f t="shared" si="13"/>
        <v>0</v>
      </c>
      <c r="B28" s="6"/>
      <c r="C28" s="6"/>
      <c r="D28" s="6"/>
      <c r="E28" s="6"/>
      <c r="F28" s="7">
        <f t="shared" si="8"/>
        <v>0</v>
      </c>
      <c r="G28" s="6"/>
      <c r="H28" s="7">
        <f t="shared" si="1"/>
        <v>0</v>
      </c>
      <c r="I28" s="6"/>
      <c r="J28" s="7">
        <f t="shared" si="11"/>
        <v>0</v>
      </c>
      <c r="K28" s="6"/>
      <c r="L28" s="7">
        <f t="shared" si="12"/>
        <v>0</v>
      </c>
      <c r="M28" s="6"/>
      <c r="N28" s="7">
        <f t="shared" si="4"/>
        <v>0</v>
      </c>
      <c r="O28" s="6"/>
      <c r="P28" s="7">
        <f t="shared" si="5"/>
        <v>0</v>
      </c>
      <c r="Q28" s="6"/>
      <c r="R28" s="7">
        <f t="shared" si="9"/>
        <v>0</v>
      </c>
      <c r="S28" s="6"/>
      <c r="T28" s="7">
        <f t="shared" si="6"/>
        <v>0</v>
      </c>
      <c r="U28" s="8">
        <f t="shared" si="14"/>
        <v>0</v>
      </c>
      <c r="V28" s="6"/>
    </row>
    <row r="29" spans="1:22" x14ac:dyDescent="0.2">
      <c r="A29" s="5">
        <f t="shared" si="13"/>
        <v>0</v>
      </c>
      <c r="B29" s="6"/>
      <c r="C29" s="6"/>
      <c r="D29" s="6"/>
      <c r="E29" s="6"/>
      <c r="F29" s="7">
        <f t="shared" si="8"/>
        <v>0</v>
      </c>
      <c r="G29" s="6"/>
      <c r="H29" s="7">
        <f t="shared" si="1"/>
        <v>0</v>
      </c>
      <c r="I29" s="6"/>
      <c r="J29" s="7">
        <f t="shared" si="11"/>
        <v>0</v>
      </c>
      <c r="K29" s="6"/>
      <c r="L29" s="7">
        <f t="shared" si="12"/>
        <v>0</v>
      </c>
      <c r="M29" s="6"/>
      <c r="N29" s="7">
        <f t="shared" si="4"/>
        <v>0</v>
      </c>
      <c r="O29" s="6"/>
      <c r="P29" s="7">
        <f t="shared" si="5"/>
        <v>0</v>
      </c>
      <c r="Q29" s="6"/>
      <c r="R29" s="7">
        <f t="shared" si="9"/>
        <v>0</v>
      </c>
      <c r="S29" s="6"/>
      <c r="T29" s="7">
        <f t="shared" si="6"/>
        <v>0</v>
      </c>
      <c r="U29" s="8">
        <f t="shared" si="14"/>
        <v>0</v>
      </c>
      <c r="V29" s="6"/>
    </row>
    <row r="30" spans="1:22" x14ac:dyDescent="0.2">
      <c r="A30" s="5">
        <f t="shared" si="13"/>
        <v>0</v>
      </c>
      <c r="B30" s="6"/>
      <c r="C30" s="6"/>
      <c r="D30" s="6"/>
      <c r="E30" s="6"/>
      <c r="F30" s="7">
        <f t="shared" si="8"/>
        <v>0</v>
      </c>
      <c r="G30" s="6"/>
      <c r="H30" s="7">
        <f t="shared" si="1"/>
        <v>0</v>
      </c>
      <c r="I30" s="6"/>
      <c r="J30" s="7">
        <f t="shared" si="11"/>
        <v>0</v>
      </c>
      <c r="K30" s="6"/>
      <c r="L30" s="7">
        <f t="shared" si="12"/>
        <v>0</v>
      </c>
      <c r="M30" s="6"/>
      <c r="N30" s="7">
        <f t="shared" si="4"/>
        <v>0</v>
      </c>
      <c r="O30" s="6"/>
      <c r="P30" s="7">
        <f t="shared" si="5"/>
        <v>0</v>
      </c>
      <c r="Q30" s="6"/>
      <c r="R30" s="7">
        <f t="shared" si="9"/>
        <v>0</v>
      </c>
      <c r="S30" s="6"/>
      <c r="T30" s="7">
        <f t="shared" si="6"/>
        <v>0</v>
      </c>
      <c r="U30" s="8">
        <f t="shared" si="14"/>
        <v>0</v>
      </c>
      <c r="V30" s="6"/>
    </row>
    <row r="31" spans="1:22" x14ac:dyDescent="0.2">
      <c r="A31" s="5">
        <f t="shared" si="13"/>
        <v>0</v>
      </c>
      <c r="B31" s="6"/>
      <c r="C31" s="6"/>
      <c r="D31" s="6"/>
      <c r="E31" s="6"/>
      <c r="F31" s="7">
        <f t="shared" si="8"/>
        <v>0</v>
      </c>
      <c r="G31" s="6"/>
      <c r="H31" s="7">
        <f t="shared" si="1"/>
        <v>0</v>
      </c>
      <c r="I31" s="6"/>
      <c r="J31" s="7">
        <f t="shared" si="11"/>
        <v>0</v>
      </c>
      <c r="K31" s="6"/>
      <c r="L31" s="7">
        <f t="shared" si="12"/>
        <v>0</v>
      </c>
      <c r="M31" s="6"/>
      <c r="N31" s="7">
        <f t="shared" si="4"/>
        <v>0</v>
      </c>
      <c r="O31" s="6"/>
      <c r="P31" s="7">
        <f t="shared" si="5"/>
        <v>0</v>
      </c>
      <c r="Q31" s="6"/>
      <c r="R31" s="7">
        <f t="shared" si="9"/>
        <v>0</v>
      </c>
      <c r="S31" s="6"/>
      <c r="T31" s="7">
        <f t="shared" si="6"/>
        <v>0</v>
      </c>
      <c r="U31" s="8">
        <f t="shared" si="14"/>
        <v>0</v>
      </c>
      <c r="V31" s="6"/>
    </row>
    <row r="32" spans="1:22" x14ac:dyDescent="0.2">
      <c r="A32" s="5">
        <f t="shared" si="13"/>
        <v>0</v>
      </c>
      <c r="B32" s="6"/>
      <c r="C32" s="6"/>
      <c r="D32" s="6"/>
      <c r="E32" s="6"/>
      <c r="F32" s="7">
        <f t="shared" si="8"/>
        <v>0</v>
      </c>
      <c r="G32" s="6"/>
      <c r="H32" s="7">
        <f t="shared" si="1"/>
        <v>0</v>
      </c>
      <c r="I32" s="6"/>
      <c r="J32" s="7">
        <f t="shared" si="11"/>
        <v>0</v>
      </c>
      <c r="K32" s="6"/>
      <c r="L32" s="7">
        <f t="shared" si="12"/>
        <v>0</v>
      </c>
      <c r="M32" s="6"/>
      <c r="N32" s="7">
        <f t="shared" si="4"/>
        <v>0</v>
      </c>
      <c r="O32" s="6"/>
      <c r="P32" s="7">
        <f t="shared" si="5"/>
        <v>0</v>
      </c>
      <c r="Q32" s="6"/>
      <c r="R32" s="7">
        <f t="shared" si="9"/>
        <v>0</v>
      </c>
      <c r="S32" s="6"/>
      <c r="T32" s="7">
        <f t="shared" si="6"/>
        <v>0</v>
      </c>
      <c r="U32" s="8">
        <f t="shared" si="14"/>
        <v>0</v>
      </c>
      <c r="V32" s="6"/>
    </row>
    <row r="33" spans="1:22" x14ac:dyDescent="0.2">
      <c r="A33" s="5">
        <f t="shared" si="13"/>
        <v>0</v>
      </c>
      <c r="B33" s="6"/>
      <c r="C33" s="6"/>
      <c r="D33" s="6"/>
      <c r="E33" s="6"/>
      <c r="F33" s="7">
        <f t="shared" si="8"/>
        <v>0</v>
      </c>
      <c r="G33" s="6"/>
      <c r="H33" s="7">
        <f t="shared" si="1"/>
        <v>0</v>
      </c>
      <c r="I33" s="6"/>
      <c r="J33" s="7">
        <f t="shared" si="11"/>
        <v>0</v>
      </c>
      <c r="K33" s="6"/>
      <c r="L33" s="7">
        <f t="shared" si="12"/>
        <v>0</v>
      </c>
      <c r="M33" s="6"/>
      <c r="N33" s="7">
        <f t="shared" si="4"/>
        <v>0</v>
      </c>
      <c r="O33" s="6"/>
      <c r="P33" s="7">
        <f t="shared" si="5"/>
        <v>0</v>
      </c>
      <c r="Q33" s="6"/>
      <c r="R33" s="7">
        <f t="shared" si="9"/>
        <v>0</v>
      </c>
      <c r="S33" s="6"/>
      <c r="T33" s="7">
        <f t="shared" si="6"/>
        <v>0</v>
      </c>
      <c r="U33" s="8">
        <f t="shared" si="14"/>
        <v>0</v>
      </c>
      <c r="V33" s="6"/>
    </row>
    <row r="34" spans="1:22" x14ac:dyDescent="0.2">
      <c r="A34" s="38" t="s">
        <v>11</v>
      </c>
      <c r="B34" s="38"/>
      <c r="C34" s="39"/>
      <c r="E34">
        <f>COUNTA(E11:E33)</f>
        <v>1</v>
      </c>
      <c r="G34">
        <f>COUNTA(G11:G33)</f>
        <v>0</v>
      </c>
      <c r="I34">
        <f>COUNTA(I11:I33)</f>
        <v>0</v>
      </c>
      <c r="K34">
        <f>COUNTA(K11:K33)</f>
        <v>0</v>
      </c>
    </row>
  </sheetData>
  <mergeCells count="34">
    <mergeCell ref="Q6:R6"/>
    <mergeCell ref="Q7:R7"/>
    <mergeCell ref="Q8:R8"/>
    <mergeCell ref="Q9:R9"/>
    <mergeCell ref="S6:T6"/>
    <mergeCell ref="S7:T7"/>
    <mergeCell ref="S8:T8"/>
    <mergeCell ref="S9:T9"/>
    <mergeCell ref="M6:N6"/>
    <mergeCell ref="M7:N7"/>
    <mergeCell ref="M8:N8"/>
    <mergeCell ref="M9:N9"/>
    <mergeCell ref="O6:P6"/>
    <mergeCell ref="O7:P7"/>
    <mergeCell ref="O8:P8"/>
    <mergeCell ref="O9:P9"/>
    <mergeCell ref="E9:F9"/>
    <mergeCell ref="G9:H9"/>
    <mergeCell ref="I9:J9"/>
    <mergeCell ref="K9:L9"/>
    <mergeCell ref="A34:C34"/>
    <mergeCell ref="A1:K1"/>
    <mergeCell ref="I6:J6"/>
    <mergeCell ref="K6:L6"/>
    <mergeCell ref="I7:J7"/>
    <mergeCell ref="K7:L7"/>
    <mergeCell ref="I8:J8"/>
    <mergeCell ref="K8:L8"/>
    <mergeCell ref="E6:F6"/>
    <mergeCell ref="G6:H6"/>
    <mergeCell ref="E7:F7"/>
    <mergeCell ref="G7:H7"/>
    <mergeCell ref="E8:F8"/>
    <mergeCell ref="G8:H8"/>
  </mergeCells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B34"/>
  <sheetViews>
    <sheetView workbookViewId="0">
      <pane xSplit="3" ySplit="10" topLeftCell="M11" activePane="bottomRight" state="frozenSplit"/>
      <selection activeCell="B6" sqref="B6"/>
      <selection pane="topRight" activeCell="B6" sqref="B6"/>
      <selection pane="bottomLeft" activeCell="B6" sqref="B6"/>
      <selection pane="bottomRight" activeCell="Z3" sqref="Z3"/>
    </sheetView>
  </sheetViews>
  <sheetFormatPr baseColWidth="10" defaultRowHeight="15" x14ac:dyDescent="0.2"/>
  <cols>
    <col min="1" max="1" width="10.1640625" customWidth="1"/>
    <col min="2" max="2" width="19" bestFit="1" customWidth="1"/>
    <col min="4" max="4" width="14.83203125" bestFit="1" customWidth="1"/>
    <col min="5" max="5" width="11.5" customWidth="1"/>
    <col min="6" max="6" width="20" customWidth="1"/>
    <col min="7" max="7" width="11.5" customWidth="1"/>
    <col min="8" max="8" width="20" customWidth="1"/>
    <col min="9" max="9" width="11.5" customWidth="1"/>
    <col min="10" max="10" width="20.1640625" customWidth="1"/>
    <col min="11" max="11" width="11.5" customWidth="1"/>
    <col min="12" max="12" width="23" customWidth="1"/>
    <col min="14" max="14" width="18.33203125" bestFit="1" customWidth="1"/>
    <col min="16" max="16" width="18.33203125" bestFit="1" customWidth="1"/>
    <col min="18" max="18" width="16.33203125" customWidth="1"/>
    <col min="26" max="26" width="12.1640625" customWidth="1"/>
  </cols>
  <sheetData>
    <row r="1" spans="1:28" ht="31" x14ac:dyDescent="0.35">
      <c r="A1" s="37" t="s">
        <v>39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</row>
    <row r="3" spans="1:28" x14ac:dyDescent="0.2">
      <c r="B3" s="2"/>
    </row>
    <row r="4" spans="1:28" x14ac:dyDescent="0.2">
      <c r="B4" s="2"/>
      <c r="C4" s="3"/>
    </row>
    <row r="6" spans="1:28" x14ac:dyDescent="0.2">
      <c r="D6" s="1" t="s">
        <v>0</v>
      </c>
      <c r="E6" s="33" t="s">
        <v>49</v>
      </c>
      <c r="F6" s="33"/>
      <c r="G6" s="33" t="s">
        <v>108</v>
      </c>
      <c r="H6" s="33"/>
      <c r="I6" s="33" t="s">
        <v>142</v>
      </c>
      <c r="J6" s="33"/>
      <c r="K6" s="33" t="s">
        <v>158</v>
      </c>
      <c r="L6" s="33"/>
      <c r="M6" s="33" t="s">
        <v>289</v>
      </c>
      <c r="N6" s="33"/>
      <c r="O6" s="33" t="s">
        <v>314</v>
      </c>
      <c r="P6" s="33"/>
      <c r="Q6" s="33" t="s">
        <v>357</v>
      </c>
      <c r="R6" s="33"/>
      <c r="S6" s="33" t="s">
        <v>393</v>
      </c>
      <c r="T6" s="33"/>
      <c r="U6" s="33"/>
      <c r="V6" s="33"/>
      <c r="W6" s="33"/>
      <c r="X6" s="33"/>
      <c r="Y6" s="33"/>
      <c r="Z6" s="33"/>
    </row>
    <row r="7" spans="1:28" x14ac:dyDescent="0.2">
      <c r="D7" s="1" t="s">
        <v>10</v>
      </c>
      <c r="E7" s="34">
        <v>2</v>
      </c>
      <c r="F7" s="35"/>
      <c r="G7" s="34">
        <v>5</v>
      </c>
      <c r="H7" s="35"/>
      <c r="I7" s="34">
        <v>5</v>
      </c>
      <c r="J7" s="35"/>
      <c r="K7" s="34">
        <v>2</v>
      </c>
      <c r="L7" s="35"/>
      <c r="M7" s="34">
        <v>2</v>
      </c>
      <c r="N7" s="35"/>
      <c r="O7" s="34">
        <v>5</v>
      </c>
      <c r="P7" s="35"/>
      <c r="Q7" s="34">
        <v>5</v>
      </c>
      <c r="R7" s="35"/>
      <c r="S7" s="34">
        <v>3</v>
      </c>
      <c r="T7" s="35"/>
      <c r="U7" s="34"/>
      <c r="V7" s="35"/>
      <c r="W7" s="34"/>
      <c r="X7" s="35"/>
      <c r="Y7" s="34"/>
      <c r="Z7" s="35"/>
    </row>
    <row r="8" spans="1:28" x14ac:dyDescent="0.2">
      <c r="D8" s="1" t="s">
        <v>1</v>
      </c>
      <c r="E8" s="36" t="s">
        <v>50</v>
      </c>
      <c r="F8" s="36"/>
      <c r="G8" s="36">
        <v>45948</v>
      </c>
      <c r="H8" s="36"/>
      <c r="I8" s="36">
        <v>45977</v>
      </c>
      <c r="J8" s="36"/>
      <c r="K8" s="36">
        <v>45984</v>
      </c>
      <c r="L8" s="36"/>
      <c r="M8" s="36">
        <v>46004</v>
      </c>
      <c r="N8" s="36"/>
      <c r="O8" s="36" t="s">
        <v>316</v>
      </c>
      <c r="P8" s="36"/>
      <c r="Q8" s="36" t="s">
        <v>358</v>
      </c>
      <c r="R8" s="36"/>
      <c r="S8" s="36">
        <v>46117</v>
      </c>
      <c r="T8" s="36"/>
      <c r="U8" s="36"/>
      <c r="V8" s="36"/>
      <c r="W8" s="36"/>
      <c r="X8" s="36"/>
      <c r="Y8" s="36"/>
      <c r="Z8" s="36"/>
    </row>
    <row r="9" spans="1:28" x14ac:dyDescent="0.2">
      <c r="D9" s="1" t="s">
        <v>2</v>
      </c>
      <c r="E9" s="33">
        <v>44</v>
      </c>
      <c r="F9" s="33"/>
      <c r="G9" s="33">
        <v>279</v>
      </c>
      <c r="H9" s="33"/>
      <c r="I9" s="33">
        <v>161</v>
      </c>
      <c r="J9" s="33"/>
      <c r="K9" s="33">
        <v>11</v>
      </c>
      <c r="L9" s="33"/>
      <c r="M9" s="33">
        <v>11</v>
      </c>
      <c r="N9" s="33"/>
      <c r="O9" s="33">
        <v>295</v>
      </c>
      <c r="P9" s="33"/>
      <c r="Q9" s="33">
        <v>172</v>
      </c>
      <c r="R9" s="33"/>
      <c r="S9" s="33">
        <v>9</v>
      </c>
      <c r="T9" s="33"/>
      <c r="U9" s="33"/>
      <c r="V9" s="33"/>
      <c r="W9" s="33"/>
      <c r="X9" s="33"/>
      <c r="Y9" s="33"/>
      <c r="Z9" s="33"/>
    </row>
    <row r="10" spans="1:28" ht="32" x14ac:dyDescent="0.2">
      <c r="A10" s="24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6</v>
      </c>
      <c r="X10" s="1" t="s">
        <v>7</v>
      </c>
      <c r="Y10" s="1" t="s">
        <v>6</v>
      </c>
      <c r="Z10" s="1" t="s">
        <v>7</v>
      </c>
      <c r="AA10" s="1" t="s">
        <v>8</v>
      </c>
      <c r="AB10" s="1" t="s">
        <v>9</v>
      </c>
    </row>
    <row r="11" spans="1:28" x14ac:dyDescent="0.2">
      <c r="A11" s="22">
        <f>AB11</f>
        <v>1</v>
      </c>
      <c r="B11" s="13" t="s">
        <v>86</v>
      </c>
      <c r="C11" s="13" t="s">
        <v>87</v>
      </c>
      <c r="D11" s="13" t="s">
        <v>41</v>
      </c>
      <c r="E11" s="28">
        <v>12</v>
      </c>
      <c r="F11" s="19">
        <f>IF(E11=0,,($E$9-E11)*$E$7*100/$E$9)</f>
        <v>145.45454545454547</v>
      </c>
      <c r="G11" s="28">
        <v>114</v>
      </c>
      <c r="H11" s="19">
        <f>IF(G11=0,,($G$9-G11)*$G$7*100/$G$9)</f>
        <v>295.69892473118279</v>
      </c>
      <c r="I11" s="28"/>
      <c r="J11" s="19">
        <f>IF(I11=0,,($I$9-I11)*$I$7*100/$I$9)</f>
        <v>0</v>
      </c>
      <c r="K11" s="28"/>
      <c r="L11" s="19">
        <f>IF(K11=0,,($K$9-K11)*$K$7*100/$K$9)</f>
        <v>0</v>
      </c>
      <c r="M11" s="28">
        <v>1</v>
      </c>
      <c r="N11" s="19">
        <f>IF(M11=0,,($M$9-M11)*$M$7*100/$M$9)</f>
        <v>181.81818181818181</v>
      </c>
      <c r="O11" s="28">
        <v>153</v>
      </c>
      <c r="P11" s="19">
        <f>IF(O11=0,,($O$9-O11)*$O$7*100/$O$9)</f>
        <v>240.67796610169492</v>
      </c>
      <c r="Q11" s="28">
        <v>147</v>
      </c>
      <c r="R11" s="19">
        <f>IF(Q11=0,,($Q$9-Q11)*$Q$7*100/$Q$9)</f>
        <v>72.674418604651166</v>
      </c>
      <c r="S11" s="28">
        <v>1</v>
      </c>
      <c r="T11" s="19">
        <f>IF(S11=0,,($S$9-S11)*$S$7*100/$S$9)</f>
        <v>266.66666666666669</v>
      </c>
      <c r="U11" s="28"/>
      <c r="V11" s="19">
        <f>IF(U11=0,,($U$9-U11)*$U$7*100/$U$9)</f>
        <v>0</v>
      </c>
      <c r="W11" s="28"/>
      <c r="X11" s="19">
        <f>IF(W11=0,,($W$9-W11)*$W$7*100/$W$9)</f>
        <v>0</v>
      </c>
      <c r="Y11" s="28"/>
      <c r="Z11" s="19">
        <f>IF(Y11=0,,($Y$9-Y11)*$Y$7*100/$Y$9)</f>
        <v>0</v>
      </c>
      <c r="AA11" s="23">
        <f>SUM(F11,H11,L11,N11,J11,P11,R11,T11,V11,X11,Z11)</f>
        <v>1202.9907033769227</v>
      </c>
      <c r="AB11" s="19">
        <f t="shared" ref="AB11:AB27" si="0">ROW(B11)-10</f>
        <v>1</v>
      </c>
    </row>
    <row r="12" spans="1:28" x14ac:dyDescent="0.2">
      <c r="A12" s="22">
        <f t="shared" ref="A12:A14" si="1">AB12</f>
        <v>2</v>
      </c>
      <c r="B12" s="13" t="s">
        <v>82</v>
      </c>
      <c r="C12" s="13" t="s">
        <v>83</v>
      </c>
      <c r="D12" s="13" t="s">
        <v>41</v>
      </c>
      <c r="E12" s="19">
        <v>13</v>
      </c>
      <c r="F12" s="19">
        <f>IF(E12=0,,($E$9-E12)*$E$7*100/$E$9)</f>
        <v>140.90909090909091</v>
      </c>
      <c r="G12" s="19">
        <v>163</v>
      </c>
      <c r="H12" s="19">
        <f>IF(G12=0,,($G$9-G12)*$G$7*100/$G$9)</f>
        <v>207.88530465949822</v>
      </c>
      <c r="I12" s="19"/>
      <c r="J12" s="19">
        <f>IF(I12=0,,($I$9-I12)*$I$7*100/$I$9)</f>
        <v>0</v>
      </c>
      <c r="K12" s="19"/>
      <c r="L12" s="19">
        <f>IF(K12=0,,($K$9-K12)*$K$7*100/$K$9)</f>
        <v>0</v>
      </c>
      <c r="M12" s="19">
        <v>3</v>
      </c>
      <c r="N12" s="19">
        <f>IF(M12=0,,($M$9-M12)*$M$7*100/$M$9)</f>
        <v>145.45454545454547</v>
      </c>
      <c r="O12" s="19"/>
      <c r="P12" s="19">
        <f>IF(O12=0,,($O$9-O12)*$O$7*100/$O$9)</f>
        <v>0</v>
      </c>
      <c r="Q12" s="19">
        <v>81</v>
      </c>
      <c r="R12" s="19">
        <f>IF(Q12=0,,($Q$9-Q12)*$Q$7*100/$Q$9)</f>
        <v>264.53488372093022</v>
      </c>
      <c r="S12" s="19">
        <v>3</v>
      </c>
      <c r="T12" s="19">
        <f>IF(S12=0,,($S$9-S12)*$S$7*100/$S$9)</f>
        <v>200</v>
      </c>
      <c r="U12" s="19"/>
      <c r="V12" s="19">
        <f>IF(U12=0,,($U$9-U12)*$U$7*100/$U$9)</f>
        <v>0</v>
      </c>
      <c r="W12" s="19"/>
      <c r="X12" s="19">
        <f>IF(W12=0,,($W$9-W12)*$W$7*100/$W$9)</f>
        <v>0</v>
      </c>
      <c r="Y12" s="19"/>
      <c r="Z12" s="19">
        <f>IF(Y12=0,,($Y$9-Y12)*$Y$7*100/$Y$9)</f>
        <v>0</v>
      </c>
      <c r="AA12" s="23">
        <f>SUM(F12,H12,L12,N12,J12,P12,R12,T12,V12,X12,Z12)</f>
        <v>958.78382474406487</v>
      </c>
      <c r="AB12" s="19">
        <f t="shared" si="0"/>
        <v>2</v>
      </c>
    </row>
    <row r="13" spans="1:28" x14ac:dyDescent="0.2">
      <c r="A13" s="22">
        <f t="shared" si="1"/>
        <v>3</v>
      </c>
      <c r="B13" s="13" t="s">
        <v>92</v>
      </c>
      <c r="C13" s="13" t="s">
        <v>93</v>
      </c>
      <c r="D13" s="13" t="s">
        <v>41</v>
      </c>
      <c r="E13" s="19">
        <v>35</v>
      </c>
      <c r="F13" s="19">
        <f>IF(E13=0,,($E$9-E13)*$E$7*100/$E$9)</f>
        <v>40.909090909090907</v>
      </c>
      <c r="G13" s="19">
        <v>210</v>
      </c>
      <c r="H13" s="19">
        <f>IF(G13=0,,($G$9-G13)*$G$7*100/$G$9)</f>
        <v>123.65591397849462</v>
      </c>
      <c r="I13" s="19">
        <v>153</v>
      </c>
      <c r="J13" s="19">
        <f>IF(I13=0,,($I$9-I13)*$I$7*100/$I$9)</f>
        <v>24.844720496894411</v>
      </c>
      <c r="K13" s="19">
        <v>3</v>
      </c>
      <c r="L13" s="19">
        <f>IF(K13=0,,($K$9-K13)*$K$7*100/$K$9)</f>
        <v>145.45454545454547</v>
      </c>
      <c r="M13" s="19">
        <v>3</v>
      </c>
      <c r="N13" s="19">
        <f>IF(M13=0,,($M$9-M13)*$M$7*100/$M$9)</f>
        <v>145.45454545454547</v>
      </c>
      <c r="O13" s="19">
        <v>237</v>
      </c>
      <c r="P13" s="19">
        <f>IF(O13=0,,($O$9-O13)*$O$7*100/$O$9)</f>
        <v>98.305084745762713</v>
      </c>
      <c r="Q13" s="19">
        <v>140</v>
      </c>
      <c r="R13" s="19">
        <f>IF(Q13=0,,($Q$9-Q13)*$Q$7*100/$Q$9)</f>
        <v>93.023255813953483</v>
      </c>
      <c r="S13" s="19">
        <v>6</v>
      </c>
      <c r="T13" s="19">
        <f>IF(S13=0,,($S$9-S13)*$S$7*100/$S$9)</f>
        <v>100</v>
      </c>
      <c r="U13" s="19"/>
      <c r="V13" s="19">
        <f>IF(U13=0,,($U$9-U13)*$U$7*100/$U$9)</f>
        <v>0</v>
      </c>
      <c r="W13" s="19"/>
      <c r="X13" s="19">
        <f>IF(W13=0,,($W$9-W13)*$W$7*100/$W$9)</f>
        <v>0</v>
      </c>
      <c r="Y13" s="19"/>
      <c r="Z13" s="19">
        <f>IF(Y13=0,,($Y$9-Y13)*$Y$7*100/$Y$9)</f>
        <v>0</v>
      </c>
      <c r="AA13" s="23">
        <f>SUM(F13,H13,L13,N13,J13,P13,R13,T13,V13,X13,Z13)</f>
        <v>771.64715685328702</v>
      </c>
      <c r="AB13" s="13">
        <f t="shared" si="0"/>
        <v>3</v>
      </c>
    </row>
    <row r="14" spans="1:28" x14ac:dyDescent="0.2">
      <c r="A14" s="22">
        <f t="shared" si="1"/>
        <v>4</v>
      </c>
      <c r="B14" s="13" t="s">
        <v>162</v>
      </c>
      <c r="C14" s="13" t="s">
        <v>163</v>
      </c>
      <c r="D14" s="13" t="s">
        <v>41</v>
      </c>
      <c r="E14" s="13"/>
      <c r="F14" s="19">
        <f>IF(E14=0,,($E$9-E14)*$E$7*100/$E$9)</f>
        <v>0</v>
      </c>
      <c r="G14" s="13"/>
      <c r="H14" s="19">
        <f>IF(G14=0,,($G$9-G14)*$G$7*100/$G$9)</f>
        <v>0</v>
      </c>
      <c r="I14" s="13"/>
      <c r="J14" s="19">
        <f>IF(I14=0,,($I$9-I14)*$I$7*100/$I$9)</f>
        <v>0</v>
      </c>
      <c r="K14" s="13">
        <v>2</v>
      </c>
      <c r="L14" s="19">
        <f>IF(K14=0,,($K$9-K14)*$K$7*100/$K$9)</f>
        <v>163.63636363636363</v>
      </c>
      <c r="M14" s="13">
        <v>5</v>
      </c>
      <c r="N14" s="19">
        <f>IF(M14=0,,($M$9-M14)*$M$7*100/$M$9)</f>
        <v>109.09090909090909</v>
      </c>
      <c r="O14" s="13"/>
      <c r="P14" s="19">
        <f>IF(O14=0,,($O$9-O14)*$O$7*100/$O$9)</f>
        <v>0</v>
      </c>
      <c r="Q14" s="13">
        <v>114</v>
      </c>
      <c r="R14" s="19">
        <f>IF(Q14=0,,($Q$9-Q14)*$Q$7*100/$Q$9)</f>
        <v>168.6046511627907</v>
      </c>
      <c r="S14" s="13">
        <v>3</v>
      </c>
      <c r="T14" s="19">
        <f>IF(S14=0,,($S$9-S14)*$S$7*100/$S$9)</f>
        <v>200</v>
      </c>
      <c r="U14" s="13"/>
      <c r="V14" s="19">
        <f>IF(U14=0,,($U$9-U14)*$U$7*100/$U$9)</f>
        <v>0</v>
      </c>
      <c r="W14" s="13"/>
      <c r="X14" s="19">
        <f>IF(W14=0,,($W$9-W14)*$W$7*100/$W$9)</f>
        <v>0</v>
      </c>
      <c r="Y14" s="13"/>
      <c r="Z14" s="19">
        <f>IF(Y14=0,,($Y$9-Y14)*$Y$7*100/$Y$9)</f>
        <v>0</v>
      </c>
      <c r="AA14" s="23">
        <f>SUM(F14,H14,L14,N14,J14,P14,R14,T14,V14,X14,Z14)</f>
        <v>641.33192389006342</v>
      </c>
      <c r="AB14" s="19">
        <f t="shared" si="0"/>
        <v>4</v>
      </c>
    </row>
    <row r="15" spans="1:28" x14ac:dyDescent="0.2">
      <c r="A15" s="22">
        <v>5</v>
      </c>
      <c r="B15" s="13" t="s">
        <v>90</v>
      </c>
      <c r="C15" s="13" t="s">
        <v>91</v>
      </c>
      <c r="D15" s="13" t="s">
        <v>41</v>
      </c>
      <c r="E15" s="13">
        <v>28</v>
      </c>
      <c r="F15" s="19">
        <f>IF(E15=0,,($E$9-E15)*$E$7*100/$E$9)</f>
        <v>72.727272727272734</v>
      </c>
      <c r="G15" s="13"/>
      <c r="H15" s="19">
        <f>IF(G15=0,,($G$9-G15)*$G$7*100/$G$9)</f>
        <v>0</v>
      </c>
      <c r="I15" s="13"/>
      <c r="J15" s="19">
        <f>IF(I15=0,,($I$9-I15)*$I$7*100/$I$9)</f>
        <v>0</v>
      </c>
      <c r="K15" s="13">
        <v>3</v>
      </c>
      <c r="L15" s="19">
        <f>IF(K15=0,,($K$9-K15)*$K$7*100/$K$9)</f>
        <v>145.45454545454547</v>
      </c>
      <c r="M15" s="13">
        <v>2</v>
      </c>
      <c r="N15" s="19">
        <f>IF(M15=0,,($M$9-M15)*$M$7*100/$M$9)</f>
        <v>163.63636363636363</v>
      </c>
      <c r="O15" s="13"/>
      <c r="P15" s="19">
        <f>IF(O15=0,,($O$9-O15)*$O$7*100/$O$9)</f>
        <v>0</v>
      </c>
      <c r="Q15" s="25">
        <v>146</v>
      </c>
      <c r="R15" s="19">
        <f>IF(Q15=0,,($Q$9-Q15)*$Q$7*100/$Q$9)</f>
        <v>75.581395348837205</v>
      </c>
      <c r="S15" s="13"/>
      <c r="T15" s="19">
        <f>IF(S15=0,,($S$9-S15)*$S$7*100/$S$9)</f>
        <v>0</v>
      </c>
      <c r="U15" s="13"/>
      <c r="V15" s="19">
        <f>IF(U15=0,,($U$9-U15)*$U$7*100/$U$9)</f>
        <v>0</v>
      </c>
      <c r="W15" s="13"/>
      <c r="X15" s="19">
        <f>IF(W15=0,,($W$9-W15)*$W$7*100/$W$9)</f>
        <v>0</v>
      </c>
      <c r="Y15" s="13"/>
      <c r="Z15" s="19">
        <f>IF(Y15=0,,($Y$9-Y15)*$Y$7*100/$Y$9)</f>
        <v>0</v>
      </c>
      <c r="AA15" s="23">
        <f>SUM(F15,H15,L15,N15,J15,P15,R15,T15,V15,X15,Z15)</f>
        <v>457.399577167019</v>
      </c>
      <c r="AB15" s="19">
        <f t="shared" si="0"/>
        <v>5</v>
      </c>
    </row>
    <row r="16" spans="1:28" x14ac:dyDescent="0.2">
      <c r="A16" s="22">
        <v>6</v>
      </c>
      <c r="B16" s="13" t="s">
        <v>112</v>
      </c>
      <c r="C16" s="13" t="s">
        <v>113</v>
      </c>
      <c r="D16" s="13" t="s">
        <v>41</v>
      </c>
      <c r="E16" s="13"/>
      <c r="F16" s="13">
        <f>IF(E16=0,,$E$9+1-E16)</f>
        <v>0</v>
      </c>
      <c r="G16" s="13"/>
      <c r="H16" s="19">
        <f>IF(G16=0,,($G$9-G16)*$G$7*100/$G$9)</f>
        <v>0</v>
      </c>
      <c r="I16" s="13"/>
      <c r="J16" s="19">
        <f>IF(I16=0,,($I$9-I16)*$I$7*100/$I$9)</f>
        <v>0</v>
      </c>
      <c r="K16" s="13"/>
      <c r="L16" s="19">
        <f>IF(K16=0,,($K$9-K16)*$K$7*100/$K$9)</f>
        <v>0</v>
      </c>
      <c r="M16" s="13">
        <v>7</v>
      </c>
      <c r="N16" s="19">
        <f>IF(M16=0,,($M$9-M16)*$M$7*100/$M$9)</f>
        <v>72.727272727272734</v>
      </c>
      <c r="O16" s="13"/>
      <c r="P16" s="19">
        <f>IF(O16=0,,($O$9-O16)*$O$7*100/$O$9)</f>
        <v>0</v>
      </c>
      <c r="Q16" s="13"/>
      <c r="R16" s="19">
        <f>IF(Q16=0,,($Q$9-Q16)*$Q$7*100/$Q$9)</f>
        <v>0</v>
      </c>
      <c r="S16" s="13">
        <v>2</v>
      </c>
      <c r="T16" s="19">
        <f>IF(S16=0,,($S$9-S16)*$S$7*100/$S$9)</f>
        <v>233.33333333333334</v>
      </c>
      <c r="U16" s="13"/>
      <c r="V16" s="19">
        <f>IF(U16=0,,($U$9-U16)*$U$7*100/$U$9)</f>
        <v>0</v>
      </c>
      <c r="W16" s="13"/>
      <c r="X16" s="19">
        <f>IF(W16=0,,($W$9-W16)*$W$7*100/$W$9)</f>
        <v>0</v>
      </c>
      <c r="Y16" s="13"/>
      <c r="Z16" s="19">
        <f>IF(Y16=0,,($Y$9-Y16)*$Y$7*100/$Y$9)</f>
        <v>0</v>
      </c>
      <c r="AA16" s="23">
        <f>SUM(F16,H16,L16,N16,J16,P16,R16,T16,V16,X16,Z16)</f>
        <v>306.06060606060606</v>
      </c>
      <c r="AB16" s="19">
        <f t="shared" si="0"/>
        <v>6</v>
      </c>
    </row>
    <row r="17" spans="1:28" x14ac:dyDescent="0.2">
      <c r="A17" s="22">
        <v>7</v>
      </c>
      <c r="B17" s="13" t="s">
        <v>88</v>
      </c>
      <c r="C17" s="13" t="s">
        <v>89</v>
      </c>
      <c r="D17" s="13" t="s">
        <v>41</v>
      </c>
      <c r="E17" s="19">
        <v>25</v>
      </c>
      <c r="F17" s="19">
        <f>IF(E17=0,,($E$9-E17)*$E$7*100/$E$9)</f>
        <v>86.36363636363636</v>
      </c>
      <c r="G17" s="19"/>
      <c r="H17" s="19">
        <f>IF(G17=0,,($G$9-G17)*$G$7*100/$G$9)</f>
        <v>0</v>
      </c>
      <c r="I17" s="19"/>
      <c r="J17" s="19">
        <f>IF(I17=0,,($I$9-I17)*$I$7*100/$I$9)</f>
        <v>0</v>
      </c>
      <c r="K17" s="19"/>
      <c r="L17" s="19">
        <f>IF(K17=0,,($K$9-K17)*$K$7*100/$K$9)</f>
        <v>0</v>
      </c>
      <c r="M17" s="19"/>
      <c r="N17" s="19">
        <f>IF(M17=0,,($M$9-M17)*$M$7*100/$M$9)</f>
        <v>0</v>
      </c>
      <c r="O17" s="19"/>
      <c r="P17" s="19">
        <f>IF(O17=0,,($O$9-O17)*$O$7*100/$O$9)</f>
        <v>0</v>
      </c>
      <c r="Q17" s="19">
        <v>144</v>
      </c>
      <c r="R17" s="19">
        <f>IF(Q17=0,,($Q$9-Q17)*$Q$7*100/$Q$9)</f>
        <v>81.395348837209298</v>
      </c>
      <c r="S17" s="19">
        <v>8</v>
      </c>
      <c r="T17" s="19">
        <f>IF(S17=0,,($S$9-S17)*$S$7*100/$S$9)</f>
        <v>33.333333333333336</v>
      </c>
      <c r="U17" s="19"/>
      <c r="V17" s="19">
        <f>IF(U17=0,,($U$9-U17)*$U$7*100/$U$9)</f>
        <v>0</v>
      </c>
      <c r="W17" s="19"/>
      <c r="X17" s="19">
        <f>IF(W17=0,,($W$9-W17)*$W$7*100/$W$9)</f>
        <v>0</v>
      </c>
      <c r="Y17" s="19"/>
      <c r="Z17" s="19">
        <f>IF(Y17=0,,($Y$9-Y17)*$Y$7*100/$Y$9)</f>
        <v>0</v>
      </c>
      <c r="AA17" s="23">
        <f>SUM(F17,H17,L17,N17,J17,P17,R17,T17,V17,X17,Z17)</f>
        <v>201.09231853417899</v>
      </c>
      <c r="AB17" s="19">
        <f t="shared" si="0"/>
        <v>7</v>
      </c>
    </row>
    <row r="18" spans="1:28" x14ac:dyDescent="0.2">
      <c r="A18" s="22">
        <v>8</v>
      </c>
      <c r="B18" s="27" t="s">
        <v>394</v>
      </c>
      <c r="C18" s="27" t="s">
        <v>395</v>
      </c>
      <c r="D18" s="6" t="s">
        <v>41</v>
      </c>
      <c r="E18" s="6"/>
      <c r="F18" s="27">
        <f>IF(E18=0,,$E$9+1-E18)</f>
        <v>0</v>
      </c>
      <c r="G18" s="6"/>
      <c r="H18" s="19">
        <f>IF(G18=0,,($G$9-G18)*$G$7*100/$G$9)</f>
        <v>0</v>
      </c>
      <c r="I18" s="6"/>
      <c r="J18" s="19">
        <f>IF(I18=0,,($I$9-I18)*$I$7*100/$I$9)</f>
        <v>0</v>
      </c>
      <c r="K18" s="6"/>
      <c r="L18" s="19">
        <f>IF(K18=0,,($K$9-K18)*$K$7*100/$K$9)</f>
        <v>0</v>
      </c>
      <c r="M18" s="6"/>
      <c r="N18" s="19">
        <v>0</v>
      </c>
      <c r="O18" s="6"/>
      <c r="P18" s="29">
        <f>IF(O18=0,,($O$9-O18)*$O$7*100/$O$9)</f>
        <v>0</v>
      </c>
      <c r="Q18" s="6"/>
      <c r="R18" s="19">
        <f>IF(Q18=0,,($Q$9-Q18)*$Q$7*100/$Q$9)</f>
        <v>0</v>
      </c>
      <c r="S18" s="6">
        <v>5</v>
      </c>
      <c r="T18" s="19">
        <f>IF(S18=0,,($S$9-S18)*$S$7*100/$S$9)</f>
        <v>133.33333333333334</v>
      </c>
      <c r="U18" s="6"/>
      <c r="V18" s="19">
        <f>IF(U18=0,,($U$9-U18)*$U$7*100/$U$9)</f>
        <v>0</v>
      </c>
      <c r="W18" s="6"/>
      <c r="X18" s="19">
        <f>IF(W18=0,,($W$9-W18)*$W$7*100/$W$9)</f>
        <v>0</v>
      </c>
      <c r="Y18" s="6"/>
      <c r="Z18" s="19">
        <f>IF(Y18=0,,($Y$9-Y18)*$Y$7*100/$Y$9)</f>
        <v>0</v>
      </c>
      <c r="AA18" s="23">
        <f>SUM(F18,H18,L18,N18,J18,P18,R18,T18,V18,X18,Z18)</f>
        <v>133.33333333333334</v>
      </c>
      <c r="AB18" s="19">
        <f t="shared" si="0"/>
        <v>8</v>
      </c>
    </row>
    <row r="19" spans="1:28" x14ac:dyDescent="0.2">
      <c r="A19" s="22">
        <v>9</v>
      </c>
      <c r="B19" s="27" t="s">
        <v>164</v>
      </c>
      <c r="C19" s="27" t="s">
        <v>165</v>
      </c>
      <c r="D19" s="6" t="s">
        <v>137</v>
      </c>
      <c r="E19" s="6"/>
      <c r="F19" s="27">
        <f>IF(E19=0,,$E$9+1-E19)</f>
        <v>0</v>
      </c>
      <c r="G19" s="6"/>
      <c r="H19" s="13">
        <f>IF(G19=0,,$E$9+1-G19)</f>
        <v>0</v>
      </c>
      <c r="I19" s="6"/>
      <c r="J19" s="19">
        <f>IF(I19=0,,($I$9-I19)*$I$7*100/$I$9)</f>
        <v>0</v>
      </c>
      <c r="K19" s="27">
        <v>6</v>
      </c>
      <c r="L19" s="19">
        <f>IF(K19=0,,($K$9-K19)*$K$7*100/$K$9)</f>
        <v>90.909090909090907</v>
      </c>
      <c r="M19" s="6"/>
      <c r="N19" s="19">
        <f>IF(M19=0,,($M$9-M19)*$M$7*100/$M$9)</f>
        <v>0</v>
      </c>
      <c r="O19" s="6"/>
      <c r="P19" s="29">
        <f>IF(O19=0,,($O$9-O19)*$O$7*100/$O$9)</f>
        <v>0</v>
      </c>
      <c r="Q19" s="27"/>
      <c r="R19" s="19">
        <f>IF(Q19=0,,($Q$9-Q19)*$Q$7*100/$Q$9)</f>
        <v>0</v>
      </c>
      <c r="S19" s="6"/>
      <c r="T19" s="19">
        <f>IF(S19=0,,($S$9-S19)*$S$7*100/$S$9)</f>
        <v>0</v>
      </c>
      <c r="U19" s="6"/>
      <c r="V19" s="19">
        <f>IF(U19=0,,($U$9-U19)*$U$7*100/$U$9)</f>
        <v>0</v>
      </c>
      <c r="W19" s="6"/>
      <c r="X19" s="19">
        <f>IF(W19=0,,($W$9-W19)*$W$7*100/$W$9)</f>
        <v>0</v>
      </c>
      <c r="Y19" s="6"/>
      <c r="Z19" s="19">
        <f>IF(Y19=0,,($Y$9-Y19)*$Y$7*100/$Y$9)</f>
        <v>0</v>
      </c>
      <c r="AA19" s="23">
        <f>SUM(F19,H19,L19,N19,J19,P19,R19,T19,V19,X19,Z19)</f>
        <v>90.909090909090907</v>
      </c>
      <c r="AB19" s="13">
        <f t="shared" si="0"/>
        <v>9</v>
      </c>
    </row>
    <row r="20" spans="1:28" x14ac:dyDescent="0.2">
      <c r="A20" s="22">
        <v>10</v>
      </c>
      <c r="B20" s="13" t="s">
        <v>166</v>
      </c>
      <c r="C20" s="13" t="s">
        <v>167</v>
      </c>
      <c r="D20" s="13" t="s">
        <v>137</v>
      </c>
      <c r="E20" s="19"/>
      <c r="F20" s="19">
        <f>IF(E20=0,,($E$9-E20)*$E$7*100/$E$9)</f>
        <v>0</v>
      </c>
      <c r="G20" s="19"/>
      <c r="H20" s="19">
        <f>IF(G20=0,,($G$9-G20)*$G$7*100/$G$9)</f>
        <v>0</v>
      </c>
      <c r="I20" s="19"/>
      <c r="J20" s="19">
        <f>IF(I20=0,,($I$9-I20)*$I$7*100/$I$9)</f>
        <v>0</v>
      </c>
      <c r="K20" s="19">
        <v>7</v>
      </c>
      <c r="L20" s="19">
        <f>IF(K20=0,,($K$9-K20)*$K$7*100/$K$9)</f>
        <v>72.727272727272734</v>
      </c>
      <c r="M20" s="19"/>
      <c r="N20" s="19">
        <f>IF(M20=0,,($M$9-M20)*$M$7*100/$M$9)</f>
        <v>0</v>
      </c>
      <c r="O20" s="19"/>
      <c r="P20" s="19">
        <f>IF(O20=0,,($O$9-O20)*$O$7*100/$O$9)</f>
        <v>0</v>
      </c>
      <c r="Q20" s="19"/>
      <c r="R20" s="19">
        <f>IF(Q20=0,,($Q$9-Q20)*$Q$7*100/$Q$9)</f>
        <v>0</v>
      </c>
      <c r="S20" s="19"/>
      <c r="T20" s="19">
        <f>IF(S20=0,,($S$9-S20)*$S$7*100/$S$9)</f>
        <v>0</v>
      </c>
      <c r="U20" s="19"/>
      <c r="V20" s="19">
        <f>IF(U20=0,,($U$9-U20)*$U$7*100/$U$9)</f>
        <v>0</v>
      </c>
      <c r="W20" s="19"/>
      <c r="X20" s="19">
        <f>IF(W20=0,,($W$9-W20)*$W$7*100/$W$9)</f>
        <v>0</v>
      </c>
      <c r="Y20" s="19"/>
      <c r="Z20" s="19">
        <f>IF(Y20=0,,($Y$9-Y20)*$Y$7*100/$Y$9)</f>
        <v>0</v>
      </c>
      <c r="AA20" s="23">
        <f>SUM(F20,H20,L20,N20,J20,P20,R20,T20,V20,X20,Z20)</f>
        <v>72.727272727272734</v>
      </c>
      <c r="AB20" s="13">
        <f t="shared" si="0"/>
        <v>10</v>
      </c>
    </row>
    <row r="21" spans="1:28" x14ac:dyDescent="0.2">
      <c r="A21" s="22">
        <v>11</v>
      </c>
      <c r="B21" s="27" t="s">
        <v>396</v>
      </c>
      <c r="C21" s="27" t="s">
        <v>136</v>
      </c>
      <c r="D21" s="6" t="s">
        <v>137</v>
      </c>
      <c r="E21" s="6"/>
      <c r="F21" s="27">
        <f>IF(E21=0,,$E$9+1-E21)</f>
        <v>0</v>
      </c>
      <c r="G21" s="6"/>
      <c r="H21" s="27">
        <f>IF(G21=0,,$E$9+1-G21)</f>
        <v>0</v>
      </c>
      <c r="I21" s="6"/>
      <c r="J21" s="19">
        <f>IF(I21=0,,($I$9-I21)*$I$7*100/$I$9)</f>
        <v>0</v>
      </c>
      <c r="K21" s="6"/>
      <c r="L21" s="19">
        <f>IF(K21=0,,($K$9-K21)*$K$7*100/$K$9)</f>
        <v>0</v>
      </c>
      <c r="M21" s="6"/>
      <c r="N21" s="19">
        <f>IF(M21=0,,($M$9-M21)*$M$7*100/$M$9)</f>
        <v>0</v>
      </c>
      <c r="O21" s="6"/>
      <c r="P21" s="29">
        <f>IF(O21=0,,($O$9-O21)*$O$7*100/$O$9)</f>
        <v>0</v>
      </c>
      <c r="Q21" s="6"/>
      <c r="R21" s="19">
        <f>IF(Q21=0,,($Q$9-Q21)*$Q$7*100/$Q$9)</f>
        <v>0</v>
      </c>
      <c r="S21" s="6">
        <v>7</v>
      </c>
      <c r="T21" s="19">
        <f>IF(S21=0,,($S$9-S21)*$S$7*100/$S$9)</f>
        <v>66.666666666666671</v>
      </c>
      <c r="U21" s="6"/>
      <c r="V21" s="19">
        <f>IF(U21=0,,($U$9-U21)*$U$7*100/$U$9)</f>
        <v>0</v>
      </c>
      <c r="W21" s="6"/>
      <c r="X21" s="19">
        <f>IF(W21=0,,($W$9-W21)*$W$7*100/$W$9)</f>
        <v>0</v>
      </c>
      <c r="Y21" s="6"/>
      <c r="Z21" s="19">
        <f>IF(Y21=0,,($Y$9-Y21)*$Y$7*100/$Y$9)</f>
        <v>0</v>
      </c>
      <c r="AA21" s="23">
        <f>SUM(F21,H21,L21,N21,J21,P21,R21,T21,V21,X21,Z21)</f>
        <v>66.666666666666671</v>
      </c>
      <c r="AB21" s="13">
        <f t="shared" si="0"/>
        <v>11</v>
      </c>
    </row>
    <row r="22" spans="1:28" x14ac:dyDescent="0.2">
      <c r="A22" s="22">
        <v>12</v>
      </c>
      <c r="B22" s="27" t="s">
        <v>168</v>
      </c>
      <c r="C22" s="27" t="s">
        <v>169</v>
      </c>
      <c r="D22" s="6" t="s">
        <v>161</v>
      </c>
      <c r="E22" s="6"/>
      <c r="F22" s="27">
        <f>IF(E22=0,,$E$9+1-E22)</f>
        <v>0</v>
      </c>
      <c r="G22" s="6"/>
      <c r="H22" s="13">
        <f>IF(G22=0,,$E$9+1-G22)</f>
        <v>0</v>
      </c>
      <c r="I22" s="6"/>
      <c r="J22" s="19">
        <f>IF(I22=0,,($I$9-I22)*$I$7*100/$I$9)</f>
        <v>0</v>
      </c>
      <c r="K22" s="27">
        <v>8</v>
      </c>
      <c r="L22" s="19">
        <f>IF(K22=0,,($K$9-K22)*$K$7*100/$K$9)</f>
        <v>54.545454545454547</v>
      </c>
      <c r="M22" s="6"/>
      <c r="N22" s="19">
        <f>IF(M22=0,,($M$9-M22)*$M$7*100/$M$9)</f>
        <v>0</v>
      </c>
      <c r="O22" s="6"/>
      <c r="P22" s="29">
        <f>IF(O22=0,,($O$9-O22)*$O$7*100/$O$9)</f>
        <v>0</v>
      </c>
      <c r="Q22" s="27"/>
      <c r="R22" s="19">
        <f>IF(Q22=0,,($Q$9-Q22)*$Q$7*100/$Q$9)</f>
        <v>0</v>
      </c>
      <c r="S22" s="6"/>
      <c r="T22" s="19">
        <f>IF(S22=0,,($S$9-S22)*$S$7*100/$S$9)</f>
        <v>0</v>
      </c>
      <c r="U22" s="6"/>
      <c r="V22" s="19">
        <f>IF(U22=0,,($U$9-U22)*$U$7*100/$U$9)</f>
        <v>0</v>
      </c>
      <c r="W22" s="6"/>
      <c r="X22" s="19">
        <f>IF(W22=0,,($W$9-W22)*$W$7*100/$W$9)</f>
        <v>0</v>
      </c>
      <c r="Y22" s="6"/>
      <c r="Z22" s="19">
        <f>IF(Y22=0,,($Y$9-Y22)*$Y$7*100/$Y$9)</f>
        <v>0</v>
      </c>
      <c r="AA22" s="23">
        <f>SUM(F22,H22,L22,N22,J22,P22,R22,T22,V22,X22,Z22)</f>
        <v>54.545454545454547</v>
      </c>
      <c r="AB22" s="13">
        <f t="shared" si="0"/>
        <v>12</v>
      </c>
    </row>
    <row r="23" spans="1:28" x14ac:dyDescent="0.2">
      <c r="A23" s="13">
        <v>13</v>
      </c>
      <c r="B23" s="13" t="s">
        <v>290</v>
      </c>
      <c r="C23" s="13" t="s">
        <v>291</v>
      </c>
      <c r="D23" s="13" t="s">
        <v>41</v>
      </c>
      <c r="E23" s="13"/>
      <c r="F23" s="13">
        <f>IF(E23=0,,$E$9+1-E23)</f>
        <v>0</v>
      </c>
      <c r="G23" s="13"/>
      <c r="H23" s="19">
        <f>IF(G23=0,,($G$9-G23)*$G$7*100/$G$9)</f>
        <v>0</v>
      </c>
      <c r="I23" s="13"/>
      <c r="J23" s="19">
        <f>IF(I23=0,,($I$9-I23)*$I$7*100/$I$9)</f>
        <v>0</v>
      </c>
      <c r="K23" s="13"/>
      <c r="L23" s="19">
        <f>IF(K23=0,,($K$9-K23)*$K$7*100/$K$9)</f>
        <v>0</v>
      </c>
      <c r="M23" s="13">
        <v>8</v>
      </c>
      <c r="N23" s="19">
        <f>IF(M23=0,,($M$9-M23)*$M$7*100/$M$9)</f>
        <v>54.545454545454547</v>
      </c>
      <c r="O23" s="13"/>
      <c r="P23" s="19">
        <f>IF(O23=0,,($O$9-O23)*$O$7*100/$O$9)</f>
        <v>0</v>
      </c>
      <c r="Q23" s="13"/>
      <c r="R23" s="19">
        <f>IF(Q23=0,,($Q$9-Q23)*$Q$7*100/$Q$9)</f>
        <v>0</v>
      </c>
      <c r="S23" s="13"/>
      <c r="T23" s="19">
        <f>IF(S23=0,,($S$9-S23)*$S$7*100/$S$9)</f>
        <v>0</v>
      </c>
      <c r="U23" s="13"/>
      <c r="V23" s="19">
        <f>IF(U23=0,,($U$9-U23)*$U$7*100/$U$9)</f>
        <v>0</v>
      </c>
      <c r="W23" s="13"/>
      <c r="X23" s="19">
        <f>IF(W23=0,,($W$9-W23)*$W$7*100/$W$9)</f>
        <v>0</v>
      </c>
      <c r="Y23" s="13"/>
      <c r="Z23" s="19">
        <f>IF(Y23=0,,($Y$9-Y23)*$Y$7*100/$Y$9)</f>
        <v>0</v>
      </c>
      <c r="AA23" s="23">
        <f>SUM(F23,H23,L23,N23,J23,P23,R23,T23,V23,X23,Z23)</f>
        <v>54.545454545454547</v>
      </c>
      <c r="AB23" s="13">
        <f t="shared" si="0"/>
        <v>13</v>
      </c>
    </row>
    <row r="24" spans="1:28" x14ac:dyDescent="0.2">
      <c r="A24" s="22">
        <v>14</v>
      </c>
      <c r="B24" s="13" t="s">
        <v>95</v>
      </c>
      <c r="C24" s="13" t="s">
        <v>109</v>
      </c>
      <c r="D24" s="13" t="s">
        <v>110</v>
      </c>
      <c r="E24" s="13"/>
      <c r="F24" s="19">
        <f>IF(E24=0,,($E$9-E24)*$E$7*100/$E$9)</f>
        <v>0</v>
      </c>
      <c r="G24" s="13">
        <v>251</v>
      </c>
      <c r="H24" s="19">
        <f>IF(G24=0,,($G$9-G24)*$G$7*100/$G$9)</f>
        <v>50.179211469534053</v>
      </c>
      <c r="I24" s="13"/>
      <c r="J24" s="19">
        <f>IF(I24=0,,($I$9-I24)*$I$7*100/$I$9)</f>
        <v>0</v>
      </c>
      <c r="K24" s="13"/>
      <c r="L24" s="19">
        <f>IF(K24=0,,($K$9-K24)*$K$7*100/$K$9)</f>
        <v>0</v>
      </c>
      <c r="M24" s="13"/>
      <c r="N24" s="19">
        <f>IF(M24=0,,($M$9-M24)*$M$7*100/$M$9)</f>
        <v>0</v>
      </c>
      <c r="O24" s="13"/>
      <c r="P24" s="19">
        <f>IF(O24=0,,($O$9-O24)*$O$7*100/$O$9)</f>
        <v>0</v>
      </c>
      <c r="Q24" s="13"/>
      <c r="R24" s="19">
        <f>IF(Q24=0,,($Q$9-Q24)*$Q$7*100/$Q$9)</f>
        <v>0</v>
      </c>
      <c r="S24" s="13"/>
      <c r="T24" s="19">
        <f>IF(S24=0,,($S$9-S24)*$S$7*100/$S$9)</f>
        <v>0</v>
      </c>
      <c r="U24" s="13"/>
      <c r="V24" s="19">
        <f>IF(U24=0,,($U$9-U24)*$U$7*100/$U$9)</f>
        <v>0</v>
      </c>
      <c r="W24" s="13"/>
      <c r="X24" s="19">
        <f>IF(W24=0,,($W$9-W24)*$W$7*100/$W$9)</f>
        <v>0</v>
      </c>
      <c r="Y24" s="13"/>
      <c r="Z24" s="19">
        <f>IF(Y24=0,,($Y$9-Y24)*$Y$7*100/$Y$9)</f>
        <v>0</v>
      </c>
      <c r="AA24" s="23">
        <f>SUM(F24,H24,L24,N24,J24,P24,R24,T24,V24,X24,Z24)</f>
        <v>50.179211469534053</v>
      </c>
      <c r="AB24" s="13">
        <f t="shared" si="0"/>
        <v>14</v>
      </c>
    </row>
    <row r="25" spans="1:28" x14ac:dyDescent="0.2">
      <c r="A25" s="26">
        <v>15</v>
      </c>
      <c r="B25" s="13" t="s">
        <v>164</v>
      </c>
      <c r="C25" s="13" t="s">
        <v>170</v>
      </c>
      <c r="D25" s="13" t="s">
        <v>137</v>
      </c>
      <c r="E25" s="19"/>
      <c r="F25" s="19">
        <f>IF(E25=0,,($E$9-E25)*$E$7*100/$E$9)</f>
        <v>0</v>
      </c>
      <c r="G25" s="19"/>
      <c r="H25" s="19">
        <f>IF(G25=0,,($G$9-G25)*$G$7*100/$G$9)</f>
        <v>0</v>
      </c>
      <c r="I25" s="19"/>
      <c r="J25" s="19">
        <f>IF(I25=0,,($I$9-I25)*$I$7*100/$I$9)</f>
        <v>0</v>
      </c>
      <c r="K25" s="19">
        <v>9</v>
      </c>
      <c r="L25" s="19">
        <f>IF(K25=0,,($K$9-K25)*$K$7*100/$K$9)</f>
        <v>36.363636363636367</v>
      </c>
      <c r="M25" s="19"/>
      <c r="N25" s="19">
        <f>IF(M25=0,,($M$9-M25)*$M$7*100/$M$9)</f>
        <v>0</v>
      </c>
      <c r="O25" s="19"/>
      <c r="P25" s="19">
        <f>IF(O25=0,,($O$9-O25)*$O$7*100/$O$9)</f>
        <v>0</v>
      </c>
      <c r="Q25" s="19"/>
      <c r="R25" s="19">
        <f>IF(Q25=0,,($Q$9-Q25)*$Q$7*100/$Q$9)</f>
        <v>0</v>
      </c>
      <c r="S25" s="19"/>
      <c r="T25" s="19">
        <f>IF(S25=0,,($S$9-S25)*$S$7*100/$S$9)</f>
        <v>0</v>
      </c>
      <c r="U25" s="19"/>
      <c r="V25" s="19">
        <f>IF(U25=0,,($U$9-U25)*$U$7*100/$U$9)</f>
        <v>0</v>
      </c>
      <c r="W25" s="19"/>
      <c r="X25" s="19">
        <f>IF(W25=0,,($W$9-W25)*$W$7*100/$W$9)</f>
        <v>0</v>
      </c>
      <c r="Y25" s="19"/>
      <c r="Z25" s="19">
        <f>IF(Y25=0,,($Y$9-Y25)*$Y$7*100/$Y$9)</f>
        <v>0</v>
      </c>
      <c r="AA25" s="23">
        <f>SUM(F25,H25,L25,N25,J25,P25,R25,T25,V25,X25,Z25)</f>
        <v>36.363636363636367</v>
      </c>
      <c r="AB25" s="27">
        <f t="shared" si="0"/>
        <v>15</v>
      </c>
    </row>
    <row r="26" spans="1:28" x14ac:dyDescent="0.2">
      <c r="A26" s="26">
        <v>16</v>
      </c>
      <c r="B26" s="13" t="s">
        <v>292</v>
      </c>
      <c r="C26" s="13" t="s">
        <v>293</v>
      </c>
      <c r="D26" s="19" t="s">
        <v>41</v>
      </c>
      <c r="E26" s="13"/>
      <c r="F26" s="19">
        <v>0</v>
      </c>
      <c r="G26" s="13"/>
      <c r="H26" s="19">
        <f>IF(G26=0,,($G$9-G26)*$G$7*100/$G$9)</f>
        <v>0</v>
      </c>
      <c r="I26" s="13"/>
      <c r="J26" s="19">
        <f>IF(I26=0,,($I$9-I26)*$I$7*100/$I$9)</f>
        <v>0</v>
      </c>
      <c r="K26" s="13"/>
      <c r="L26" s="19">
        <f>IF(K26=0,,($K$9-K26)*$K$7*100/$K$9)</f>
        <v>0</v>
      </c>
      <c r="M26" s="13">
        <v>9</v>
      </c>
      <c r="N26" s="19">
        <f>IF(M26=0,,($M$9-M26)*$M$7*100/$M$9)</f>
        <v>36.363636363636367</v>
      </c>
      <c r="O26" s="13"/>
      <c r="P26" s="19">
        <f>IF(O26=0,,($O$9-O26)*$O$7*100/$O$9)</f>
        <v>0</v>
      </c>
      <c r="Q26" s="13"/>
      <c r="R26" s="19">
        <f>IF(Q26=0,,($Q$9-Q26)*$Q$7*100/$Q$9)</f>
        <v>0</v>
      </c>
      <c r="S26" s="13"/>
      <c r="T26" s="19">
        <f>IF(S26=0,,($S$9-S26)*$S$7*100/$S$9)</f>
        <v>0</v>
      </c>
      <c r="U26" s="13"/>
      <c r="V26" s="19">
        <f>IF(U26=0,,($U$9-U26)*$U$7*100/$U$9)</f>
        <v>0</v>
      </c>
      <c r="W26" s="13"/>
      <c r="X26" s="19">
        <f>IF(W26=0,,($W$9-W26)*$W$7*100/$W$9)</f>
        <v>0</v>
      </c>
      <c r="Y26" s="13"/>
      <c r="Z26" s="19">
        <f>IF(Y26=0,,($Y$9-Y26)*$Y$7*100/$Y$9)</f>
        <v>0</v>
      </c>
      <c r="AA26" s="23">
        <f>SUM(F26,H26,L26,N26,J26,P26,R26,T26,V26,X26,Z26)</f>
        <v>36.363636363636367</v>
      </c>
      <c r="AB26" s="27">
        <f t="shared" si="0"/>
        <v>16</v>
      </c>
    </row>
    <row r="27" spans="1:28" x14ac:dyDescent="0.2">
      <c r="A27" s="26">
        <v>17</v>
      </c>
      <c r="B27" s="13" t="s">
        <v>58</v>
      </c>
      <c r="C27" s="13" t="s">
        <v>171</v>
      </c>
      <c r="D27" s="13" t="s">
        <v>137</v>
      </c>
      <c r="E27" s="13"/>
      <c r="F27" s="19">
        <f>IF(E27=0,,($E$9-E27)*$E$7*100/$E$9)</f>
        <v>0</v>
      </c>
      <c r="G27" s="13"/>
      <c r="H27" s="19">
        <f>IF(G27=0,,($G$9-G27)*$G$7*100/$G$9)</f>
        <v>0</v>
      </c>
      <c r="I27" s="13"/>
      <c r="J27" s="19">
        <f>IF(I27=0,,($I$9-I27)*$I$7*100/$I$9)</f>
        <v>0</v>
      </c>
      <c r="K27" s="13">
        <v>10</v>
      </c>
      <c r="L27" s="19">
        <f>IF(K27=0,,($K$9-K27)*$K$7*100/$K$9)</f>
        <v>18.181818181818183</v>
      </c>
      <c r="M27" s="13"/>
      <c r="N27" s="19">
        <f>IF(M27=0,,($M$9-M27)*$M$7*100/$M$9)</f>
        <v>0</v>
      </c>
      <c r="O27" s="13"/>
      <c r="P27" s="19">
        <f>IF(O27=0,,($O$9-O27)*$O$7*100/$O$9)</f>
        <v>0</v>
      </c>
      <c r="Q27" s="13"/>
      <c r="R27" s="19">
        <f>IF(Q27=0,,($Q$9-Q27)*$Q$7*100/$Q$9)</f>
        <v>0</v>
      </c>
      <c r="S27" s="13"/>
      <c r="T27" s="19">
        <f>IF(S27=0,,($S$9-S27)*$S$7*100/$S$9)</f>
        <v>0</v>
      </c>
      <c r="U27" s="13"/>
      <c r="V27" s="19">
        <f>IF(U27=0,,($U$9-U27)*$U$7*100/$U$9)</f>
        <v>0</v>
      </c>
      <c r="W27" s="13"/>
      <c r="X27" s="19">
        <f>IF(W27=0,,($W$9-W27)*$W$7*100/$W$9)</f>
        <v>0</v>
      </c>
      <c r="Y27" s="13"/>
      <c r="Z27" s="19">
        <f>IF(Y27=0,,($Y$9-Y27)*$Y$7*100/$Y$9)</f>
        <v>0</v>
      </c>
      <c r="AA27" s="23">
        <f>SUM(F27,H27,L27,N27,J27,P27,R27,T27,V27,X27,Z27)</f>
        <v>18.181818181818183</v>
      </c>
      <c r="AB27" s="27">
        <f t="shared" si="0"/>
        <v>17</v>
      </c>
    </row>
    <row r="28" spans="1:28" x14ac:dyDescent="0.2">
      <c r="A28" s="26">
        <v>18</v>
      </c>
      <c r="B28" s="13" t="s">
        <v>294</v>
      </c>
      <c r="C28" s="13" t="s">
        <v>295</v>
      </c>
      <c r="D28" s="13" t="s">
        <v>110</v>
      </c>
      <c r="E28" s="13"/>
      <c r="F28" s="19">
        <f>IF(E28=0,,($E$9-E28)*$E$7*100/$E$9)</f>
        <v>0</v>
      </c>
      <c r="G28" s="13"/>
      <c r="H28" s="19">
        <f>IF(G28=0,,($G$9-G28)*$G$7*100/$G$9)</f>
        <v>0</v>
      </c>
      <c r="I28" s="13"/>
      <c r="J28" s="19"/>
      <c r="K28" s="13"/>
      <c r="L28" s="19">
        <f>IF(K28=0,,($K$9-K28)*$K$7*100/$K$9)</f>
        <v>0</v>
      </c>
      <c r="M28" s="13">
        <v>10</v>
      </c>
      <c r="N28" s="19">
        <f>IF(M28=0,,($M$9-M28)*$M$7*100/$M$9)</f>
        <v>18.181818181818183</v>
      </c>
      <c r="O28" s="13"/>
      <c r="P28" s="19">
        <f>IF(O28=0,,($O$9-O28)*$O$7*100/$O$9)</f>
        <v>0</v>
      </c>
      <c r="Q28" s="13"/>
      <c r="R28" s="19">
        <f>IF(Q28=0,,($Q$9-Q28)*$Q$7*100/$Q$9)</f>
        <v>0</v>
      </c>
      <c r="S28" s="13"/>
      <c r="T28" s="19">
        <f>IF(S28=0,,($S$9-S28)*$S$7*100/$S$9)</f>
        <v>0</v>
      </c>
      <c r="U28" s="13"/>
      <c r="V28" s="19">
        <f>IF(U28=0,,($U$9-U28)*$U$7*100/$U$9)</f>
        <v>0</v>
      </c>
      <c r="W28" s="13"/>
      <c r="X28" s="19">
        <f>IF(W28=0,,($W$9-W28)*$W$7*100/$W$9)</f>
        <v>0</v>
      </c>
      <c r="Y28" s="13"/>
      <c r="Z28" s="19">
        <f>IF(Y28=0,,($Y$9-Y28)*$Y$7*100/$Y$9)</f>
        <v>0</v>
      </c>
      <c r="AA28" s="23">
        <f>SUM(F28,H28,L28,N28,J28,P28,R28,T28,V28,X28,Z28)</f>
        <v>18.181818181818183</v>
      </c>
      <c r="AB28" s="27">
        <v>18</v>
      </c>
    </row>
    <row r="29" spans="1:28" x14ac:dyDescent="0.2">
      <c r="A29" s="26">
        <v>19</v>
      </c>
      <c r="B29" s="27" t="s">
        <v>397</v>
      </c>
      <c r="C29" s="27" t="s">
        <v>398</v>
      </c>
      <c r="D29" s="6" t="s">
        <v>110</v>
      </c>
      <c r="E29" s="6"/>
      <c r="F29" s="27">
        <f>IF(E29=0,,$E$9+1-E29)</f>
        <v>0</v>
      </c>
      <c r="G29" s="6"/>
      <c r="H29" s="27">
        <f>IF(G29=0,,$E$9+1-G29)</f>
        <v>0</v>
      </c>
      <c r="I29" s="6"/>
      <c r="J29" s="19">
        <f>IF(I29=0,,($I$9-I29)*$I$7*100/$I$9)</f>
        <v>0</v>
      </c>
      <c r="K29" s="6"/>
      <c r="L29" s="19">
        <f>IF(K29=0,,($K$9-K29)*$K$7*100/$K$9)</f>
        <v>0</v>
      </c>
      <c r="M29" s="6"/>
      <c r="N29" s="19">
        <f>IF(M29=0,,($M$9-M29)*$M$7*100/$M$9)</f>
        <v>0</v>
      </c>
      <c r="O29" s="6"/>
      <c r="P29" s="29">
        <f>IF(O29=0,,($O$9-O29)*$O$7*100/$O$9)</f>
        <v>0</v>
      </c>
      <c r="Q29" s="6"/>
      <c r="R29" s="19">
        <f>IF(Q29=0,,($Q$9-Q29)*$Q$7*100/$Q$9)</f>
        <v>0</v>
      </c>
      <c r="S29" s="6">
        <v>9</v>
      </c>
      <c r="T29" s="19">
        <v>17</v>
      </c>
      <c r="U29" s="6"/>
      <c r="V29" s="19">
        <f>IF(U29=0,,($U$9-U29)*$U$7*100/$U$9)</f>
        <v>0</v>
      </c>
      <c r="W29" s="6"/>
      <c r="X29" s="19">
        <f>IF(W29=0,,($W$9-W29)*$W$7*100/$W$9)</f>
        <v>0</v>
      </c>
      <c r="Y29" s="6"/>
      <c r="Z29" s="7">
        <f>IF(Y29=0,,($O$9-Y29)*$O$7*100/$O$9)</f>
        <v>0</v>
      </c>
      <c r="AA29" s="23">
        <f>SUM(F29,H29,L29,N29,J29,P29,R29,T29,V29,X29,Z29)</f>
        <v>17</v>
      </c>
      <c r="AB29" s="27">
        <v>19</v>
      </c>
    </row>
    <row r="30" spans="1:28" x14ac:dyDescent="0.2">
      <c r="A30" s="26">
        <v>20</v>
      </c>
      <c r="B30" s="27" t="s">
        <v>172</v>
      </c>
      <c r="C30" s="27" t="s">
        <v>173</v>
      </c>
      <c r="D30" s="6" t="s">
        <v>137</v>
      </c>
      <c r="E30" s="6"/>
      <c r="F30" s="27">
        <f>IF(E30=0,,$E$9+1-E30)</f>
        <v>0</v>
      </c>
      <c r="G30" s="6"/>
      <c r="H30" s="13">
        <f>IF(G30=0,,$E$9+1-G30)</f>
        <v>0</v>
      </c>
      <c r="I30" s="6"/>
      <c r="J30" s="19">
        <f>IF(I30=0,,($I$9-I30)*$I$7*100/$I$9)</f>
        <v>0</v>
      </c>
      <c r="K30" s="27">
        <v>11</v>
      </c>
      <c r="L30" s="19">
        <f>18/2</f>
        <v>9</v>
      </c>
      <c r="M30" s="6"/>
      <c r="N30" s="19">
        <f>IF(M30=0,,($M$9-M30)*$M$7*100/$M$9)</f>
        <v>0</v>
      </c>
      <c r="O30" s="6"/>
      <c r="P30" s="29">
        <f>IF(O30=0,,($O$9-O30)*$O$7*100/$O$9)</f>
        <v>0</v>
      </c>
      <c r="Q30" s="27"/>
      <c r="R30" s="19">
        <f>IF(Q30=0,,($Q$9-Q30)*$Q$7*100/$Q$9)</f>
        <v>0</v>
      </c>
      <c r="S30" s="6"/>
      <c r="T30" s="19">
        <f>IF(S30=0,,($S$9-S30)*$S$7*100/$S$9)</f>
        <v>0</v>
      </c>
      <c r="U30" s="6"/>
      <c r="V30" s="19">
        <f>IF(U30=0,,($U$9-U30)*$U$7*100/$U$9)</f>
        <v>0</v>
      </c>
      <c r="W30" s="6"/>
      <c r="X30" s="19">
        <f>IF(W30=0,,($W$9-W30)*$W$7*100/$W$9)</f>
        <v>0</v>
      </c>
      <c r="Y30" s="6"/>
      <c r="Z30" s="19">
        <f>IF(Y30=0,,($Y$9-Y30)*$Y$7*100/$Y$9)</f>
        <v>0</v>
      </c>
      <c r="AA30" s="23">
        <f>SUM(F30,H30,L30,N30,J30,P30,R30,T30,V30,X30,Z30)</f>
        <v>9</v>
      </c>
      <c r="AB30" s="6"/>
    </row>
    <row r="31" spans="1:28" x14ac:dyDescent="0.2">
      <c r="A31" s="26">
        <v>21</v>
      </c>
      <c r="B31" s="27" t="s">
        <v>296</v>
      </c>
      <c r="C31" s="27" t="s">
        <v>297</v>
      </c>
      <c r="D31" s="6" t="s">
        <v>110</v>
      </c>
      <c r="E31" s="6"/>
      <c r="F31" s="27">
        <f>IF(E31=0,,$E$9+1-E31)</f>
        <v>0</v>
      </c>
      <c r="G31" s="6"/>
      <c r="H31" s="19">
        <f>IF(G31=0,,($G$9-G31)*$G$7*100/$G$9)</f>
        <v>0</v>
      </c>
      <c r="I31" s="6"/>
      <c r="J31" s="19">
        <f>IF(I31=0,,($I$9-I31)*$I$7*100/$I$9)</f>
        <v>0</v>
      </c>
      <c r="K31" s="6"/>
      <c r="L31" s="19">
        <f>IF(K31=0,,($K$9-K31)*$K$7*100/$K$9)</f>
        <v>0</v>
      </c>
      <c r="M31" s="27">
        <v>11</v>
      </c>
      <c r="N31" s="19">
        <v>9</v>
      </c>
      <c r="O31" s="6"/>
      <c r="P31" s="29">
        <f>IF(O31=0,,($O$9-O31)*$O$7*100/$O$9)</f>
        <v>0</v>
      </c>
      <c r="Q31" s="6"/>
      <c r="R31" s="19">
        <f>IF(Q31=0,,($Q$9-Q31)*$Q$7*100/$Q$9)</f>
        <v>0</v>
      </c>
      <c r="S31" s="6"/>
      <c r="T31" s="19">
        <f>IF(S31=0,,($S$9-S31)*$S$7*100/$S$9)</f>
        <v>0</v>
      </c>
      <c r="U31" s="6"/>
      <c r="V31" s="19">
        <f>IF(U31=0,,($U$9-U31)*$U$7*100/$U$9)</f>
        <v>0</v>
      </c>
      <c r="W31" s="6"/>
      <c r="X31" s="19">
        <f>IF(W31=0,,($W$9-W31)*$W$7*100/$W$9)</f>
        <v>0</v>
      </c>
      <c r="Y31" s="6"/>
      <c r="Z31" s="19">
        <f>IF(Y31=0,,($Y$9-Y31)*$Y$7*100/$Y$9)</f>
        <v>0</v>
      </c>
      <c r="AA31" s="23">
        <f>SUM(F31,H31,L31,N31,J31,P31,R31,T31,V31,X31,Z31)</f>
        <v>9</v>
      </c>
      <c r="AB31" s="6"/>
    </row>
    <row r="32" spans="1:28" x14ac:dyDescent="0.2">
      <c r="A32" s="5"/>
      <c r="B32" s="6"/>
      <c r="C32" s="6"/>
      <c r="D32" s="6"/>
      <c r="E32" s="6"/>
      <c r="F32" s="27">
        <f t="shared" ref="F27:F32" si="2">IF(E32=0,,$E$9+1-E32)</f>
        <v>0</v>
      </c>
      <c r="G32" s="6"/>
      <c r="H32" s="27">
        <f>IF(G32=0,,$E$9+1-G32)</f>
        <v>0</v>
      </c>
      <c r="I32" s="6"/>
      <c r="J32" s="19">
        <f t="shared" ref="J27:J32" si="3">IF(I32=0,,($I$9-I32)*$I$7*100/$I$9)</f>
        <v>0</v>
      </c>
      <c r="K32" s="6"/>
      <c r="L32" s="19">
        <f>IF(K32=0,,($K$9-K32)*$K$7*100/$K$9)</f>
        <v>0</v>
      </c>
      <c r="M32" s="6"/>
      <c r="N32" s="19">
        <f>IF(M32=0,,($M$9-M32)*$M$7*100/$M$9)</f>
        <v>0</v>
      </c>
      <c r="O32" s="6"/>
      <c r="P32" s="29">
        <f t="shared" ref="P11:P32" si="4">IF(O32=0,,($O$9-O32)*$O$7*100/$O$9)</f>
        <v>0</v>
      </c>
      <c r="Q32" s="6"/>
      <c r="R32" s="19">
        <f t="shared" ref="R11:R32" si="5">IF(Q32=0,,($Q$9-Q32)*$Q$7*100/$Q$9)</f>
        <v>0</v>
      </c>
      <c r="S32" s="6"/>
      <c r="T32" s="19">
        <f t="shared" ref="T12:T33" si="6">IF(S32=0,,($S$9-S32)*$S$7*100/$S$9)</f>
        <v>0</v>
      </c>
      <c r="U32" s="6"/>
      <c r="V32" s="19">
        <f t="shared" ref="V11:V32" si="7">IF(U32=0,,($U$9-U32)*$U$7*100/$U$9)</f>
        <v>0</v>
      </c>
      <c r="W32" s="6"/>
      <c r="X32" s="19">
        <f t="shared" ref="X11:X32" si="8">IF(W32=0,,($W$9-W32)*$W$7*100/$W$9)</f>
        <v>0</v>
      </c>
      <c r="Y32" s="6"/>
      <c r="Z32" s="7">
        <f>IF(Y32=0,,($O$9-Y32)*$O$7*100/$O$9)</f>
        <v>0</v>
      </c>
      <c r="AA32" s="23">
        <f t="shared" ref="AA11:AA32" si="9">SUM(F32,H32,L32,N32,J32,P32,R32,T32,V32,X32,Z32)</f>
        <v>0</v>
      </c>
      <c r="AB32" s="6"/>
    </row>
    <row r="33" spans="1:28" x14ac:dyDescent="0.2">
      <c r="A33" s="5"/>
      <c r="B33" s="6"/>
      <c r="C33" s="6"/>
      <c r="D33" s="6"/>
      <c r="E33" s="6"/>
      <c r="F33" s="27">
        <f t="shared" ref="F33" si="10">IF(E33=0,,$E$9+1-E33)</f>
        <v>0</v>
      </c>
      <c r="G33" s="6"/>
      <c r="H33" s="27">
        <f>IF(G33=0,,$E$9+1-G33)</f>
        <v>0</v>
      </c>
      <c r="I33" s="6"/>
      <c r="J33" s="19">
        <f t="shared" ref="J33" si="11">IF(I33=0,,($I$9-I33)*$I$7*100/$I$9)</f>
        <v>0</v>
      </c>
      <c r="K33" s="6"/>
      <c r="L33" s="19">
        <f t="shared" ref="L33" si="12">IF(K33=0,,($K$9-K33)*$K$7*100/$K$9)</f>
        <v>0</v>
      </c>
      <c r="M33" s="6"/>
      <c r="N33" s="19">
        <f>IF(M33=0,,($M$9-M33)*$M$7*100/$M$9)</f>
        <v>0</v>
      </c>
      <c r="O33" s="6"/>
      <c r="P33" s="29">
        <f t="shared" ref="P33" si="13">IF(O33=0,,($O$9-O33)*$O$7*100/$O$9)</f>
        <v>0</v>
      </c>
      <c r="Q33" s="6"/>
      <c r="R33" s="19">
        <f t="shared" ref="R33" si="14">IF(Q33=0,,($Q$9-Q33)*$Q$7*100/$Q$9)</f>
        <v>0</v>
      </c>
      <c r="S33" s="6"/>
      <c r="T33" s="19">
        <f t="shared" si="6"/>
        <v>0</v>
      </c>
      <c r="U33" s="6"/>
      <c r="V33" s="19">
        <f t="shared" ref="V33" si="15">IF(U33=0,,($U$9-U33)*$U$7*100/$U$9)</f>
        <v>0</v>
      </c>
      <c r="W33" s="6"/>
      <c r="X33" s="19">
        <f>IF(W33=0,,($U$9-W33)*$U$7*100/$U$9)</f>
        <v>0</v>
      </c>
      <c r="Y33" s="6"/>
      <c r="Z33" s="7">
        <f>IF(Y33=0,,($O$9-Y33)*$O$7*100/$O$9)</f>
        <v>0</v>
      </c>
      <c r="AA33" s="23">
        <f t="shared" ref="AA33" si="16">SUM(F33,H33,L33,N33,J33,P33,R33,T33,V33,X33,Z33)</f>
        <v>0</v>
      </c>
      <c r="AB33" s="6"/>
    </row>
    <row r="34" spans="1:28" x14ac:dyDescent="0.2">
      <c r="A34" s="38" t="s">
        <v>11</v>
      </c>
      <c r="B34" s="38"/>
      <c r="C34" s="39"/>
      <c r="E34">
        <f>COUNTA(E11:E33)</f>
        <v>5</v>
      </c>
      <c r="G34">
        <f>COUNTA(G11:G33)</f>
        <v>4</v>
      </c>
      <c r="I34">
        <f>COUNTA(I11:I33)</f>
        <v>1</v>
      </c>
      <c r="K34">
        <f>COUNTA(K11:K33)</f>
        <v>9</v>
      </c>
      <c r="M34">
        <f>COUNTA(M11:M33)</f>
        <v>10</v>
      </c>
      <c r="O34">
        <f>COUNTA(O11:O33)</f>
        <v>2</v>
      </c>
    </row>
  </sheetData>
  <sortState xmlns:xlrd2="http://schemas.microsoft.com/office/spreadsheetml/2017/richdata2" ref="B11:AA31">
    <sortCondition descending="1" ref="AA11:AA31"/>
  </sortState>
  <mergeCells count="46">
    <mergeCell ref="Q8:R8"/>
    <mergeCell ref="S8:T8"/>
    <mergeCell ref="U8:V8"/>
    <mergeCell ref="Y8:Z8"/>
    <mergeCell ref="Q9:R9"/>
    <mergeCell ref="S9:T9"/>
    <mergeCell ref="U9:V9"/>
    <mergeCell ref="Y9:Z9"/>
    <mergeCell ref="W8:X8"/>
    <mergeCell ref="W9:X9"/>
    <mergeCell ref="Q6:R6"/>
    <mergeCell ref="S6:T6"/>
    <mergeCell ref="U6:V6"/>
    <mergeCell ref="Y6:Z6"/>
    <mergeCell ref="Q7:R7"/>
    <mergeCell ref="S7:T7"/>
    <mergeCell ref="U7:V7"/>
    <mergeCell ref="Y7:Z7"/>
    <mergeCell ref="W6:X6"/>
    <mergeCell ref="W7:X7"/>
    <mergeCell ref="O6:P6"/>
    <mergeCell ref="O7:P7"/>
    <mergeCell ref="O8:P8"/>
    <mergeCell ref="O9:P9"/>
    <mergeCell ref="G6:H6"/>
    <mergeCell ref="G7:H7"/>
    <mergeCell ref="G8:H8"/>
    <mergeCell ref="G9:H9"/>
    <mergeCell ref="M6:N6"/>
    <mergeCell ref="M7:N7"/>
    <mergeCell ref="A34:C34"/>
    <mergeCell ref="A1:M1"/>
    <mergeCell ref="E6:F6"/>
    <mergeCell ref="E7:F7"/>
    <mergeCell ref="E8:F8"/>
    <mergeCell ref="E9:F9"/>
    <mergeCell ref="M8:N8"/>
    <mergeCell ref="M9:N9"/>
    <mergeCell ref="I6:J6"/>
    <mergeCell ref="I7:J7"/>
    <mergeCell ref="I8:J8"/>
    <mergeCell ref="I9:J9"/>
    <mergeCell ref="K6:L6"/>
    <mergeCell ref="K7:L7"/>
    <mergeCell ref="K8:L8"/>
    <mergeCell ref="K9:L9"/>
  </mergeCells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34"/>
  <sheetViews>
    <sheetView workbookViewId="0">
      <pane xSplit="3" ySplit="10" topLeftCell="M11" activePane="bottomRight" state="frozenSplit"/>
      <selection activeCell="B6" sqref="B6"/>
      <selection pane="topRight" activeCell="B6" sqref="B6"/>
      <selection pane="bottomLeft" activeCell="B6" sqref="B6"/>
      <selection pane="bottomRight" activeCell="U20" sqref="U20"/>
    </sheetView>
  </sheetViews>
  <sheetFormatPr baseColWidth="10" defaultRowHeight="15" x14ac:dyDescent="0.2"/>
  <cols>
    <col min="1" max="1" width="11.83203125" customWidth="1"/>
    <col min="2" max="2" width="19" bestFit="1" customWidth="1"/>
    <col min="4" max="4" width="14.83203125" bestFit="1" customWidth="1"/>
    <col min="5" max="5" width="11.5" customWidth="1"/>
    <col min="6" max="6" width="20" customWidth="1"/>
    <col min="7" max="7" width="11.5" customWidth="1"/>
    <col min="8" max="8" width="20" customWidth="1"/>
    <col min="9" max="9" width="11.5" customWidth="1"/>
    <col min="10" max="10" width="20.1640625" customWidth="1"/>
    <col min="11" max="11" width="11.5" customWidth="1"/>
    <col min="12" max="12" width="23" customWidth="1"/>
    <col min="14" max="14" width="18.33203125" bestFit="1" customWidth="1"/>
    <col min="16" max="16" width="18.33203125" bestFit="1" customWidth="1"/>
    <col min="24" max="24" width="12.5" customWidth="1"/>
  </cols>
  <sheetData>
    <row r="1" spans="1:26" ht="31" x14ac:dyDescent="0.35">
      <c r="A1" s="37" t="s">
        <v>38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</row>
    <row r="3" spans="1:26" x14ac:dyDescent="0.2">
      <c r="B3" s="2"/>
    </row>
    <row r="4" spans="1:26" x14ac:dyDescent="0.2">
      <c r="B4" s="2"/>
      <c r="C4" s="3"/>
    </row>
    <row r="6" spans="1:26" x14ac:dyDescent="0.2">
      <c r="D6" s="1" t="s">
        <v>0</v>
      </c>
      <c r="E6" s="33" t="s">
        <v>49</v>
      </c>
      <c r="F6" s="33"/>
      <c r="G6" s="33" t="s">
        <v>108</v>
      </c>
      <c r="H6" s="33"/>
      <c r="I6" s="33" t="s">
        <v>143</v>
      </c>
      <c r="J6" s="33"/>
      <c r="K6" s="33" t="s">
        <v>158</v>
      </c>
      <c r="L6" s="33"/>
      <c r="M6" s="33" t="s">
        <v>282</v>
      </c>
      <c r="N6" s="33"/>
      <c r="O6" s="33" t="s">
        <v>314</v>
      </c>
      <c r="P6" s="33"/>
      <c r="Q6" s="33" t="s">
        <v>359</v>
      </c>
      <c r="R6" s="33"/>
      <c r="S6" s="33" t="s">
        <v>399</v>
      </c>
      <c r="T6" s="33"/>
      <c r="U6" s="33"/>
      <c r="V6" s="33"/>
      <c r="W6" s="33"/>
      <c r="X6" s="33"/>
    </row>
    <row r="7" spans="1:26" x14ac:dyDescent="0.2">
      <c r="D7" s="1" t="s">
        <v>10</v>
      </c>
      <c r="E7" s="34">
        <v>2</v>
      </c>
      <c r="F7" s="35"/>
      <c r="G7" s="34">
        <v>5</v>
      </c>
      <c r="H7" s="35"/>
      <c r="I7" s="34">
        <v>5</v>
      </c>
      <c r="J7" s="35"/>
      <c r="K7" s="34">
        <v>2</v>
      </c>
      <c r="L7" s="35"/>
      <c r="M7" s="34">
        <v>2</v>
      </c>
      <c r="N7" s="35"/>
      <c r="O7" s="34">
        <v>5</v>
      </c>
      <c r="P7" s="35"/>
      <c r="Q7" s="34">
        <v>5</v>
      </c>
      <c r="R7" s="35"/>
      <c r="S7" s="34">
        <v>3</v>
      </c>
      <c r="T7" s="35"/>
      <c r="U7" s="34"/>
      <c r="V7" s="35"/>
      <c r="W7" s="34"/>
      <c r="X7" s="35"/>
    </row>
    <row r="8" spans="1:26" x14ac:dyDescent="0.2">
      <c r="D8" s="1" t="s">
        <v>1</v>
      </c>
      <c r="E8" s="36" t="s">
        <v>50</v>
      </c>
      <c r="F8" s="36"/>
      <c r="G8" s="36">
        <v>45948</v>
      </c>
      <c r="H8" s="36"/>
      <c r="I8" s="36">
        <v>45977</v>
      </c>
      <c r="J8" s="36"/>
      <c r="K8" s="36">
        <v>45984</v>
      </c>
      <c r="L8" s="36"/>
      <c r="M8" s="36">
        <v>46004</v>
      </c>
      <c r="N8" s="36"/>
      <c r="O8" s="36" t="s">
        <v>315</v>
      </c>
      <c r="P8" s="36"/>
      <c r="Q8" s="36" t="s">
        <v>358</v>
      </c>
      <c r="R8" s="36"/>
      <c r="S8" s="36">
        <v>46117</v>
      </c>
      <c r="T8" s="36"/>
      <c r="U8" s="36"/>
      <c r="V8" s="36"/>
      <c r="W8" s="36"/>
      <c r="X8" s="36"/>
    </row>
    <row r="9" spans="1:26" x14ac:dyDescent="0.2">
      <c r="D9" s="1" t="s">
        <v>2</v>
      </c>
      <c r="E9" s="33">
        <v>15</v>
      </c>
      <c r="F9" s="33"/>
      <c r="G9" s="33">
        <v>120</v>
      </c>
      <c r="H9" s="33"/>
      <c r="I9" s="33">
        <v>90</v>
      </c>
      <c r="J9" s="33"/>
      <c r="K9" s="33">
        <v>3</v>
      </c>
      <c r="L9" s="33"/>
      <c r="M9" s="33">
        <v>9</v>
      </c>
      <c r="N9" s="33"/>
      <c r="O9" s="33">
        <v>146</v>
      </c>
      <c r="P9" s="33"/>
      <c r="Q9" s="33">
        <v>85</v>
      </c>
      <c r="R9" s="33"/>
      <c r="S9" s="33">
        <v>2</v>
      </c>
      <c r="T9" s="33"/>
      <c r="U9" s="33"/>
      <c r="V9" s="33"/>
      <c r="W9" s="33"/>
      <c r="X9" s="33"/>
    </row>
    <row r="10" spans="1:26" ht="32" x14ac:dyDescent="0.2">
      <c r="A10" s="24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6</v>
      </c>
      <c r="X10" s="1" t="s">
        <v>7</v>
      </c>
      <c r="Y10" s="1" t="s">
        <v>8</v>
      </c>
      <c r="Z10" s="1" t="s">
        <v>9</v>
      </c>
    </row>
    <row r="11" spans="1:26" x14ac:dyDescent="0.2">
      <c r="A11" s="22">
        <f>Z11</f>
        <v>1</v>
      </c>
      <c r="B11" s="13" t="s">
        <v>84</v>
      </c>
      <c r="C11" s="13" t="s">
        <v>85</v>
      </c>
      <c r="D11" s="13" t="s">
        <v>41</v>
      </c>
      <c r="E11" s="28">
        <v>9</v>
      </c>
      <c r="F11" s="19">
        <f>IF(E11=0,,($E$9-E11)*$E$7*100/$E$9)</f>
        <v>80</v>
      </c>
      <c r="G11" s="28">
        <v>76</v>
      </c>
      <c r="H11" s="19">
        <f t="shared" ref="H11:H19" si="0">IF(G11=0,,($G$9-G11)*$G$7*100/$G$9)</f>
        <v>183.33333333333334</v>
      </c>
      <c r="I11" s="28"/>
      <c r="J11" s="19">
        <f t="shared" ref="J11:J16" si="1">IF(I11=0,,($I$9-I11)*$I$7*100/$I$9)</f>
        <v>0</v>
      </c>
      <c r="K11" s="28"/>
      <c r="L11" s="19">
        <f>IF(K11=0,,($K$9-K11)*$K$7*100/$K$9)</f>
        <v>0</v>
      </c>
      <c r="M11" s="28">
        <v>5</v>
      </c>
      <c r="N11" s="19">
        <f t="shared" ref="N11:N17" si="2">IF(M11=0,,($M$9-M11)*$M$7*100/$M$9)</f>
        <v>88.888888888888886</v>
      </c>
      <c r="O11" s="28">
        <v>73</v>
      </c>
      <c r="P11" s="19">
        <f t="shared" ref="P11:P18" si="3">IF(O11=0,,($O$9-O11)*$O$7*100/$O$9)</f>
        <v>250</v>
      </c>
      <c r="Q11" s="28">
        <v>49</v>
      </c>
      <c r="R11" s="19">
        <f t="shared" ref="R11:R19" si="4">IF(Q11=0,,($Q$9-Q11)*$Q$7*100/$Q$9)</f>
        <v>211.76470588235293</v>
      </c>
      <c r="S11" s="28">
        <v>2</v>
      </c>
      <c r="T11" s="19">
        <v>75</v>
      </c>
      <c r="U11" s="28"/>
      <c r="V11" s="19">
        <f>IF(U11=0,,($S$9-U11)*$S$7*100/$S$9)</f>
        <v>0</v>
      </c>
      <c r="W11" s="28"/>
      <c r="X11" s="19">
        <f t="shared" ref="X11:X19" si="5">IF(W11=0,,($W$9-W11)*$W$7*100/$W$9)</f>
        <v>0</v>
      </c>
      <c r="Y11" s="23">
        <f t="shared" ref="Y11:Y19" si="6">SUM(F11,H11,L11,J11,N11,P11,R11,T11,V11,X11)</f>
        <v>888.98692810457521</v>
      </c>
      <c r="Z11" s="19">
        <f t="shared" ref="Z11:Z19" si="7">ROW(B11)-10</f>
        <v>1</v>
      </c>
    </row>
    <row r="12" spans="1:26" x14ac:dyDescent="0.2">
      <c r="A12" s="22">
        <f t="shared" ref="A12:A14" si="8">Z12</f>
        <v>2</v>
      </c>
      <c r="B12" s="13" t="s">
        <v>84</v>
      </c>
      <c r="C12" s="13" t="s">
        <v>144</v>
      </c>
      <c r="D12" s="19" t="s">
        <v>41</v>
      </c>
      <c r="E12" s="13"/>
      <c r="F12" s="19">
        <f>IF(E12=0,,($E$9-E12)*$E$7*100/$E$9)</f>
        <v>0</v>
      </c>
      <c r="G12" s="13"/>
      <c r="H12" s="19">
        <f t="shared" si="0"/>
        <v>0</v>
      </c>
      <c r="I12" s="13">
        <v>71</v>
      </c>
      <c r="J12" s="19">
        <f t="shared" si="1"/>
        <v>105.55555555555556</v>
      </c>
      <c r="K12" s="13"/>
      <c r="L12" s="19">
        <f>IF(K12=0,,($K$9-K12)*$K$7*100/$K$9)</f>
        <v>0</v>
      </c>
      <c r="M12" s="13">
        <v>1</v>
      </c>
      <c r="N12" s="19">
        <f t="shared" si="2"/>
        <v>177.77777777777777</v>
      </c>
      <c r="O12" s="13">
        <v>58</v>
      </c>
      <c r="P12" s="19">
        <f t="shared" si="3"/>
        <v>301.36986301369865</v>
      </c>
      <c r="Q12" s="13">
        <v>77</v>
      </c>
      <c r="R12" s="19">
        <f t="shared" si="4"/>
        <v>47.058823529411768</v>
      </c>
      <c r="S12" s="13">
        <v>1</v>
      </c>
      <c r="T12" s="19">
        <f t="shared" ref="T11:T19" si="9">IF(S12=0,,($S$9-S12)*$S$7*100/$S$9)</f>
        <v>150</v>
      </c>
      <c r="U12" s="13"/>
      <c r="V12" s="19">
        <f>IF(U12=0,,($S$9-U12)*$S$7*100/$S$9)</f>
        <v>0</v>
      </c>
      <c r="W12" s="13"/>
      <c r="X12" s="19">
        <f t="shared" si="5"/>
        <v>0</v>
      </c>
      <c r="Y12" s="23">
        <f t="shared" si="6"/>
        <v>781.76201987644367</v>
      </c>
      <c r="Z12" s="19">
        <f t="shared" si="7"/>
        <v>2</v>
      </c>
    </row>
    <row r="13" spans="1:26" x14ac:dyDescent="0.2">
      <c r="A13" s="22">
        <f t="shared" si="8"/>
        <v>3</v>
      </c>
      <c r="B13" s="13" t="s">
        <v>65</v>
      </c>
      <c r="C13" s="13" t="s">
        <v>66</v>
      </c>
      <c r="D13" s="13" t="s">
        <v>41</v>
      </c>
      <c r="E13" s="13"/>
      <c r="F13" s="13">
        <f>IF(E13=0,,$E$9+1-E13)</f>
        <v>0</v>
      </c>
      <c r="G13" s="13"/>
      <c r="H13" s="19">
        <f t="shared" si="0"/>
        <v>0</v>
      </c>
      <c r="I13" s="13"/>
      <c r="J13" s="19">
        <f t="shared" si="1"/>
        <v>0</v>
      </c>
      <c r="K13" s="13"/>
      <c r="L13" s="19">
        <f>IF(K13=0,,($K$9-K13)*$K$7*100/$K$9)</f>
        <v>0</v>
      </c>
      <c r="M13" s="13"/>
      <c r="N13" s="19">
        <f t="shared" si="2"/>
        <v>0</v>
      </c>
      <c r="O13" s="13">
        <v>92</v>
      </c>
      <c r="P13" s="19">
        <f t="shared" si="3"/>
        <v>184.93150684931507</v>
      </c>
      <c r="Q13" s="13"/>
      <c r="R13" s="19">
        <f t="shared" si="4"/>
        <v>0</v>
      </c>
      <c r="S13" s="13"/>
      <c r="T13" s="19">
        <f t="shared" si="9"/>
        <v>0</v>
      </c>
      <c r="U13" s="13"/>
      <c r="V13" s="19">
        <f>IF(U13=0,,($U$9-U13)*$U$7*100/$U$9)</f>
        <v>0</v>
      </c>
      <c r="W13" s="13"/>
      <c r="X13" s="19">
        <f t="shared" si="5"/>
        <v>0</v>
      </c>
      <c r="Y13" s="23">
        <f t="shared" si="6"/>
        <v>184.93150684931507</v>
      </c>
      <c r="Z13" s="19">
        <f t="shared" si="7"/>
        <v>3</v>
      </c>
    </row>
    <row r="14" spans="1:26" x14ac:dyDescent="0.2">
      <c r="A14" s="22">
        <f t="shared" si="8"/>
        <v>4</v>
      </c>
      <c r="B14" s="13" t="s">
        <v>159</v>
      </c>
      <c r="C14" s="13" t="s">
        <v>160</v>
      </c>
      <c r="D14" s="13" t="s">
        <v>161</v>
      </c>
      <c r="E14" s="19"/>
      <c r="F14" s="19">
        <f>IF(E14=0,,($E$9-E14)*$E$7*100/$E$9)</f>
        <v>0</v>
      </c>
      <c r="G14" s="19"/>
      <c r="H14" s="19">
        <f t="shared" si="0"/>
        <v>0</v>
      </c>
      <c r="I14" s="19"/>
      <c r="J14" s="19">
        <f t="shared" si="1"/>
        <v>0</v>
      </c>
      <c r="K14" s="19">
        <v>3</v>
      </c>
      <c r="L14" s="19">
        <f>67/2</f>
        <v>33.5</v>
      </c>
      <c r="M14" s="19">
        <v>6</v>
      </c>
      <c r="N14" s="19">
        <f t="shared" si="2"/>
        <v>66.666666666666671</v>
      </c>
      <c r="O14" s="19"/>
      <c r="P14" s="19">
        <f t="shared" si="3"/>
        <v>0</v>
      </c>
      <c r="Q14" s="19"/>
      <c r="R14" s="19">
        <f t="shared" si="4"/>
        <v>0</v>
      </c>
      <c r="S14" s="19"/>
      <c r="T14" s="19">
        <f t="shared" si="9"/>
        <v>0</v>
      </c>
      <c r="U14" s="19"/>
      <c r="V14" s="19">
        <f>IF(U14=0,,($S$9-U14)*$S$7*100/$S$9)</f>
        <v>0</v>
      </c>
      <c r="W14" s="19"/>
      <c r="X14" s="19">
        <f t="shared" si="5"/>
        <v>0</v>
      </c>
      <c r="Y14" s="23">
        <f t="shared" si="6"/>
        <v>100.16666666666667</v>
      </c>
      <c r="Z14" s="19">
        <f t="shared" si="7"/>
        <v>4</v>
      </c>
    </row>
    <row r="15" spans="1:26" x14ac:dyDescent="0.2">
      <c r="A15" s="22">
        <v>5</v>
      </c>
      <c r="B15" s="13" t="s">
        <v>156</v>
      </c>
      <c r="C15" s="13" t="s">
        <v>157</v>
      </c>
      <c r="D15" s="13" t="s">
        <v>137</v>
      </c>
      <c r="E15" s="19"/>
      <c r="F15" s="19">
        <f>IF(E15=0,,($E$9-E15)*$E$7*100/$E$9)</f>
        <v>0</v>
      </c>
      <c r="G15" s="19"/>
      <c r="H15" s="19">
        <f t="shared" si="0"/>
        <v>0</v>
      </c>
      <c r="I15" s="19"/>
      <c r="J15" s="19">
        <f t="shared" si="1"/>
        <v>0</v>
      </c>
      <c r="K15" s="19">
        <v>2</v>
      </c>
      <c r="L15" s="19">
        <f>IF(K15=0,,($K$9-K15)*$K$7*100/$K$9)</f>
        <v>66.666666666666671</v>
      </c>
      <c r="M15" s="19"/>
      <c r="N15" s="19">
        <f t="shared" si="2"/>
        <v>0</v>
      </c>
      <c r="O15" s="19"/>
      <c r="P15" s="19">
        <f t="shared" si="3"/>
        <v>0</v>
      </c>
      <c r="Q15" s="19"/>
      <c r="R15" s="19">
        <f t="shared" si="4"/>
        <v>0</v>
      </c>
      <c r="S15" s="19"/>
      <c r="T15" s="19">
        <f t="shared" si="9"/>
        <v>0</v>
      </c>
      <c r="U15" s="19"/>
      <c r="V15" s="19">
        <f>IF(U15=0,,($S$9-U15)*$S$7*100/$S$9)</f>
        <v>0</v>
      </c>
      <c r="W15" s="19"/>
      <c r="X15" s="19">
        <f t="shared" si="5"/>
        <v>0</v>
      </c>
      <c r="Y15" s="23">
        <f t="shared" si="6"/>
        <v>66.666666666666671</v>
      </c>
      <c r="Z15" s="19">
        <f t="shared" si="7"/>
        <v>5</v>
      </c>
    </row>
    <row r="16" spans="1:26" x14ac:dyDescent="0.2">
      <c r="A16" s="22">
        <v>6</v>
      </c>
      <c r="B16" s="13" t="s">
        <v>283</v>
      </c>
      <c r="C16" s="13" t="s">
        <v>284</v>
      </c>
      <c r="D16" s="13" t="s">
        <v>110</v>
      </c>
      <c r="E16" s="19"/>
      <c r="F16" s="19">
        <f>IF(E16=0,,($E$9-E16)*$E$7*100/$E$9)</f>
        <v>0</v>
      </c>
      <c r="G16" s="19"/>
      <c r="H16" s="19">
        <f t="shared" si="0"/>
        <v>0</v>
      </c>
      <c r="I16" s="19"/>
      <c r="J16" s="19">
        <f t="shared" si="1"/>
        <v>0</v>
      </c>
      <c r="K16" s="19"/>
      <c r="L16" s="19">
        <f>IF(K16=0,,($K$9-K16)*$K$7*100/$K$9)</f>
        <v>0</v>
      </c>
      <c r="M16" s="19">
        <v>7</v>
      </c>
      <c r="N16" s="19">
        <f t="shared" si="2"/>
        <v>44.444444444444443</v>
      </c>
      <c r="O16" s="19"/>
      <c r="P16" s="19">
        <f t="shared" si="3"/>
        <v>0</v>
      </c>
      <c r="Q16" s="19"/>
      <c r="R16" s="19">
        <f t="shared" si="4"/>
        <v>0</v>
      </c>
      <c r="S16" s="19"/>
      <c r="T16" s="19">
        <f t="shared" si="9"/>
        <v>0</v>
      </c>
      <c r="U16" s="19"/>
      <c r="V16" s="19">
        <f>IF(U16=0,,($S$9-U16)*$S$7*100/$S$9)</f>
        <v>0</v>
      </c>
      <c r="W16" s="19"/>
      <c r="X16" s="19">
        <f t="shared" si="5"/>
        <v>0</v>
      </c>
      <c r="Y16" s="23">
        <f t="shared" si="6"/>
        <v>44.444444444444443</v>
      </c>
      <c r="Z16" s="19">
        <f t="shared" si="7"/>
        <v>6</v>
      </c>
    </row>
    <row r="17" spans="1:26" x14ac:dyDescent="0.2">
      <c r="A17" s="22">
        <v>7</v>
      </c>
      <c r="B17" s="13" t="s">
        <v>285</v>
      </c>
      <c r="C17" s="13" t="s">
        <v>286</v>
      </c>
      <c r="D17" s="13" t="s">
        <v>41</v>
      </c>
      <c r="E17" s="19"/>
      <c r="F17" s="19">
        <f>IF(E17=0,,($E$9-E17)*$E$7*100/$E$9)</f>
        <v>0</v>
      </c>
      <c r="G17" s="19"/>
      <c r="H17" s="19">
        <f t="shared" si="0"/>
        <v>0</v>
      </c>
      <c r="I17" s="19"/>
      <c r="J17" s="19"/>
      <c r="K17" s="19"/>
      <c r="L17" s="19">
        <f>IF(K17=0,,($K$9-K17)*$K$7*100/$K$9)</f>
        <v>0</v>
      </c>
      <c r="M17" s="19">
        <v>8</v>
      </c>
      <c r="N17" s="19">
        <f t="shared" si="2"/>
        <v>22.222222222222221</v>
      </c>
      <c r="O17" s="19"/>
      <c r="P17" s="19">
        <f t="shared" si="3"/>
        <v>0</v>
      </c>
      <c r="Q17" s="19"/>
      <c r="R17" s="19">
        <f t="shared" si="4"/>
        <v>0</v>
      </c>
      <c r="S17" s="19"/>
      <c r="T17" s="19">
        <f t="shared" si="9"/>
        <v>0</v>
      </c>
      <c r="U17" s="19"/>
      <c r="V17" s="19">
        <f>IF(U17=0,,($S$9-U17)*$S$7*100/$S$9)</f>
        <v>0</v>
      </c>
      <c r="W17" s="19"/>
      <c r="X17" s="19">
        <f t="shared" si="5"/>
        <v>0</v>
      </c>
      <c r="Y17" s="23">
        <f t="shared" si="6"/>
        <v>22.222222222222221</v>
      </c>
      <c r="Z17" s="19">
        <f t="shared" si="7"/>
        <v>7</v>
      </c>
    </row>
    <row r="18" spans="1:26" x14ac:dyDescent="0.2">
      <c r="A18" s="26">
        <v>8</v>
      </c>
      <c r="B18" s="13" t="s">
        <v>287</v>
      </c>
      <c r="C18" s="13" t="s">
        <v>288</v>
      </c>
      <c r="D18" s="13" t="s">
        <v>41</v>
      </c>
      <c r="E18" s="19"/>
      <c r="F18" s="19">
        <f>IF(E18=0,,($E$9-E18)*$E$7*100/$E$9)</f>
        <v>0</v>
      </c>
      <c r="G18" s="19"/>
      <c r="H18" s="19">
        <f t="shared" si="0"/>
        <v>0</v>
      </c>
      <c r="I18" s="19"/>
      <c r="J18" s="19">
        <f>IF(I18=0,,($I$9-I18)*$I$7*100/$I$9)</f>
        <v>0</v>
      </c>
      <c r="K18" s="19"/>
      <c r="L18" s="19">
        <f>IF(K18=0,,($K$9-K18)*$K$7*100/$K$9)</f>
        <v>0</v>
      </c>
      <c r="M18" s="19">
        <v>9</v>
      </c>
      <c r="N18" s="19">
        <v>11</v>
      </c>
      <c r="O18" s="19"/>
      <c r="P18" s="19">
        <f t="shared" si="3"/>
        <v>0</v>
      </c>
      <c r="Q18" s="19"/>
      <c r="R18" s="19">
        <f t="shared" si="4"/>
        <v>0</v>
      </c>
      <c r="S18" s="19"/>
      <c r="T18" s="19">
        <f t="shared" si="9"/>
        <v>0</v>
      </c>
      <c r="U18" s="19"/>
      <c r="V18" s="19">
        <f>IF(U18=0,,($U$9-U18)*$U$7*100/$U$9)</f>
        <v>0</v>
      </c>
      <c r="W18" s="19"/>
      <c r="X18" s="19">
        <f t="shared" si="5"/>
        <v>0</v>
      </c>
      <c r="Y18" s="23">
        <f t="shared" si="6"/>
        <v>11</v>
      </c>
      <c r="Z18" s="13">
        <f t="shared" si="7"/>
        <v>8</v>
      </c>
    </row>
    <row r="19" spans="1:26" x14ac:dyDescent="0.2">
      <c r="A19" s="26">
        <v>9</v>
      </c>
      <c r="B19" s="13" t="s">
        <v>114</v>
      </c>
      <c r="C19" s="13" t="s">
        <v>115</v>
      </c>
      <c r="D19" s="13" t="s">
        <v>41</v>
      </c>
      <c r="E19" s="13"/>
      <c r="F19" s="13">
        <f>IF(E19=0,,$E$9+1-E19)</f>
        <v>0</v>
      </c>
      <c r="G19" s="13"/>
      <c r="H19" s="19">
        <f t="shared" si="0"/>
        <v>0</v>
      </c>
      <c r="I19" s="13"/>
      <c r="J19" s="19">
        <f>IF(I19=0,,($I$9-I19)*$I$7*100/$I$9)</f>
        <v>0</v>
      </c>
      <c r="K19" s="13"/>
      <c r="L19" s="19">
        <f>IF(K19=0,,($K$9-K19)*$K$7*100/$K$9)</f>
        <v>0</v>
      </c>
      <c r="M19" s="13"/>
      <c r="N19" s="19">
        <f>IF(M19=0,,($M$9-M19)*$M$7*100/$M$9)</f>
        <v>0</v>
      </c>
      <c r="O19" s="13"/>
      <c r="P19" s="19"/>
      <c r="Q19" s="13"/>
      <c r="R19" s="19">
        <f t="shared" si="4"/>
        <v>0</v>
      </c>
      <c r="S19" s="13"/>
      <c r="T19" s="19">
        <f t="shared" si="9"/>
        <v>0</v>
      </c>
      <c r="U19" s="13"/>
      <c r="V19" s="19">
        <f>IF(U19=0,,($U$9-U19)*$U$7*100/$U$9)</f>
        <v>0</v>
      </c>
      <c r="W19" s="13"/>
      <c r="X19" s="19">
        <f t="shared" si="5"/>
        <v>0</v>
      </c>
      <c r="Y19" s="23">
        <f t="shared" si="6"/>
        <v>0</v>
      </c>
      <c r="Z19" s="13">
        <f t="shared" si="7"/>
        <v>9</v>
      </c>
    </row>
    <row r="20" spans="1:26" x14ac:dyDescent="0.2">
      <c r="A20" s="5"/>
      <c r="B20" s="6"/>
      <c r="C20" s="6"/>
      <c r="D20" s="6"/>
      <c r="E20" s="6"/>
      <c r="F20" s="27">
        <f>IF(E20=0,,$E$9+1-E20)</f>
        <v>0</v>
      </c>
      <c r="G20" s="6"/>
      <c r="H20" s="19">
        <f t="shared" ref="H20:H23" si="10">IF(G20=0,,($G$9-G20)*$G$7*100/$G$9)</f>
        <v>0</v>
      </c>
      <c r="I20" s="6"/>
      <c r="J20" s="19">
        <f t="shared" ref="J20:J23" si="11">IF(I20=0,,($I$9-I20)*$I$7*100/$I$9)</f>
        <v>0</v>
      </c>
      <c r="K20" s="6"/>
      <c r="L20" s="19">
        <f t="shared" ref="L20:L23" si="12">IF(K20=0,,($K$9-K20)*$K$7*100/$K$9)</f>
        <v>0</v>
      </c>
      <c r="M20" s="6"/>
      <c r="N20" s="29">
        <f>IF(M20=0,,($M$9-M20)*$M$7*100/$M$9)</f>
        <v>0</v>
      </c>
      <c r="O20" s="6"/>
      <c r="P20" s="7"/>
      <c r="Q20" s="6"/>
      <c r="R20" s="19">
        <f t="shared" ref="R20:R23" si="13">IF(Q20=0,,($Q$9-Q20)*$Q$7*100/$Q$9)</f>
        <v>0</v>
      </c>
      <c r="S20" s="6"/>
      <c r="T20" s="19">
        <f t="shared" ref="T20:T23" si="14">IF(S20=0,,($S$9-S20)*$S$7*100/$S$9)</f>
        <v>0</v>
      </c>
      <c r="U20" s="6"/>
      <c r="V20" s="19">
        <f t="shared" ref="V20:V23" si="15">IF(U20=0,,($U$9-U20)*$U$7*100/$U$9)</f>
        <v>0</v>
      </c>
      <c r="W20" s="6"/>
      <c r="X20" s="19">
        <f t="shared" ref="X20:X23" si="16">IF(W20=0,,($W$9-W20)*$W$7*100/$W$9)</f>
        <v>0</v>
      </c>
      <c r="Y20" s="23">
        <f t="shared" ref="Y20:Y23" si="17">SUM(F20,H20,L20,J20,N20,P20,R20,T20,V20,X20)</f>
        <v>0</v>
      </c>
      <c r="Z20" s="6"/>
    </row>
    <row r="21" spans="1:26" x14ac:dyDescent="0.2">
      <c r="A21" s="5"/>
      <c r="B21" s="6"/>
      <c r="C21" s="6"/>
      <c r="D21" s="6"/>
      <c r="E21" s="6"/>
      <c r="F21" s="27">
        <f>IF(E21=0,,$E$9+1-E21)</f>
        <v>0</v>
      </c>
      <c r="G21" s="6"/>
      <c r="H21" s="19">
        <f t="shared" si="10"/>
        <v>0</v>
      </c>
      <c r="I21" s="6"/>
      <c r="J21" s="29">
        <f t="shared" si="11"/>
        <v>0</v>
      </c>
      <c r="K21" s="6"/>
      <c r="L21" s="19">
        <f t="shared" si="12"/>
        <v>0</v>
      </c>
      <c r="M21" s="6"/>
      <c r="N21" s="29">
        <f>IF(M21=0,,($M$9-M21)*$M$7*100/$M$9)</f>
        <v>0</v>
      </c>
      <c r="O21" s="6"/>
      <c r="P21" s="7"/>
      <c r="Q21" s="6"/>
      <c r="R21" s="19">
        <f t="shared" si="13"/>
        <v>0</v>
      </c>
      <c r="S21" s="6"/>
      <c r="T21" s="19">
        <f t="shared" si="14"/>
        <v>0</v>
      </c>
      <c r="U21" s="6"/>
      <c r="V21" s="19">
        <f t="shared" si="15"/>
        <v>0</v>
      </c>
      <c r="W21" s="6"/>
      <c r="X21" s="19">
        <f t="shared" si="16"/>
        <v>0</v>
      </c>
      <c r="Y21" s="23">
        <f t="shared" si="17"/>
        <v>0</v>
      </c>
      <c r="Z21" s="6"/>
    </row>
    <row r="22" spans="1:26" x14ac:dyDescent="0.2">
      <c r="A22" s="5"/>
      <c r="B22" s="6"/>
      <c r="C22" s="6"/>
      <c r="D22" s="6"/>
      <c r="E22" s="6"/>
      <c r="F22" s="27">
        <f>IF(E22=0,,$E$9+1-E22)</f>
        <v>0</v>
      </c>
      <c r="G22" s="6"/>
      <c r="H22" s="19">
        <f t="shared" si="10"/>
        <v>0</v>
      </c>
      <c r="I22" s="6"/>
      <c r="J22" s="29">
        <f t="shared" si="11"/>
        <v>0</v>
      </c>
      <c r="K22" s="6"/>
      <c r="L22" s="19">
        <f t="shared" si="12"/>
        <v>0</v>
      </c>
      <c r="M22" s="6"/>
      <c r="N22" s="29">
        <f>IF(M22=0,,($M$9-M22)*$M$7*100/$M$9)</f>
        <v>0</v>
      </c>
      <c r="O22" s="6"/>
      <c r="P22" s="7"/>
      <c r="Q22" s="6"/>
      <c r="R22" s="19">
        <f t="shared" si="13"/>
        <v>0</v>
      </c>
      <c r="S22" s="6"/>
      <c r="T22" s="19">
        <f t="shared" si="14"/>
        <v>0</v>
      </c>
      <c r="U22" s="6"/>
      <c r="V22" s="19">
        <f t="shared" si="15"/>
        <v>0</v>
      </c>
      <c r="W22" s="6"/>
      <c r="X22" s="19">
        <f t="shared" si="16"/>
        <v>0</v>
      </c>
      <c r="Y22" s="23">
        <f t="shared" si="17"/>
        <v>0</v>
      </c>
      <c r="Z22" s="6"/>
    </row>
    <row r="23" spans="1:26" x14ac:dyDescent="0.2">
      <c r="A23" s="6"/>
      <c r="B23" s="6"/>
      <c r="C23" s="6"/>
      <c r="D23" s="6"/>
      <c r="E23" s="6"/>
      <c r="F23" s="27">
        <f>IF(E23=0,,$E$9+1-E23)</f>
        <v>0</v>
      </c>
      <c r="G23" s="6"/>
      <c r="H23" s="19">
        <f t="shared" si="10"/>
        <v>0</v>
      </c>
      <c r="I23" s="6"/>
      <c r="J23" s="29">
        <f t="shared" si="11"/>
        <v>0</v>
      </c>
      <c r="K23" s="6"/>
      <c r="L23" s="19">
        <f t="shared" si="12"/>
        <v>0</v>
      </c>
      <c r="M23" s="6"/>
      <c r="N23" s="29">
        <f>IF(M23=0,,($M$9-M23)*$M$7*100/$M$9)</f>
        <v>0</v>
      </c>
      <c r="O23" s="6"/>
      <c r="P23" s="7"/>
      <c r="Q23" s="6"/>
      <c r="R23" s="19">
        <f t="shared" si="13"/>
        <v>0</v>
      </c>
      <c r="S23" s="6"/>
      <c r="T23" s="19">
        <f t="shared" si="14"/>
        <v>0</v>
      </c>
      <c r="U23" s="6"/>
      <c r="V23" s="19">
        <f t="shared" si="15"/>
        <v>0</v>
      </c>
      <c r="W23" s="6"/>
      <c r="X23" s="19">
        <f t="shared" si="16"/>
        <v>0</v>
      </c>
      <c r="Y23" s="23">
        <f t="shared" si="17"/>
        <v>0</v>
      </c>
      <c r="Z23" s="6"/>
    </row>
    <row r="24" spans="1:26" x14ac:dyDescent="0.2">
      <c r="A24" s="5"/>
      <c r="B24" s="6"/>
      <c r="C24" s="6"/>
      <c r="D24" s="6"/>
      <c r="E24" s="6"/>
      <c r="F24" s="27">
        <f t="shared" ref="F24:F33" si="18">IF(E24=0,,$E$9+1-E24)</f>
        <v>0</v>
      </c>
      <c r="G24" s="6"/>
      <c r="H24" s="19">
        <f t="shared" ref="H24:H30" si="19">IF(G24=0,,($G$9-G24)*$G$7*100/$G$9)</f>
        <v>0</v>
      </c>
      <c r="I24" s="6"/>
      <c r="J24" s="29">
        <f t="shared" ref="J24:J33" si="20">IF(I24=0,,($I$9-I24)*$I$7*100/$I$9)</f>
        <v>0</v>
      </c>
      <c r="K24" s="6"/>
      <c r="L24" s="19">
        <f t="shared" ref="L24:L27" si="21">IF(K24=0,,($K$9-K24)*$K$7*100/$K$9)</f>
        <v>0</v>
      </c>
      <c r="M24" s="6"/>
      <c r="N24" s="29">
        <f t="shared" ref="N24:N33" si="22">IF(M24=0,,($M$9-M24)*$M$7*100/$M$9)</f>
        <v>0</v>
      </c>
      <c r="O24" s="6"/>
      <c r="P24" s="7"/>
      <c r="Q24" s="6"/>
      <c r="R24" s="19">
        <f t="shared" ref="R24:R33" si="23">IF(Q24=0,,($Q$9-Q24)*$Q$7*100/$Q$9)</f>
        <v>0</v>
      </c>
      <c r="S24" s="6"/>
      <c r="T24" s="19">
        <f t="shared" ref="T24:T25" si="24">IF(S24=0,,($S$9-S24)*$S$7*100/$S$9)</f>
        <v>0</v>
      </c>
      <c r="U24" s="6"/>
      <c r="V24" s="19">
        <f t="shared" ref="V24:V33" si="25">IF(U24=0,,($U$9-U24)*$U$7*100/$U$9)</f>
        <v>0</v>
      </c>
      <c r="W24" s="6"/>
      <c r="X24" s="19">
        <f t="shared" ref="X24:X27" si="26">IF(W24=0,,($W$9-W24)*$W$7*100/$W$9)</f>
        <v>0</v>
      </c>
      <c r="Y24" s="23">
        <f t="shared" ref="Y24:Y33" si="27">SUM(F24,H24,L24,J24,N24,P24,R24,T24,V24,X24)</f>
        <v>0</v>
      </c>
      <c r="Z24" s="6"/>
    </row>
    <row r="25" spans="1:26" x14ac:dyDescent="0.2">
      <c r="A25" s="5"/>
      <c r="B25" s="6"/>
      <c r="C25" s="6"/>
      <c r="D25" s="6"/>
      <c r="E25" s="6"/>
      <c r="F25" s="27">
        <f t="shared" si="18"/>
        <v>0</v>
      </c>
      <c r="G25" s="6"/>
      <c r="H25" s="19">
        <f t="shared" si="19"/>
        <v>0</v>
      </c>
      <c r="I25" s="6"/>
      <c r="J25" s="29">
        <f t="shared" si="20"/>
        <v>0</v>
      </c>
      <c r="K25" s="6"/>
      <c r="L25" s="19">
        <f t="shared" si="21"/>
        <v>0</v>
      </c>
      <c r="M25" s="6"/>
      <c r="N25" s="29">
        <f t="shared" si="22"/>
        <v>0</v>
      </c>
      <c r="O25" s="6"/>
      <c r="P25" s="7"/>
      <c r="Q25" s="6"/>
      <c r="R25" s="19">
        <f t="shared" si="23"/>
        <v>0</v>
      </c>
      <c r="S25" s="6"/>
      <c r="T25" s="19">
        <f t="shared" si="24"/>
        <v>0</v>
      </c>
      <c r="U25" s="6"/>
      <c r="V25" s="19">
        <f t="shared" si="25"/>
        <v>0</v>
      </c>
      <c r="W25" s="6"/>
      <c r="X25" s="19">
        <f t="shared" si="26"/>
        <v>0</v>
      </c>
      <c r="Y25" s="23">
        <f t="shared" si="27"/>
        <v>0</v>
      </c>
      <c r="Z25" s="6"/>
    </row>
    <row r="26" spans="1:26" x14ac:dyDescent="0.2">
      <c r="A26" s="5"/>
      <c r="B26" s="6"/>
      <c r="C26" s="6"/>
      <c r="D26" s="6"/>
      <c r="E26" s="6"/>
      <c r="F26" s="27">
        <f t="shared" si="18"/>
        <v>0</v>
      </c>
      <c r="G26" s="6"/>
      <c r="H26" s="19">
        <f t="shared" si="19"/>
        <v>0</v>
      </c>
      <c r="I26" s="6"/>
      <c r="J26" s="29">
        <f t="shared" si="20"/>
        <v>0</v>
      </c>
      <c r="K26" s="6"/>
      <c r="L26" s="19">
        <f t="shared" si="21"/>
        <v>0</v>
      </c>
      <c r="M26" s="6"/>
      <c r="N26" s="29">
        <f t="shared" si="22"/>
        <v>0</v>
      </c>
      <c r="O26" s="6"/>
      <c r="P26" s="7"/>
      <c r="Q26" s="6"/>
      <c r="R26" s="19">
        <f t="shared" si="23"/>
        <v>0</v>
      </c>
      <c r="S26" s="6"/>
      <c r="T26" s="19">
        <f t="shared" ref="T26:T33" si="28">IF(S26=0,,($M$9-S26)*$M$7*100/$M$9)</f>
        <v>0</v>
      </c>
      <c r="U26" s="6"/>
      <c r="V26" s="19">
        <f t="shared" si="25"/>
        <v>0</v>
      </c>
      <c r="W26" s="6"/>
      <c r="X26" s="19">
        <f t="shared" si="26"/>
        <v>0</v>
      </c>
      <c r="Y26" s="23">
        <f t="shared" si="27"/>
        <v>0</v>
      </c>
      <c r="Z26" s="6"/>
    </row>
    <row r="27" spans="1:26" x14ac:dyDescent="0.2">
      <c r="A27" s="5"/>
      <c r="B27" s="6"/>
      <c r="C27" s="6"/>
      <c r="D27" s="6"/>
      <c r="E27" s="6"/>
      <c r="F27" s="27">
        <f t="shared" si="18"/>
        <v>0</v>
      </c>
      <c r="G27" s="6"/>
      <c r="H27" s="19">
        <f t="shared" si="19"/>
        <v>0</v>
      </c>
      <c r="I27" s="6"/>
      <c r="J27" s="29">
        <f t="shared" si="20"/>
        <v>0</v>
      </c>
      <c r="K27" s="6"/>
      <c r="L27" s="19">
        <f t="shared" si="21"/>
        <v>0</v>
      </c>
      <c r="M27" s="6"/>
      <c r="N27" s="29">
        <f t="shared" si="22"/>
        <v>0</v>
      </c>
      <c r="O27" s="6"/>
      <c r="P27" s="7"/>
      <c r="Q27" s="6"/>
      <c r="R27" s="19">
        <f t="shared" si="23"/>
        <v>0</v>
      </c>
      <c r="S27" s="6"/>
      <c r="T27" s="19">
        <f t="shared" si="28"/>
        <v>0</v>
      </c>
      <c r="U27" s="6"/>
      <c r="V27" s="19">
        <f t="shared" si="25"/>
        <v>0</v>
      </c>
      <c r="W27" s="6"/>
      <c r="X27" s="19">
        <f t="shared" si="26"/>
        <v>0</v>
      </c>
      <c r="Y27" s="23">
        <f t="shared" si="27"/>
        <v>0</v>
      </c>
      <c r="Z27" s="6"/>
    </row>
    <row r="28" spans="1:26" x14ac:dyDescent="0.2">
      <c r="A28" s="5"/>
      <c r="B28" s="6"/>
      <c r="C28" s="6"/>
      <c r="D28" s="6"/>
      <c r="E28" s="6"/>
      <c r="F28" s="27">
        <f t="shared" si="18"/>
        <v>0</v>
      </c>
      <c r="G28" s="6"/>
      <c r="H28" s="19">
        <f t="shared" si="19"/>
        <v>0</v>
      </c>
      <c r="I28" s="6"/>
      <c r="J28" s="29">
        <f t="shared" si="20"/>
        <v>0</v>
      </c>
      <c r="K28" s="6"/>
      <c r="L28" s="19">
        <f t="shared" ref="L28:L33" si="29">IF(K28=0,,($K$9-K28)*$K$7*100/$K$9)</f>
        <v>0</v>
      </c>
      <c r="M28" s="6"/>
      <c r="N28" s="29">
        <f t="shared" si="22"/>
        <v>0</v>
      </c>
      <c r="O28" s="6"/>
      <c r="P28" s="7"/>
      <c r="Q28" s="6"/>
      <c r="R28" s="19">
        <f t="shared" si="23"/>
        <v>0</v>
      </c>
      <c r="S28" s="6"/>
      <c r="T28" s="19">
        <f t="shared" si="28"/>
        <v>0</v>
      </c>
      <c r="U28" s="6"/>
      <c r="V28" s="19">
        <f t="shared" si="25"/>
        <v>0</v>
      </c>
      <c r="W28" s="6"/>
      <c r="X28" s="29">
        <f t="shared" ref="X28:X33" si="30">IF(W28=0,,($M$9-W28)*$M$7*100/$M$9)</f>
        <v>0</v>
      </c>
      <c r="Y28" s="23">
        <f t="shared" si="27"/>
        <v>0</v>
      </c>
      <c r="Z28" s="6"/>
    </row>
    <row r="29" spans="1:26" x14ac:dyDescent="0.2">
      <c r="A29" s="5"/>
      <c r="B29" s="6"/>
      <c r="C29" s="6"/>
      <c r="D29" s="6"/>
      <c r="E29" s="6"/>
      <c r="F29" s="27">
        <f t="shared" si="18"/>
        <v>0</v>
      </c>
      <c r="G29" s="6"/>
      <c r="H29" s="19">
        <f t="shared" si="19"/>
        <v>0</v>
      </c>
      <c r="I29" s="6"/>
      <c r="J29" s="29">
        <f t="shared" si="20"/>
        <v>0</v>
      </c>
      <c r="K29" s="6"/>
      <c r="L29" s="19">
        <f t="shared" si="29"/>
        <v>0</v>
      </c>
      <c r="M29" s="6"/>
      <c r="N29" s="29">
        <f t="shared" si="22"/>
        <v>0</v>
      </c>
      <c r="O29" s="6"/>
      <c r="P29" s="7"/>
      <c r="Q29" s="6"/>
      <c r="R29" s="19">
        <f t="shared" si="23"/>
        <v>0</v>
      </c>
      <c r="S29" s="6"/>
      <c r="T29" s="19">
        <f t="shared" si="28"/>
        <v>0</v>
      </c>
      <c r="U29" s="6"/>
      <c r="V29" s="19">
        <f t="shared" si="25"/>
        <v>0</v>
      </c>
      <c r="W29" s="6"/>
      <c r="X29" s="29">
        <f t="shared" si="30"/>
        <v>0</v>
      </c>
      <c r="Y29" s="23">
        <f t="shared" si="27"/>
        <v>0</v>
      </c>
      <c r="Z29" s="6"/>
    </row>
    <row r="30" spans="1:26" x14ac:dyDescent="0.2">
      <c r="A30" s="5"/>
      <c r="B30" s="6"/>
      <c r="C30" s="6"/>
      <c r="D30" s="6"/>
      <c r="E30" s="6"/>
      <c r="F30" s="27">
        <f t="shared" si="18"/>
        <v>0</v>
      </c>
      <c r="G30" s="6"/>
      <c r="H30" s="19">
        <f t="shared" si="19"/>
        <v>0</v>
      </c>
      <c r="I30" s="6"/>
      <c r="J30" s="29">
        <f t="shared" si="20"/>
        <v>0</v>
      </c>
      <c r="K30" s="6"/>
      <c r="L30" s="19">
        <f t="shared" si="29"/>
        <v>0</v>
      </c>
      <c r="M30" s="6"/>
      <c r="N30" s="29">
        <f t="shared" si="22"/>
        <v>0</v>
      </c>
      <c r="O30" s="6"/>
      <c r="P30" s="7"/>
      <c r="Q30" s="6"/>
      <c r="R30" s="19">
        <f t="shared" si="23"/>
        <v>0</v>
      </c>
      <c r="S30" s="6"/>
      <c r="T30" s="19">
        <f t="shared" si="28"/>
        <v>0</v>
      </c>
      <c r="U30" s="6"/>
      <c r="V30" s="19">
        <f t="shared" si="25"/>
        <v>0</v>
      </c>
      <c r="W30" s="6"/>
      <c r="X30" s="29">
        <f t="shared" si="30"/>
        <v>0</v>
      </c>
      <c r="Y30" s="23">
        <f t="shared" si="27"/>
        <v>0</v>
      </c>
      <c r="Z30" s="6"/>
    </row>
    <row r="31" spans="1:26" x14ac:dyDescent="0.2">
      <c r="A31" s="5"/>
      <c r="B31" s="6"/>
      <c r="C31" s="6"/>
      <c r="D31" s="6"/>
      <c r="E31" s="6"/>
      <c r="F31" s="27">
        <f t="shared" si="18"/>
        <v>0</v>
      </c>
      <c r="G31" s="6"/>
      <c r="H31" s="6">
        <f t="shared" ref="H31:H33" si="31">IF(G31=0,,$E$9+1-G31)</f>
        <v>0</v>
      </c>
      <c r="I31" s="6"/>
      <c r="J31" s="29">
        <f t="shared" si="20"/>
        <v>0</v>
      </c>
      <c r="K31" s="6"/>
      <c r="L31" s="19">
        <f t="shared" si="29"/>
        <v>0</v>
      </c>
      <c r="M31" s="6"/>
      <c r="N31" s="29">
        <f t="shared" si="22"/>
        <v>0</v>
      </c>
      <c r="O31" s="6"/>
      <c r="P31" s="7"/>
      <c r="Q31" s="6"/>
      <c r="R31" s="19">
        <f t="shared" si="23"/>
        <v>0</v>
      </c>
      <c r="S31" s="6"/>
      <c r="T31" s="19">
        <f t="shared" si="28"/>
        <v>0</v>
      </c>
      <c r="U31" s="6"/>
      <c r="V31" s="19">
        <f t="shared" si="25"/>
        <v>0</v>
      </c>
      <c r="W31" s="6"/>
      <c r="X31" s="29">
        <f t="shared" si="30"/>
        <v>0</v>
      </c>
      <c r="Y31" s="23">
        <f t="shared" si="27"/>
        <v>0</v>
      </c>
      <c r="Z31" s="6"/>
    </row>
    <row r="32" spans="1:26" x14ac:dyDescent="0.2">
      <c r="A32" s="5"/>
      <c r="B32" s="6"/>
      <c r="C32" s="6"/>
      <c r="D32" s="6"/>
      <c r="E32" s="6"/>
      <c r="F32" s="27">
        <f t="shared" si="18"/>
        <v>0</v>
      </c>
      <c r="G32" s="6"/>
      <c r="H32" s="6">
        <f t="shared" si="31"/>
        <v>0</v>
      </c>
      <c r="I32" s="6"/>
      <c r="J32" s="29">
        <f t="shared" si="20"/>
        <v>0</v>
      </c>
      <c r="K32" s="6"/>
      <c r="L32" s="19">
        <f t="shared" si="29"/>
        <v>0</v>
      </c>
      <c r="M32" s="6"/>
      <c r="N32" s="29">
        <f t="shared" si="22"/>
        <v>0</v>
      </c>
      <c r="O32" s="6"/>
      <c r="P32" s="7"/>
      <c r="Q32" s="6"/>
      <c r="R32" s="19">
        <f t="shared" si="23"/>
        <v>0</v>
      </c>
      <c r="S32" s="6"/>
      <c r="T32" s="19">
        <f t="shared" si="28"/>
        <v>0</v>
      </c>
      <c r="U32" s="6"/>
      <c r="V32" s="19">
        <f t="shared" si="25"/>
        <v>0</v>
      </c>
      <c r="W32" s="6"/>
      <c r="X32" s="29">
        <f t="shared" si="30"/>
        <v>0</v>
      </c>
      <c r="Y32" s="23">
        <f t="shared" si="27"/>
        <v>0</v>
      </c>
      <c r="Z32" s="6"/>
    </row>
    <row r="33" spans="1:26" x14ac:dyDescent="0.2">
      <c r="A33" s="5"/>
      <c r="B33" s="6"/>
      <c r="C33" s="6"/>
      <c r="D33" s="6"/>
      <c r="E33" s="6"/>
      <c r="F33" s="27">
        <f t="shared" si="18"/>
        <v>0</v>
      </c>
      <c r="G33" s="6"/>
      <c r="H33" s="6">
        <f t="shared" si="31"/>
        <v>0</v>
      </c>
      <c r="I33" s="6"/>
      <c r="J33" s="29">
        <f t="shared" si="20"/>
        <v>0</v>
      </c>
      <c r="K33" s="6"/>
      <c r="L33" s="19">
        <f t="shared" si="29"/>
        <v>0</v>
      </c>
      <c r="M33" s="6"/>
      <c r="N33" s="29">
        <f t="shared" si="22"/>
        <v>0</v>
      </c>
      <c r="O33" s="6"/>
      <c r="P33" s="7"/>
      <c r="Q33" s="6"/>
      <c r="R33" s="19">
        <f t="shared" si="23"/>
        <v>0</v>
      </c>
      <c r="S33" s="6"/>
      <c r="T33" s="19">
        <f t="shared" si="28"/>
        <v>0</v>
      </c>
      <c r="U33" s="6"/>
      <c r="V33" s="19">
        <f t="shared" si="25"/>
        <v>0</v>
      </c>
      <c r="W33" s="6"/>
      <c r="X33" s="29">
        <f t="shared" si="30"/>
        <v>0</v>
      </c>
      <c r="Y33" s="23">
        <f t="shared" si="27"/>
        <v>0</v>
      </c>
      <c r="Z33" s="6"/>
    </row>
    <row r="34" spans="1:26" x14ac:dyDescent="0.2">
      <c r="A34" s="38" t="s">
        <v>11</v>
      </c>
      <c r="B34" s="38"/>
      <c r="C34" s="39"/>
      <c r="E34">
        <f>COUNTA(E11:E33)</f>
        <v>1</v>
      </c>
      <c r="G34">
        <f>COUNTA(G11:G33)</f>
        <v>1</v>
      </c>
      <c r="I34">
        <f>COUNTA(I11:I33)</f>
        <v>1</v>
      </c>
      <c r="K34">
        <f>COUNTA(K11:K33)</f>
        <v>2</v>
      </c>
      <c r="M34">
        <f>COUNTA(M11:M33)</f>
        <v>6</v>
      </c>
    </row>
  </sheetData>
  <sortState xmlns:xlrd2="http://schemas.microsoft.com/office/spreadsheetml/2017/richdata2" ref="B11:Y19">
    <sortCondition descending="1" ref="Y11:Y19"/>
  </sortState>
  <mergeCells count="42">
    <mergeCell ref="W6:X6"/>
    <mergeCell ref="W7:X7"/>
    <mergeCell ref="W8:X8"/>
    <mergeCell ref="W9:X9"/>
    <mergeCell ref="Q6:R6"/>
    <mergeCell ref="Q7:R7"/>
    <mergeCell ref="Q8:R8"/>
    <mergeCell ref="Q9:R9"/>
    <mergeCell ref="S6:T6"/>
    <mergeCell ref="S7:T7"/>
    <mergeCell ref="S8:T8"/>
    <mergeCell ref="S9:T9"/>
    <mergeCell ref="U6:V6"/>
    <mergeCell ref="U7:V7"/>
    <mergeCell ref="U8:V8"/>
    <mergeCell ref="U9:V9"/>
    <mergeCell ref="M9:N9"/>
    <mergeCell ref="O6:P6"/>
    <mergeCell ref="O7:P7"/>
    <mergeCell ref="O8:P8"/>
    <mergeCell ref="O9:P9"/>
    <mergeCell ref="M7:N7"/>
    <mergeCell ref="M8:N8"/>
    <mergeCell ref="A34:C34"/>
    <mergeCell ref="E7:F7"/>
    <mergeCell ref="G7:H7"/>
    <mergeCell ref="I7:J7"/>
    <mergeCell ref="K7:L7"/>
    <mergeCell ref="E9:F9"/>
    <mergeCell ref="G9:H9"/>
    <mergeCell ref="I9:J9"/>
    <mergeCell ref="K9:L9"/>
    <mergeCell ref="E8:F8"/>
    <mergeCell ref="G8:H8"/>
    <mergeCell ref="I8:J8"/>
    <mergeCell ref="K8:L8"/>
    <mergeCell ref="A1:M1"/>
    <mergeCell ref="E6:F6"/>
    <mergeCell ref="G6:H6"/>
    <mergeCell ref="I6:J6"/>
    <mergeCell ref="K6:L6"/>
    <mergeCell ref="M6:N6"/>
  </mergeCells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V129"/>
  <sheetViews>
    <sheetView zoomScale="94" zoomScaleNormal="94" workbookViewId="0">
      <pane xSplit="3" ySplit="10" topLeftCell="H11" activePane="bottomRight" state="frozenSplit"/>
      <selection activeCell="D1" sqref="D1"/>
      <selection pane="topRight" activeCell="D1" sqref="D1"/>
      <selection pane="bottomLeft" activeCell="A10" sqref="A10"/>
      <selection pane="bottomRight" activeCell="S4" sqref="S4"/>
    </sheetView>
  </sheetViews>
  <sheetFormatPr baseColWidth="10" defaultRowHeight="15" x14ac:dyDescent="0.2"/>
  <cols>
    <col min="1" max="1" width="18.33203125" bestFit="1" customWidth="1"/>
    <col min="2" max="2" width="19" bestFit="1" customWidth="1"/>
    <col min="4" max="4" width="16.1640625" bestFit="1" customWidth="1"/>
    <col min="5" max="5" width="11.5" customWidth="1"/>
    <col min="6" max="6" width="23" customWidth="1"/>
    <col min="7" max="7" width="11.5" customWidth="1"/>
    <col min="8" max="8" width="23" customWidth="1"/>
    <col min="9" max="9" width="11.5" customWidth="1"/>
    <col min="10" max="10" width="23" customWidth="1"/>
    <col min="11" max="11" width="11.5" customWidth="1"/>
    <col min="12" max="12" width="23" customWidth="1"/>
    <col min="13" max="13" width="11.5" customWidth="1"/>
    <col min="14" max="14" width="23" customWidth="1"/>
    <col min="16" max="16" width="18.33203125" bestFit="1" customWidth="1"/>
    <col min="17" max="17" width="15.5" bestFit="1" customWidth="1"/>
    <col min="18" max="18" width="19.6640625" bestFit="1" customWidth="1"/>
  </cols>
  <sheetData>
    <row r="1" spans="1:22" ht="31" x14ac:dyDescent="0.35">
      <c r="A1" s="37" t="s">
        <v>37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</row>
    <row r="2" spans="1:22" x14ac:dyDescent="0.2">
      <c r="E2" s="40" t="s">
        <v>15</v>
      </c>
      <c r="F2" s="40"/>
      <c r="G2" s="14">
        <f>COUNTA(B11:B28)</f>
        <v>4</v>
      </c>
    </row>
    <row r="3" spans="1:22" x14ac:dyDescent="0.2">
      <c r="B3" s="2"/>
      <c r="E3" s="40" t="s">
        <v>17</v>
      </c>
      <c r="F3" s="40"/>
      <c r="G3" s="14">
        <v>8</v>
      </c>
    </row>
    <row r="4" spans="1:22" x14ac:dyDescent="0.2">
      <c r="B4" s="2"/>
      <c r="C4" s="3"/>
    </row>
    <row r="6" spans="1:22" x14ac:dyDescent="0.2">
      <c r="D6" s="1" t="s">
        <v>0</v>
      </c>
      <c r="E6" s="33" t="s">
        <v>81</v>
      </c>
      <c r="F6" s="33"/>
      <c r="G6" s="33" t="s">
        <v>111</v>
      </c>
      <c r="H6" s="33"/>
      <c r="I6" s="33" t="s">
        <v>140</v>
      </c>
      <c r="J6" s="33"/>
      <c r="K6" s="33" t="s">
        <v>158</v>
      </c>
      <c r="L6" s="33"/>
      <c r="M6" s="33" t="s">
        <v>375</v>
      </c>
      <c r="N6" s="33"/>
      <c r="O6" s="33" t="s">
        <v>386</v>
      </c>
      <c r="P6" s="33"/>
      <c r="Q6" s="33"/>
      <c r="R6" s="33"/>
    </row>
    <row r="7" spans="1:22" x14ac:dyDescent="0.2">
      <c r="D7" s="1" t="s">
        <v>10</v>
      </c>
      <c r="E7" s="34">
        <v>2</v>
      </c>
      <c r="F7" s="35"/>
      <c r="G7" s="34">
        <v>5</v>
      </c>
      <c r="H7" s="35"/>
      <c r="I7" s="34">
        <v>5</v>
      </c>
      <c r="J7" s="35"/>
      <c r="K7" s="34">
        <v>2</v>
      </c>
      <c r="L7" s="35"/>
      <c r="M7" s="34">
        <v>5</v>
      </c>
      <c r="N7" s="35"/>
      <c r="O7" s="34">
        <v>3</v>
      </c>
      <c r="P7" s="35"/>
      <c r="Q7" s="34"/>
      <c r="R7" s="35"/>
    </row>
    <row r="8" spans="1:22" x14ac:dyDescent="0.2">
      <c r="D8" s="1" t="s">
        <v>1</v>
      </c>
      <c r="E8" s="36" t="s">
        <v>50</v>
      </c>
      <c r="F8" s="36"/>
      <c r="G8" s="36">
        <v>45948</v>
      </c>
      <c r="H8" s="36"/>
      <c r="I8" s="36">
        <v>45970</v>
      </c>
      <c r="J8" s="36"/>
      <c r="K8" s="36">
        <v>45984</v>
      </c>
      <c r="L8" s="36"/>
      <c r="M8" s="36">
        <v>46095</v>
      </c>
      <c r="N8" s="36"/>
      <c r="O8" s="36">
        <v>46116</v>
      </c>
      <c r="P8" s="36"/>
      <c r="Q8" s="36"/>
      <c r="R8" s="36"/>
      <c r="U8" s="14"/>
    </row>
    <row r="9" spans="1:22" x14ac:dyDescent="0.2">
      <c r="D9" s="1" t="s">
        <v>2</v>
      </c>
      <c r="E9" s="33">
        <v>34</v>
      </c>
      <c r="F9" s="33"/>
      <c r="G9" s="33">
        <v>206</v>
      </c>
      <c r="H9" s="33"/>
      <c r="I9" s="33">
        <v>98</v>
      </c>
      <c r="J9" s="33"/>
      <c r="K9" s="33">
        <v>2</v>
      </c>
      <c r="L9" s="33"/>
      <c r="M9" s="33">
        <v>150</v>
      </c>
      <c r="N9" s="33"/>
      <c r="O9" s="33">
        <v>4</v>
      </c>
      <c r="P9" s="33"/>
      <c r="Q9" s="33"/>
      <c r="R9" s="33"/>
    </row>
    <row r="10" spans="1:22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8</v>
      </c>
      <c r="T10" s="1" t="s">
        <v>9</v>
      </c>
      <c r="U10" s="1" t="s">
        <v>18</v>
      </c>
      <c r="V10" s="1" t="s">
        <v>20</v>
      </c>
    </row>
    <row r="11" spans="1:22" x14ac:dyDescent="0.2">
      <c r="A11" s="5">
        <f t="shared" ref="A11:A19" si="0">T11</f>
        <v>1</v>
      </c>
      <c r="B11" s="13" t="s">
        <v>82</v>
      </c>
      <c r="C11" s="13" t="s">
        <v>83</v>
      </c>
      <c r="D11" s="13" t="s">
        <v>41</v>
      </c>
      <c r="E11" s="13">
        <v>7</v>
      </c>
      <c r="F11" s="19">
        <f>IF(E11=0,,($E$9-E11)*$E$7*100/$E$9)</f>
        <v>158.8235294117647</v>
      </c>
      <c r="G11" s="6">
        <v>37</v>
      </c>
      <c r="H11" s="7">
        <f>IF(G11=0,,($G$9-G11)*$G$7*100/$G$9)</f>
        <v>410.19417475728153</v>
      </c>
      <c r="I11" s="6">
        <v>40</v>
      </c>
      <c r="J11" s="7">
        <f>IF(I11=0,,($I$9-I11)*$I$7*100/$I$9)</f>
        <v>295.91836734693879</v>
      </c>
      <c r="K11" s="6">
        <v>1</v>
      </c>
      <c r="L11" s="7">
        <f>IF(K11=0,,($K$9-K11)*$K$7*100/$K$9)</f>
        <v>100</v>
      </c>
      <c r="M11" s="6">
        <v>68</v>
      </c>
      <c r="N11" s="7">
        <f>IF(M11=0,,($M$9-M11)*$M$7*100/$M$9)</f>
        <v>273.33333333333331</v>
      </c>
      <c r="O11" s="6">
        <v>1</v>
      </c>
      <c r="P11" s="7">
        <f>IF(O11=0,,($O$9-O11)*$O$7*100/$O$9)</f>
        <v>225</v>
      </c>
      <c r="Q11" s="6"/>
      <c r="R11" s="7">
        <f>IF(Q11=0,,($Q$9-Q11)*$Q$7*100/$Q$9)</f>
        <v>0</v>
      </c>
      <c r="S11" s="8">
        <f>SUM(F11,H11,J11,N11,L11,N11,R11,N11,P11,R11)</f>
        <v>2009.9360715159848</v>
      </c>
      <c r="T11" s="6">
        <f t="shared" ref="T11:T22" si="1">ROW(B11)-10</f>
        <v>1</v>
      </c>
      <c r="U11" s="6">
        <f>COUNTA(E11,K11,G11,I11,#REF!,#REF!)</f>
        <v>6</v>
      </c>
      <c r="V11" s="16">
        <f t="shared" ref="V11:V19" si="2">U11/$G$3</f>
        <v>0.75</v>
      </c>
    </row>
    <row r="12" spans="1:22" x14ac:dyDescent="0.2">
      <c r="A12" s="5">
        <f t="shared" si="0"/>
        <v>2</v>
      </c>
      <c r="B12" s="13" t="s">
        <v>112</v>
      </c>
      <c r="C12" s="13" t="s">
        <v>113</v>
      </c>
      <c r="D12" s="13" t="s">
        <v>41</v>
      </c>
      <c r="E12" s="13"/>
      <c r="F12" s="19">
        <f>IF(E12=0,,($E$9-E12)*$E$7*100/$E$9)</f>
        <v>0</v>
      </c>
      <c r="G12" s="6">
        <v>121</v>
      </c>
      <c r="H12" s="7">
        <f>IF(G12=0,,($G$9-G12)*$G$7*100/$G$9)</f>
        <v>206.3106796116505</v>
      </c>
      <c r="I12" s="6"/>
      <c r="J12" s="7">
        <f>IF(I12=0,,($I$9-I12)*$I$7*100/$I$9)</f>
        <v>0</v>
      </c>
      <c r="K12" s="6"/>
      <c r="L12" s="7">
        <f>IF(K12=0,,($K$9-K12)*$K$7*100/$K$9)</f>
        <v>0</v>
      </c>
      <c r="M12" s="6"/>
      <c r="N12" s="7">
        <f>IF(M12=0,,($M$9-M12)*$M$7*100/$M$9)</f>
        <v>0</v>
      </c>
      <c r="O12" s="6">
        <v>2</v>
      </c>
      <c r="P12" s="7">
        <f t="shared" ref="P12:P22" si="3">IF(O12=0,,($O$9-O12)*$O$7*100/$O$9)</f>
        <v>150</v>
      </c>
      <c r="Q12" s="6"/>
      <c r="R12" s="7">
        <f>IF(Q12=0,,($Q$9-Q12)*$Q$7*100/$Q$9)</f>
        <v>0</v>
      </c>
      <c r="S12" s="8">
        <f t="shared" ref="S12:S22" si="4">SUM(F12,H12,J12,N12,L12,N12,R12,N12,P12,R12)</f>
        <v>356.31067961165047</v>
      </c>
      <c r="T12" s="6">
        <f t="shared" si="1"/>
        <v>2</v>
      </c>
      <c r="U12" s="6">
        <f>COUNTA(E12,K12,G12,I12,#REF!,#REF!)</f>
        <v>3</v>
      </c>
      <c r="V12" s="16">
        <f t="shared" si="2"/>
        <v>0.375</v>
      </c>
    </row>
    <row r="13" spans="1:22" x14ac:dyDescent="0.2">
      <c r="A13" s="5">
        <f t="shared" si="0"/>
        <v>3</v>
      </c>
      <c r="B13" s="13" t="s">
        <v>74</v>
      </c>
      <c r="C13" s="13" t="s">
        <v>174</v>
      </c>
      <c r="D13" s="13" t="s">
        <v>41</v>
      </c>
      <c r="E13" s="13"/>
      <c r="F13" s="19">
        <f>IF(E13=0,,($E$9-E13)*$E$7*100/$E$9)</f>
        <v>0</v>
      </c>
      <c r="G13" s="6"/>
      <c r="H13" s="7">
        <f>IF(G13=0,,($G$9-G13)*$G$7*100/$G$9)</f>
        <v>0</v>
      </c>
      <c r="I13" s="6"/>
      <c r="J13" s="7">
        <f>IF(I13=0,,($I$9-I13)*$I$7*100/$I$9)</f>
        <v>0</v>
      </c>
      <c r="K13" s="6">
        <v>2</v>
      </c>
      <c r="L13" s="7">
        <f>100/2</f>
        <v>50</v>
      </c>
      <c r="M13" s="6"/>
      <c r="N13" s="7">
        <f>IF(M13=0,,($M$9-M13)*$M$7*100/$M$9)</f>
        <v>0</v>
      </c>
      <c r="O13" s="6">
        <v>3</v>
      </c>
      <c r="P13" s="7">
        <f t="shared" si="3"/>
        <v>75</v>
      </c>
      <c r="Q13" s="6"/>
      <c r="R13" s="7">
        <f>IF(Q13=0,,($Q$9-Q13)*$Q$7*100/$Q$9)</f>
        <v>0</v>
      </c>
      <c r="S13" s="8">
        <f t="shared" si="4"/>
        <v>125</v>
      </c>
      <c r="T13" s="6">
        <f t="shared" si="1"/>
        <v>3</v>
      </c>
      <c r="U13" s="6">
        <f>COUNTA(E13,K13,G13,I13,#REF!,#REF!)</f>
        <v>3</v>
      </c>
      <c r="V13" s="16">
        <f t="shared" si="2"/>
        <v>0.375</v>
      </c>
    </row>
    <row r="14" spans="1:22" x14ac:dyDescent="0.2">
      <c r="A14" s="5">
        <f t="shared" si="0"/>
        <v>4</v>
      </c>
      <c r="B14" s="13" t="s">
        <v>76</v>
      </c>
      <c r="C14" s="13" t="s">
        <v>77</v>
      </c>
      <c r="D14" s="13" t="s">
        <v>78</v>
      </c>
      <c r="E14" s="13"/>
      <c r="F14" s="19">
        <f>IF(E14=0,,($E$9-E14)*$E$7*100/$E$9)</f>
        <v>0</v>
      </c>
      <c r="G14" s="6"/>
      <c r="H14" s="7">
        <f>IF(G14=0,,($G$9-G14)*$G$7*100/$G$9)</f>
        <v>0</v>
      </c>
      <c r="I14" s="6"/>
      <c r="J14" s="7">
        <f>IF(I14=0,,($I$9-I14)*$I$7*100/$I$9)</f>
        <v>0</v>
      </c>
      <c r="K14" s="6"/>
      <c r="L14" s="7">
        <f>IF(K14=0,,($K$9-K14)*$K$7*100/$K$9)</f>
        <v>0</v>
      </c>
      <c r="M14" s="6"/>
      <c r="N14" s="7">
        <f>IF(M14=0,,($M$9-M14)*$M$7*100/$M$9)</f>
        <v>0</v>
      </c>
      <c r="O14" s="6">
        <v>3</v>
      </c>
      <c r="P14" s="7">
        <f t="shared" si="3"/>
        <v>75</v>
      </c>
      <c r="Q14" s="6"/>
      <c r="R14" s="7">
        <f>IF(Q14=0,,($Q$9-Q14)*$Q$7*100/$Q$9)</f>
        <v>0</v>
      </c>
      <c r="S14" s="8">
        <f t="shared" si="4"/>
        <v>75</v>
      </c>
      <c r="T14" s="6">
        <f t="shared" si="1"/>
        <v>4</v>
      </c>
      <c r="U14" s="6">
        <f>COUNTA(E14,K14,G14,I14,#REF!,#REF!)</f>
        <v>2</v>
      </c>
      <c r="V14" s="16">
        <f t="shared" si="2"/>
        <v>0.25</v>
      </c>
    </row>
    <row r="15" spans="1:22" x14ac:dyDescent="0.2">
      <c r="A15" s="5">
        <f t="shared" si="0"/>
        <v>5</v>
      </c>
      <c r="B15" s="13"/>
      <c r="C15" s="13"/>
      <c r="D15" s="13"/>
      <c r="E15" s="13"/>
      <c r="F15" s="19">
        <f t="shared" ref="F15:F22" si="5">IF(E15=0,,($E$9-E15)*$E$7*100/$E$9)</f>
        <v>0</v>
      </c>
      <c r="G15" s="6"/>
      <c r="H15" s="7">
        <f t="shared" ref="H15:H22" si="6">IF(G15=0,,($G$9-G15)*$G$7*100/$G$9)</f>
        <v>0</v>
      </c>
      <c r="I15" s="6"/>
      <c r="J15" s="7">
        <f t="shared" ref="J15:J22" si="7">IF(I15=0,,($I$9-I15)*$I$7*100/$I$9)</f>
        <v>0</v>
      </c>
      <c r="K15" s="6"/>
      <c r="L15" s="7">
        <v>0</v>
      </c>
      <c r="M15" s="6"/>
      <c r="N15" s="7">
        <f t="shared" ref="N15:N19" si="8">IF(M15=0,,($M$9-M15)*$M$7*100/$M$9)</f>
        <v>0</v>
      </c>
      <c r="O15" s="6"/>
      <c r="P15" s="7">
        <f t="shared" si="3"/>
        <v>0</v>
      </c>
      <c r="Q15" s="6"/>
      <c r="R15" s="7">
        <f t="shared" ref="R15:R22" si="9">IF(Q15=0,,($Q$9-Q15)*$Q$7*100/$Q$9)</f>
        <v>0</v>
      </c>
      <c r="S15" s="8">
        <f t="shared" si="4"/>
        <v>0</v>
      </c>
      <c r="T15" s="6">
        <f t="shared" si="1"/>
        <v>5</v>
      </c>
      <c r="U15" s="6">
        <f>COUNTA(E15,K15,G15,I15,#REF!,#REF!)</f>
        <v>2</v>
      </c>
      <c r="V15" s="16">
        <f t="shared" si="2"/>
        <v>0.25</v>
      </c>
    </row>
    <row r="16" spans="1:22" x14ac:dyDescent="0.2">
      <c r="A16" s="5">
        <f t="shared" si="0"/>
        <v>6</v>
      </c>
      <c r="B16" s="13"/>
      <c r="C16" s="13"/>
      <c r="D16" s="13"/>
      <c r="E16" s="13"/>
      <c r="F16" s="19">
        <f t="shared" si="5"/>
        <v>0</v>
      </c>
      <c r="G16" s="6"/>
      <c r="H16" s="7">
        <f t="shared" si="6"/>
        <v>0</v>
      </c>
      <c r="I16" s="6"/>
      <c r="J16" s="7">
        <f t="shared" si="7"/>
        <v>0</v>
      </c>
      <c r="K16" s="6"/>
      <c r="L16" s="7">
        <f t="shared" ref="L16:L22" si="10">IF(K16=0,,($K$9-K16)*$K$7*100/$K$9)</f>
        <v>0</v>
      </c>
      <c r="M16" s="6"/>
      <c r="N16" s="7">
        <f t="shared" si="8"/>
        <v>0</v>
      </c>
      <c r="O16" s="6"/>
      <c r="P16" s="7">
        <f t="shared" si="3"/>
        <v>0</v>
      </c>
      <c r="Q16" s="6"/>
      <c r="R16" s="7">
        <f t="shared" si="9"/>
        <v>0</v>
      </c>
      <c r="S16" s="8">
        <f t="shared" si="4"/>
        <v>0</v>
      </c>
      <c r="T16" s="6">
        <f t="shared" si="1"/>
        <v>6</v>
      </c>
      <c r="U16" s="6">
        <f>COUNTA(E16,K16,G16,I16,#REF!,#REF!)</f>
        <v>2</v>
      </c>
      <c r="V16" s="16">
        <f t="shared" si="2"/>
        <v>0.25</v>
      </c>
    </row>
    <row r="17" spans="1:22" x14ac:dyDescent="0.2">
      <c r="A17" s="5">
        <f t="shared" si="0"/>
        <v>7</v>
      </c>
      <c r="B17" s="13"/>
      <c r="C17" s="13"/>
      <c r="D17" s="13"/>
      <c r="E17" s="13"/>
      <c r="F17" s="19">
        <f t="shared" si="5"/>
        <v>0</v>
      </c>
      <c r="G17" s="6"/>
      <c r="H17" s="7">
        <f t="shared" si="6"/>
        <v>0</v>
      </c>
      <c r="I17" s="6"/>
      <c r="J17" s="7">
        <f t="shared" si="7"/>
        <v>0</v>
      </c>
      <c r="K17" s="6"/>
      <c r="L17" s="7">
        <f t="shared" si="10"/>
        <v>0</v>
      </c>
      <c r="M17" s="6"/>
      <c r="N17" s="7">
        <f t="shared" si="8"/>
        <v>0</v>
      </c>
      <c r="O17" s="6"/>
      <c r="P17" s="7">
        <f t="shared" si="3"/>
        <v>0</v>
      </c>
      <c r="Q17" s="6"/>
      <c r="R17" s="7">
        <f t="shared" si="9"/>
        <v>0</v>
      </c>
      <c r="S17" s="8">
        <f t="shared" si="4"/>
        <v>0</v>
      </c>
      <c r="T17" s="6">
        <f t="shared" si="1"/>
        <v>7</v>
      </c>
      <c r="U17" s="6">
        <f>COUNTA(E17,K17,G17,I17,#REF!,#REF!)</f>
        <v>2</v>
      </c>
      <c r="V17" s="16">
        <f t="shared" si="2"/>
        <v>0.25</v>
      </c>
    </row>
    <row r="18" spans="1:22" x14ac:dyDescent="0.2">
      <c r="A18" s="5">
        <f t="shared" si="0"/>
        <v>8</v>
      </c>
      <c r="B18" s="13"/>
      <c r="C18" s="13"/>
      <c r="D18" s="13"/>
      <c r="E18" s="13"/>
      <c r="F18" s="19">
        <f t="shared" si="5"/>
        <v>0</v>
      </c>
      <c r="G18" s="6"/>
      <c r="H18" s="7">
        <f t="shared" si="6"/>
        <v>0</v>
      </c>
      <c r="I18" s="6"/>
      <c r="J18" s="7">
        <f t="shared" si="7"/>
        <v>0</v>
      </c>
      <c r="K18" s="6"/>
      <c r="L18" s="7">
        <f t="shared" si="10"/>
        <v>0</v>
      </c>
      <c r="M18" s="6"/>
      <c r="N18" s="7">
        <f t="shared" si="8"/>
        <v>0</v>
      </c>
      <c r="O18" s="6"/>
      <c r="P18" s="7">
        <f t="shared" si="3"/>
        <v>0</v>
      </c>
      <c r="Q18" s="6"/>
      <c r="R18" s="7">
        <f t="shared" si="9"/>
        <v>0</v>
      </c>
      <c r="S18" s="8">
        <f t="shared" si="4"/>
        <v>0</v>
      </c>
      <c r="T18" s="6">
        <f t="shared" si="1"/>
        <v>8</v>
      </c>
      <c r="U18" s="6">
        <f>COUNTA(E18,K18,G18,I18,#REF!,#REF!)</f>
        <v>2</v>
      </c>
      <c r="V18" s="16">
        <f t="shared" si="2"/>
        <v>0.25</v>
      </c>
    </row>
    <row r="19" spans="1:22" x14ac:dyDescent="0.2">
      <c r="A19" s="5">
        <f t="shared" si="0"/>
        <v>9</v>
      </c>
      <c r="B19" s="13"/>
      <c r="C19" s="13"/>
      <c r="D19" s="13"/>
      <c r="E19" s="13"/>
      <c r="F19" s="19">
        <f t="shared" si="5"/>
        <v>0</v>
      </c>
      <c r="G19" s="6"/>
      <c r="H19" s="7">
        <f t="shared" si="6"/>
        <v>0</v>
      </c>
      <c r="I19" s="6"/>
      <c r="J19" s="7">
        <f t="shared" si="7"/>
        <v>0</v>
      </c>
      <c r="K19" s="6"/>
      <c r="L19" s="7">
        <f t="shared" si="10"/>
        <v>0</v>
      </c>
      <c r="M19" s="6"/>
      <c r="N19" s="7">
        <f t="shared" si="8"/>
        <v>0</v>
      </c>
      <c r="O19" s="6"/>
      <c r="P19" s="7">
        <f t="shared" si="3"/>
        <v>0</v>
      </c>
      <c r="Q19" s="6"/>
      <c r="R19" s="7">
        <f t="shared" si="9"/>
        <v>0</v>
      </c>
      <c r="S19" s="8">
        <f t="shared" si="4"/>
        <v>0</v>
      </c>
      <c r="T19" s="6">
        <f t="shared" si="1"/>
        <v>9</v>
      </c>
      <c r="U19" s="6">
        <f>COUNTA(E19,K19,G19,I19,#REF!,#REF!)</f>
        <v>2</v>
      </c>
      <c r="V19" s="16">
        <f t="shared" si="2"/>
        <v>0.25</v>
      </c>
    </row>
    <row r="20" spans="1:22" x14ac:dyDescent="0.2">
      <c r="A20" s="5">
        <f t="shared" ref="A20:A22" si="11">N20</f>
        <v>0</v>
      </c>
      <c r="B20" s="13"/>
      <c r="C20" s="13"/>
      <c r="D20" s="13"/>
      <c r="E20" s="13"/>
      <c r="F20" s="19">
        <f t="shared" si="5"/>
        <v>0</v>
      </c>
      <c r="G20" s="6"/>
      <c r="H20" s="7">
        <f t="shared" si="6"/>
        <v>0</v>
      </c>
      <c r="I20" s="6"/>
      <c r="J20" s="7">
        <f t="shared" si="7"/>
        <v>0</v>
      </c>
      <c r="K20" s="6"/>
      <c r="L20" s="7">
        <f t="shared" si="10"/>
        <v>0</v>
      </c>
      <c r="M20" s="8"/>
      <c r="N20" s="6"/>
      <c r="O20" s="6"/>
      <c r="P20" s="7">
        <f t="shared" si="3"/>
        <v>0</v>
      </c>
      <c r="Q20" s="6"/>
      <c r="R20" s="7">
        <f t="shared" si="9"/>
        <v>0</v>
      </c>
      <c r="S20" s="8">
        <f t="shared" si="4"/>
        <v>0</v>
      </c>
      <c r="T20" s="6">
        <f t="shared" si="1"/>
        <v>10</v>
      </c>
      <c r="U20" s="6">
        <f>COUNTA(E20,K20,G20,I20,#REF!,#REF!)</f>
        <v>2</v>
      </c>
      <c r="V20" s="16">
        <f t="shared" ref="V20:V22" si="12">U20/$G$3</f>
        <v>0.25</v>
      </c>
    </row>
    <row r="21" spans="1:22" x14ac:dyDescent="0.2">
      <c r="A21" s="5">
        <f t="shared" si="11"/>
        <v>0</v>
      </c>
      <c r="B21" s="13"/>
      <c r="C21" s="13"/>
      <c r="D21" s="13"/>
      <c r="E21" s="13"/>
      <c r="F21" s="19">
        <f t="shared" si="5"/>
        <v>0</v>
      </c>
      <c r="G21" s="6"/>
      <c r="H21" s="7">
        <f t="shared" si="6"/>
        <v>0</v>
      </c>
      <c r="I21" s="6"/>
      <c r="J21" s="7">
        <f t="shared" si="7"/>
        <v>0</v>
      </c>
      <c r="K21" s="6"/>
      <c r="L21" s="7">
        <f t="shared" si="10"/>
        <v>0</v>
      </c>
      <c r="M21" s="8"/>
      <c r="N21" s="6"/>
      <c r="O21" s="6"/>
      <c r="P21" s="7">
        <f t="shared" si="3"/>
        <v>0</v>
      </c>
      <c r="Q21" s="6"/>
      <c r="R21" s="7">
        <f t="shared" si="9"/>
        <v>0</v>
      </c>
      <c r="S21" s="8">
        <f t="shared" si="4"/>
        <v>0</v>
      </c>
      <c r="T21" s="6">
        <f t="shared" si="1"/>
        <v>11</v>
      </c>
      <c r="U21" s="6">
        <f>COUNTA(E21,K21,G21,I21,#REF!,#REF!)</f>
        <v>2</v>
      </c>
      <c r="V21" s="16">
        <f t="shared" si="12"/>
        <v>0.25</v>
      </c>
    </row>
    <row r="22" spans="1:22" x14ac:dyDescent="0.2">
      <c r="A22" s="5">
        <f t="shared" si="11"/>
        <v>0</v>
      </c>
      <c r="B22" s="13"/>
      <c r="C22" s="13"/>
      <c r="D22" s="13"/>
      <c r="E22" s="13"/>
      <c r="F22" s="19">
        <f t="shared" si="5"/>
        <v>0</v>
      </c>
      <c r="G22" s="6"/>
      <c r="H22" s="7">
        <f t="shared" si="6"/>
        <v>0</v>
      </c>
      <c r="I22" s="6"/>
      <c r="J22" s="7">
        <f t="shared" si="7"/>
        <v>0</v>
      </c>
      <c r="K22" s="6"/>
      <c r="L22" s="7">
        <f t="shared" si="10"/>
        <v>0</v>
      </c>
      <c r="M22" s="8"/>
      <c r="N22" s="6"/>
      <c r="O22" s="6"/>
      <c r="P22" s="7">
        <f t="shared" si="3"/>
        <v>0</v>
      </c>
      <c r="Q22" s="6"/>
      <c r="R22" s="7">
        <f t="shared" si="9"/>
        <v>0</v>
      </c>
      <c r="S22" s="8">
        <f t="shared" si="4"/>
        <v>0</v>
      </c>
      <c r="T22" s="6">
        <f t="shared" si="1"/>
        <v>12</v>
      </c>
      <c r="U22" s="6">
        <f>COUNTA(E22,K22,G22,I22,#REF!,#REF!)</f>
        <v>2</v>
      </c>
      <c r="V22" s="16">
        <f t="shared" si="12"/>
        <v>0.25</v>
      </c>
    </row>
    <row r="23" spans="1:22" x14ac:dyDescent="0.2">
      <c r="A23" s="43" t="s">
        <v>11</v>
      </c>
      <c r="B23" s="43"/>
      <c r="C23" s="44"/>
      <c r="E23">
        <f>COUNTA(E11:E22)</f>
        <v>1</v>
      </c>
      <c r="G23">
        <f>COUNTA(G11:G22)</f>
        <v>2</v>
      </c>
      <c r="I23">
        <f>COUNTA(I11:I22)</f>
        <v>1</v>
      </c>
      <c r="K23">
        <f>COUNTA(K11:K22)</f>
        <v>2</v>
      </c>
    </row>
    <row r="24" spans="1:22" x14ac:dyDescent="0.2">
      <c r="A24" s="42" t="s">
        <v>19</v>
      </c>
      <c r="B24" s="43"/>
      <c r="C24" s="44"/>
      <c r="E24" s="15">
        <f>E23/$G$2</f>
        <v>0.25</v>
      </c>
      <c r="G24" s="15">
        <f>G23/$G$2</f>
        <v>0.5</v>
      </c>
      <c r="I24" s="15">
        <f>I23/$G$2</f>
        <v>0.25</v>
      </c>
      <c r="K24" s="15">
        <f>K23/$G$2</f>
        <v>0.5</v>
      </c>
    </row>
    <row r="29" spans="1:22" x14ac:dyDescent="0.2">
      <c r="R29" t="s">
        <v>12</v>
      </c>
    </row>
    <row r="30" spans="1:22" x14ac:dyDescent="0.2">
      <c r="R30" t="s">
        <v>12</v>
      </c>
    </row>
    <row r="31" spans="1:22" x14ac:dyDescent="0.2">
      <c r="R31" t="s">
        <v>12</v>
      </c>
    </row>
    <row r="32" spans="1:22" x14ac:dyDescent="0.2">
      <c r="R32" t="s">
        <v>12</v>
      </c>
    </row>
    <row r="33" spans="18:18" x14ac:dyDescent="0.2">
      <c r="R33" t="s">
        <v>12</v>
      </c>
    </row>
    <row r="34" spans="18:18" x14ac:dyDescent="0.2">
      <c r="R34" t="s">
        <v>12</v>
      </c>
    </row>
    <row r="35" spans="18:18" x14ac:dyDescent="0.2">
      <c r="R35" t="s">
        <v>12</v>
      </c>
    </row>
    <row r="36" spans="18:18" x14ac:dyDescent="0.2">
      <c r="R36" t="s">
        <v>12</v>
      </c>
    </row>
    <row r="37" spans="18:18" x14ac:dyDescent="0.2">
      <c r="R37" t="s">
        <v>12</v>
      </c>
    </row>
    <row r="38" spans="18:18" x14ac:dyDescent="0.2">
      <c r="R38" t="s">
        <v>12</v>
      </c>
    </row>
    <row r="39" spans="18:18" x14ac:dyDescent="0.2">
      <c r="R39" t="s">
        <v>12</v>
      </c>
    </row>
    <row r="40" spans="18:18" x14ac:dyDescent="0.2">
      <c r="R40" t="s">
        <v>12</v>
      </c>
    </row>
    <row r="41" spans="18:18" x14ac:dyDescent="0.2">
      <c r="R41" t="s">
        <v>12</v>
      </c>
    </row>
    <row r="42" spans="18:18" x14ac:dyDescent="0.2">
      <c r="R42" t="s">
        <v>12</v>
      </c>
    </row>
    <row r="43" spans="18:18" x14ac:dyDescent="0.2">
      <c r="R43" t="s">
        <v>12</v>
      </c>
    </row>
    <row r="44" spans="18:18" x14ac:dyDescent="0.2">
      <c r="R44" t="s">
        <v>12</v>
      </c>
    </row>
    <row r="45" spans="18:18" x14ac:dyDescent="0.2">
      <c r="R45" t="s">
        <v>12</v>
      </c>
    </row>
    <row r="46" spans="18:18" x14ac:dyDescent="0.2">
      <c r="R46" t="s">
        <v>12</v>
      </c>
    </row>
    <row r="47" spans="18:18" x14ac:dyDescent="0.2">
      <c r="R47" t="s">
        <v>12</v>
      </c>
    </row>
    <row r="48" spans="18:18" x14ac:dyDescent="0.2">
      <c r="R48" t="s">
        <v>12</v>
      </c>
    </row>
    <row r="49" spans="18:18" x14ac:dyDescent="0.2">
      <c r="R49" t="s">
        <v>12</v>
      </c>
    </row>
    <row r="50" spans="18:18" x14ac:dyDescent="0.2">
      <c r="R50" t="s">
        <v>12</v>
      </c>
    </row>
    <row r="51" spans="18:18" x14ac:dyDescent="0.2">
      <c r="R51" t="s">
        <v>12</v>
      </c>
    </row>
    <row r="52" spans="18:18" x14ac:dyDescent="0.2">
      <c r="R52" t="s">
        <v>12</v>
      </c>
    </row>
    <row r="53" spans="18:18" x14ac:dyDescent="0.2">
      <c r="R53" t="s">
        <v>12</v>
      </c>
    </row>
    <row r="54" spans="18:18" x14ac:dyDescent="0.2">
      <c r="R54" t="s">
        <v>12</v>
      </c>
    </row>
    <row r="55" spans="18:18" x14ac:dyDescent="0.2">
      <c r="R55" t="s">
        <v>12</v>
      </c>
    </row>
    <row r="56" spans="18:18" x14ac:dyDescent="0.2">
      <c r="R56" t="s">
        <v>12</v>
      </c>
    </row>
    <row r="57" spans="18:18" x14ac:dyDescent="0.2">
      <c r="R57" t="s">
        <v>12</v>
      </c>
    </row>
    <row r="58" spans="18:18" x14ac:dyDescent="0.2">
      <c r="R58" t="s">
        <v>12</v>
      </c>
    </row>
    <row r="59" spans="18:18" x14ac:dyDescent="0.2">
      <c r="R59" t="s">
        <v>12</v>
      </c>
    </row>
    <row r="60" spans="18:18" x14ac:dyDescent="0.2">
      <c r="R60" t="s">
        <v>12</v>
      </c>
    </row>
    <row r="61" spans="18:18" x14ac:dyDescent="0.2">
      <c r="R61" t="s">
        <v>12</v>
      </c>
    </row>
    <row r="62" spans="18:18" x14ac:dyDescent="0.2">
      <c r="R62" t="s">
        <v>12</v>
      </c>
    </row>
    <row r="63" spans="18:18" x14ac:dyDescent="0.2">
      <c r="R63" t="s">
        <v>12</v>
      </c>
    </row>
    <row r="64" spans="18:18" x14ac:dyDescent="0.2">
      <c r="R64" t="s">
        <v>12</v>
      </c>
    </row>
    <row r="65" spans="18:18" x14ac:dyDescent="0.2">
      <c r="R65" t="s">
        <v>12</v>
      </c>
    </row>
    <row r="66" spans="18:18" x14ac:dyDescent="0.2">
      <c r="R66" t="s">
        <v>12</v>
      </c>
    </row>
    <row r="67" spans="18:18" x14ac:dyDescent="0.2">
      <c r="R67" t="s">
        <v>12</v>
      </c>
    </row>
    <row r="68" spans="18:18" x14ac:dyDescent="0.2">
      <c r="R68" t="s">
        <v>12</v>
      </c>
    </row>
    <row r="69" spans="18:18" x14ac:dyDescent="0.2">
      <c r="R69" t="s">
        <v>12</v>
      </c>
    </row>
    <row r="70" spans="18:18" x14ac:dyDescent="0.2">
      <c r="R70" t="s">
        <v>12</v>
      </c>
    </row>
    <row r="71" spans="18:18" x14ac:dyDescent="0.2">
      <c r="R71" t="s">
        <v>12</v>
      </c>
    </row>
    <row r="72" spans="18:18" x14ac:dyDescent="0.2">
      <c r="R72" t="s">
        <v>12</v>
      </c>
    </row>
    <row r="73" spans="18:18" x14ac:dyDescent="0.2">
      <c r="R73" t="s">
        <v>12</v>
      </c>
    </row>
    <row r="74" spans="18:18" x14ac:dyDescent="0.2">
      <c r="R74" t="s">
        <v>12</v>
      </c>
    </row>
    <row r="75" spans="18:18" x14ac:dyDescent="0.2">
      <c r="R75" t="s">
        <v>12</v>
      </c>
    </row>
    <row r="76" spans="18:18" x14ac:dyDescent="0.2">
      <c r="R76" t="s">
        <v>12</v>
      </c>
    </row>
    <row r="77" spans="18:18" x14ac:dyDescent="0.2">
      <c r="R77" t="s">
        <v>12</v>
      </c>
    </row>
    <row r="78" spans="18:18" x14ac:dyDescent="0.2">
      <c r="R78" t="s">
        <v>12</v>
      </c>
    </row>
    <row r="79" spans="18:18" x14ac:dyDescent="0.2">
      <c r="R79" t="s">
        <v>12</v>
      </c>
    </row>
    <row r="80" spans="18:18" x14ac:dyDescent="0.2">
      <c r="R80" t="s">
        <v>12</v>
      </c>
    </row>
    <row r="81" spans="18:18" x14ac:dyDescent="0.2">
      <c r="R81" t="s">
        <v>12</v>
      </c>
    </row>
    <row r="82" spans="18:18" x14ac:dyDescent="0.2">
      <c r="R82" t="s">
        <v>12</v>
      </c>
    </row>
    <row r="83" spans="18:18" x14ac:dyDescent="0.2">
      <c r="R83" t="s">
        <v>12</v>
      </c>
    </row>
    <row r="84" spans="18:18" x14ac:dyDescent="0.2">
      <c r="R84" t="s">
        <v>12</v>
      </c>
    </row>
    <row r="85" spans="18:18" x14ac:dyDescent="0.2">
      <c r="R85" t="s">
        <v>12</v>
      </c>
    </row>
    <row r="86" spans="18:18" x14ac:dyDescent="0.2">
      <c r="R86" t="s">
        <v>12</v>
      </c>
    </row>
    <row r="87" spans="18:18" x14ac:dyDescent="0.2">
      <c r="R87" t="s">
        <v>12</v>
      </c>
    </row>
    <row r="88" spans="18:18" x14ac:dyDescent="0.2">
      <c r="R88" t="s">
        <v>12</v>
      </c>
    </row>
    <row r="89" spans="18:18" x14ac:dyDescent="0.2">
      <c r="R89" t="s">
        <v>12</v>
      </c>
    </row>
    <row r="90" spans="18:18" x14ac:dyDescent="0.2">
      <c r="R90" t="s">
        <v>12</v>
      </c>
    </row>
    <row r="91" spans="18:18" x14ac:dyDescent="0.2">
      <c r="R91" t="s">
        <v>12</v>
      </c>
    </row>
    <row r="92" spans="18:18" x14ac:dyDescent="0.2">
      <c r="R92" t="s">
        <v>12</v>
      </c>
    </row>
    <row r="93" spans="18:18" x14ac:dyDescent="0.2">
      <c r="R93" t="s">
        <v>12</v>
      </c>
    </row>
    <row r="94" spans="18:18" x14ac:dyDescent="0.2">
      <c r="R94" t="s">
        <v>21</v>
      </c>
    </row>
    <row r="95" spans="18:18" x14ac:dyDescent="0.2">
      <c r="R95" t="s">
        <v>12</v>
      </c>
    </row>
    <row r="96" spans="18:18" x14ac:dyDescent="0.2">
      <c r="R96" t="s">
        <v>12</v>
      </c>
    </row>
    <row r="97" spans="18:18" x14ac:dyDescent="0.2">
      <c r="R97" t="s">
        <v>12</v>
      </c>
    </row>
    <row r="98" spans="18:18" x14ac:dyDescent="0.2">
      <c r="R98" t="s">
        <v>12</v>
      </c>
    </row>
    <row r="99" spans="18:18" x14ac:dyDescent="0.2">
      <c r="R99" t="s">
        <v>12</v>
      </c>
    </row>
    <row r="100" spans="18:18" x14ac:dyDescent="0.2">
      <c r="R100" t="s">
        <v>12</v>
      </c>
    </row>
    <row r="101" spans="18:18" x14ac:dyDescent="0.2">
      <c r="R101" t="s">
        <v>12</v>
      </c>
    </row>
    <row r="102" spans="18:18" x14ac:dyDescent="0.2">
      <c r="R102" t="s">
        <v>12</v>
      </c>
    </row>
    <row r="103" spans="18:18" x14ac:dyDescent="0.2">
      <c r="R103" t="s">
        <v>12</v>
      </c>
    </row>
    <row r="104" spans="18:18" x14ac:dyDescent="0.2">
      <c r="R104" t="s">
        <v>12</v>
      </c>
    </row>
    <row r="105" spans="18:18" x14ac:dyDescent="0.2">
      <c r="R105" t="s">
        <v>12</v>
      </c>
    </row>
    <row r="106" spans="18:18" x14ac:dyDescent="0.2">
      <c r="R106" t="s">
        <v>12</v>
      </c>
    </row>
    <row r="107" spans="18:18" x14ac:dyDescent="0.2">
      <c r="R107" t="s">
        <v>12</v>
      </c>
    </row>
    <row r="108" spans="18:18" x14ac:dyDescent="0.2">
      <c r="R108" t="s">
        <v>12</v>
      </c>
    </row>
    <row r="109" spans="18:18" x14ac:dyDescent="0.2">
      <c r="R109" t="s">
        <v>12</v>
      </c>
    </row>
    <row r="110" spans="18:18" x14ac:dyDescent="0.2">
      <c r="R110" t="s">
        <v>12</v>
      </c>
    </row>
    <row r="111" spans="18:18" x14ac:dyDescent="0.2">
      <c r="R111" t="s">
        <v>12</v>
      </c>
    </row>
    <row r="112" spans="18:18" x14ac:dyDescent="0.2">
      <c r="R112" t="s">
        <v>12</v>
      </c>
    </row>
    <row r="113" spans="18:18" x14ac:dyDescent="0.2">
      <c r="R113" t="s">
        <v>12</v>
      </c>
    </row>
    <row r="114" spans="18:18" x14ac:dyDescent="0.2">
      <c r="R114" t="s">
        <v>12</v>
      </c>
    </row>
    <row r="115" spans="18:18" x14ac:dyDescent="0.2">
      <c r="R115" t="s">
        <v>12</v>
      </c>
    </row>
    <row r="116" spans="18:18" x14ac:dyDescent="0.2">
      <c r="R116" t="s">
        <v>12</v>
      </c>
    </row>
    <row r="117" spans="18:18" x14ac:dyDescent="0.2">
      <c r="R117" t="s">
        <v>12</v>
      </c>
    </row>
    <row r="118" spans="18:18" x14ac:dyDescent="0.2">
      <c r="R118" t="s">
        <v>12</v>
      </c>
    </row>
    <row r="119" spans="18:18" x14ac:dyDescent="0.2">
      <c r="R119" t="s">
        <v>12</v>
      </c>
    </row>
    <row r="120" spans="18:18" x14ac:dyDescent="0.2">
      <c r="R120" t="s">
        <v>12</v>
      </c>
    </row>
    <row r="121" spans="18:18" x14ac:dyDescent="0.2">
      <c r="R121" t="s">
        <v>12</v>
      </c>
    </row>
    <row r="122" spans="18:18" x14ac:dyDescent="0.2">
      <c r="R122" t="s">
        <v>12</v>
      </c>
    </row>
    <row r="123" spans="18:18" x14ac:dyDescent="0.2">
      <c r="R123" t="s">
        <v>12</v>
      </c>
    </row>
    <row r="124" spans="18:18" x14ac:dyDescent="0.2">
      <c r="R124" t="s">
        <v>12</v>
      </c>
    </row>
    <row r="125" spans="18:18" x14ac:dyDescent="0.2">
      <c r="R125" t="s">
        <v>12</v>
      </c>
    </row>
    <row r="126" spans="18:18" x14ac:dyDescent="0.2">
      <c r="R126" t="s">
        <v>12</v>
      </c>
    </row>
    <row r="127" spans="18:18" x14ac:dyDescent="0.2">
      <c r="R127" t="s">
        <v>12</v>
      </c>
    </row>
    <row r="128" spans="18:18" x14ac:dyDescent="0.2">
      <c r="R128" t="s">
        <v>12</v>
      </c>
    </row>
    <row r="129" spans="18:18" x14ac:dyDescent="0.2">
      <c r="R129" t="s">
        <v>12</v>
      </c>
    </row>
  </sheetData>
  <sortState xmlns:xlrd2="http://schemas.microsoft.com/office/spreadsheetml/2017/richdata2" ref="B11:S14">
    <sortCondition descending="1" ref="S11:S14"/>
  </sortState>
  <mergeCells count="33">
    <mergeCell ref="M9:N9"/>
    <mergeCell ref="O9:P9"/>
    <mergeCell ref="Q9:R9"/>
    <mergeCell ref="A24:C24"/>
    <mergeCell ref="A23:C23"/>
    <mergeCell ref="E9:F9"/>
    <mergeCell ref="K9:L9"/>
    <mergeCell ref="G9:H9"/>
    <mergeCell ref="I9:J9"/>
    <mergeCell ref="Q6:R6"/>
    <mergeCell ref="M7:N7"/>
    <mergeCell ref="O7:P7"/>
    <mergeCell ref="Q7:R7"/>
    <mergeCell ref="M8:N8"/>
    <mergeCell ref="O8:P8"/>
    <mergeCell ref="Q8:R8"/>
    <mergeCell ref="E7:F7"/>
    <mergeCell ref="K7:L7"/>
    <mergeCell ref="G6:H6"/>
    <mergeCell ref="G7:H7"/>
    <mergeCell ref="G8:H8"/>
    <mergeCell ref="E8:F8"/>
    <mergeCell ref="K8:L8"/>
    <mergeCell ref="I7:J7"/>
    <mergeCell ref="I8:J8"/>
    <mergeCell ref="A1:O1"/>
    <mergeCell ref="E2:F2"/>
    <mergeCell ref="E3:F3"/>
    <mergeCell ref="E6:F6"/>
    <mergeCell ref="K6:L6"/>
    <mergeCell ref="I6:J6"/>
    <mergeCell ref="M6:N6"/>
    <mergeCell ref="O6:P6"/>
  </mergeCells>
  <pageMargins left="0.7" right="0.7" top="0.75" bottom="0.75" header="0.3" footer="0.3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T21"/>
  <sheetViews>
    <sheetView workbookViewId="0">
      <pane xSplit="3" ySplit="10" topLeftCell="G11" activePane="bottomRight" state="frozenSplit"/>
      <selection activeCell="D1" sqref="D1"/>
      <selection pane="topRight" activeCell="D1" sqref="D1"/>
      <selection pane="bottomLeft" activeCell="A10" sqref="A10"/>
      <selection pane="bottomRight" activeCell="R15" sqref="R15"/>
    </sheetView>
  </sheetViews>
  <sheetFormatPr baseColWidth="10" defaultRowHeight="15" x14ac:dyDescent="0.2"/>
  <cols>
    <col min="1" max="1" width="18.33203125" bestFit="1" customWidth="1"/>
    <col min="2" max="2" width="19" bestFit="1" customWidth="1"/>
    <col min="4" max="4" width="14.83203125" bestFit="1" customWidth="1"/>
    <col min="5" max="5" width="11.5" customWidth="1"/>
    <col min="6" max="6" width="23" customWidth="1"/>
    <col min="7" max="7" width="11.5" customWidth="1"/>
    <col min="8" max="8" width="23" customWidth="1"/>
    <col min="10" max="10" width="19.5" customWidth="1"/>
    <col min="11" max="11" width="7.6640625" bestFit="1" customWidth="1"/>
    <col min="12" max="12" width="25.33203125" customWidth="1"/>
    <col min="13" max="13" width="14.33203125" customWidth="1"/>
    <col min="14" max="14" width="19" customWidth="1"/>
    <col min="15" max="15" width="12.33203125" bestFit="1" customWidth="1"/>
    <col min="16" max="16" width="19.6640625" bestFit="1" customWidth="1"/>
  </cols>
  <sheetData>
    <row r="1" spans="1:20" ht="31" x14ac:dyDescent="0.35">
      <c r="A1" s="37" t="s">
        <v>36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</row>
    <row r="2" spans="1:20" x14ac:dyDescent="0.2">
      <c r="E2" s="40" t="s">
        <v>15</v>
      </c>
      <c r="F2" s="40"/>
      <c r="G2" s="14">
        <f>COUNTA(B11:B25)</f>
        <v>5</v>
      </c>
    </row>
    <row r="3" spans="1:20" x14ac:dyDescent="0.2">
      <c r="B3" s="2"/>
      <c r="E3" s="40" t="s">
        <v>17</v>
      </c>
      <c r="F3" s="40"/>
      <c r="G3" s="14">
        <v>8</v>
      </c>
    </row>
    <row r="4" spans="1:20" x14ac:dyDescent="0.2">
      <c r="B4" s="2"/>
      <c r="C4" s="3"/>
    </row>
    <row r="6" spans="1:20" x14ac:dyDescent="0.2">
      <c r="D6" s="1" t="s">
        <v>0</v>
      </c>
      <c r="E6" s="33" t="s">
        <v>49</v>
      </c>
      <c r="F6" s="33"/>
      <c r="G6" s="33" t="s">
        <v>111</v>
      </c>
      <c r="H6" s="33"/>
      <c r="I6" s="33" t="s">
        <v>141</v>
      </c>
      <c r="J6" s="33"/>
      <c r="K6" s="33" t="s">
        <v>158</v>
      </c>
      <c r="L6" s="33"/>
      <c r="M6" s="33" t="s">
        <v>374</v>
      </c>
      <c r="N6" s="33"/>
      <c r="O6" s="33" t="s">
        <v>381</v>
      </c>
      <c r="P6" s="33"/>
    </row>
    <row r="7" spans="1:20" x14ac:dyDescent="0.2">
      <c r="D7" s="1" t="s">
        <v>10</v>
      </c>
      <c r="E7" s="34">
        <v>2</v>
      </c>
      <c r="F7" s="35"/>
      <c r="G7" s="34">
        <v>5</v>
      </c>
      <c r="H7" s="35"/>
      <c r="I7" s="34">
        <v>5</v>
      </c>
      <c r="J7" s="35"/>
      <c r="K7" s="34">
        <v>2</v>
      </c>
      <c r="L7" s="35"/>
      <c r="M7" s="34">
        <v>5</v>
      </c>
      <c r="N7" s="35"/>
      <c r="O7" s="34">
        <v>3</v>
      </c>
      <c r="P7" s="35"/>
    </row>
    <row r="8" spans="1:20" x14ac:dyDescent="0.2">
      <c r="D8" s="1" t="s">
        <v>1</v>
      </c>
      <c r="E8" s="36" t="s">
        <v>50</v>
      </c>
      <c r="F8" s="36"/>
      <c r="G8" s="36">
        <v>45948</v>
      </c>
      <c r="H8" s="36"/>
      <c r="I8" s="36">
        <v>45970</v>
      </c>
      <c r="J8" s="36"/>
      <c r="K8" s="36">
        <v>45984</v>
      </c>
      <c r="L8" s="36"/>
      <c r="M8" s="36">
        <v>46095</v>
      </c>
      <c r="N8" s="36"/>
      <c r="O8" s="36">
        <v>46116</v>
      </c>
      <c r="P8" s="36"/>
      <c r="S8" s="14"/>
    </row>
    <row r="9" spans="1:20" x14ac:dyDescent="0.2">
      <c r="D9" s="1" t="s">
        <v>2</v>
      </c>
      <c r="E9" s="33">
        <v>20</v>
      </c>
      <c r="F9" s="33"/>
      <c r="G9" s="33">
        <v>121</v>
      </c>
      <c r="H9" s="33"/>
      <c r="I9" s="33">
        <v>104</v>
      </c>
      <c r="J9" s="33"/>
      <c r="K9" s="33">
        <v>1</v>
      </c>
      <c r="L9" s="33"/>
      <c r="M9" s="33">
        <v>103</v>
      </c>
      <c r="N9" s="33"/>
      <c r="O9" s="33">
        <v>5</v>
      </c>
      <c r="P9" s="33"/>
    </row>
    <row r="10" spans="1:20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8</v>
      </c>
      <c r="R10" s="1" t="s">
        <v>9</v>
      </c>
      <c r="S10" s="1" t="s">
        <v>18</v>
      </c>
      <c r="T10" s="1" t="s">
        <v>20</v>
      </c>
    </row>
    <row r="11" spans="1:20" x14ac:dyDescent="0.2">
      <c r="A11" s="5">
        <f>R11</f>
        <v>1</v>
      </c>
      <c r="B11" s="6" t="s">
        <v>65</v>
      </c>
      <c r="C11" s="6" t="s">
        <v>66</v>
      </c>
      <c r="D11" s="6" t="s">
        <v>41</v>
      </c>
      <c r="E11" s="6">
        <v>11</v>
      </c>
      <c r="F11" s="29">
        <f t="shared" ref="F11:F19" si="0">IF(E11=0,,($E$9-E11)*$E$7*100/$E$9)</f>
        <v>90</v>
      </c>
      <c r="G11" s="6">
        <v>44</v>
      </c>
      <c r="H11" s="19">
        <f t="shared" ref="H11:H19" si="1">IF(G11=0,,($G$9-G11)*$G$7*100/$G$9)</f>
        <v>318.18181818181819</v>
      </c>
      <c r="I11" s="6">
        <v>42</v>
      </c>
      <c r="J11" s="19">
        <f t="shared" ref="J11:J19" si="2">IF(I11=0,,($I$9-I11)*$I$7*100/$I$9)</f>
        <v>298.07692307692309</v>
      </c>
      <c r="K11" s="6">
        <v>1</v>
      </c>
      <c r="L11" s="19">
        <v>100</v>
      </c>
      <c r="M11" s="6">
        <v>46</v>
      </c>
      <c r="N11" s="19">
        <f t="shared" ref="N11:N19" si="3">IF(M11=0,,($M$9-M11)*$M$7*100/$M$9)</f>
        <v>276.69902912621359</v>
      </c>
      <c r="O11" s="6">
        <v>2</v>
      </c>
      <c r="P11" s="29">
        <f t="shared" ref="P11:P19" si="4">IF(O11=0,,($O$9-O11)*$O$7*100/$O$9)</f>
        <v>180</v>
      </c>
      <c r="Q11" s="8">
        <f t="shared" ref="Q11:Q19" si="5">SUM(F11,H11,J11,L11,N11,P11)</f>
        <v>1262.957770384955</v>
      </c>
      <c r="R11" s="6">
        <f t="shared" ref="R11:R19" si="6">ROW(B11)-10</f>
        <v>1</v>
      </c>
      <c r="S11" s="6">
        <f>COUNTA(E11,M11,G11,#REF!,I11,#REF!)</f>
        <v>6</v>
      </c>
      <c r="T11" s="16">
        <f>S11/$G$3</f>
        <v>0.75</v>
      </c>
    </row>
    <row r="12" spans="1:20" x14ac:dyDescent="0.2">
      <c r="A12" s="5">
        <f>R12</f>
        <v>2</v>
      </c>
      <c r="B12" s="6" t="s">
        <v>114</v>
      </c>
      <c r="C12" s="6" t="s">
        <v>115</v>
      </c>
      <c r="D12" s="6" t="s">
        <v>41</v>
      </c>
      <c r="E12" s="6"/>
      <c r="F12" s="29">
        <f t="shared" si="0"/>
        <v>0</v>
      </c>
      <c r="G12" s="6">
        <v>14</v>
      </c>
      <c r="H12" s="19">
        <f t="shared" si="1"/>
        <v>442.14876033057851</v>
      </c>
      <c r="I12" s="6"/>
      <c r="J12" s="19">
        <f t="shared" si="2"/>
        <v>0</v>
      </c>
      <c r="K12" s="6"/>
      <c r="L12" s="19">
        <f t="shared" ref="L12:L17" si="7">IF(K12=0,,($K$9-K12)*$K$7*100/$K$9)</f>
        <v>0</v>
      </c>
      <c r="M12" s="6">
        <v>64</v>
      </c>
      <c r="N12" s="19">
        <f t="shared" si="3"/>
        <v>189.32038834951456</v>
      </c>
      <c r="O12" s="6">
        <v>1</v>
      </c>
      <c r="P12" s="29">
        <f t="shared" si="4"/>
        <v>240</v>
      </c>
      <c r="Q12" s="8">
        <f t="shared" si="5"/>
        <v>871.4691486800931</v>
      </c>
      <c r="R12" s="6">
        <f t="shared" si="6"/>
        <v>2</v>
      </c>
      <c r="S12" s="6">
        <f>COUNTA(E12,M12,G12,#REF!,I12,#REF!)</f>
        <v>4</v>
      </c>
      <c r="T12" s="16">
        <f>S12/$G$3</f>
        <v>0.5</v>
      </c>
    </row>
    <row r="13" spans="1:20" x14ac:dyDescent="0.2">
      <c r="A13" s="5">
        <f>R13</f>
        <v>3</v>
      </c>
      <c r="B13" s="6" t="s">
        <v>116</v>
      </c>
      <c r="C13" s="6" t="s">
        <v>117</v>
      </c>
      <c r="D13" s="6" t="s">
        <v>41</v>
      </c>
      <c r="E13" s="6"/>
      <c r="F13" s="29">
        <f t="shared" si="0"/>
        <v>0</v>
      </c>
      <c r="G13" s="6"/>
      <c r="H13" s="19">
        <f t="shared" si="1"/>
        <v>0</v>
      </c>
      <c r="I13" s="6"/>
      <c r="J13" s="19">
        <f t="shared" si="2"/>
        <v>0</v>
      </c>
      <c r="K13" s="6"/>
      <c r="L13" s="19">
        <f t="shared" si="7"/>
        <v>0</v>
      </c>
      <c r="M13" s="6"/>
      <c r="N13" s="19">
        <f t="shared" si="3"/>
        <v>0</v>
      </c>
      <c r="O13" s="6">
        <v>3</v>
      </c>
      <c r="P13" s="29">
        <f t="shared" si="4"/>
        <v>120</v>
      </c>
      <c r="Q13" s="8">
        <f t="shared" si="5"/>
        <v>120</v>
      </c>
      <c r="R13" s="6">
        <f t="shared" si="6"/>
        <v>3</v>
      </c>
      <c r="S13" s="6">
        <f>COUNTA(E13,M13,G13,#REF!,I13,#REF!)</f>
        <v>2</v>
      </c>
      <c r="T13" s="16">
        <f>S13/$G$3</f>
        <v>0.25</v>
      </c>
    </row>
    <row r="14" spans="1:20" x14ac:dyDescent="0.2">
      <c r="A14" s="5">
        <f>R14</f>
        <v>4</v>
      </c>
      <c r="B14" s="6" t="s">
        <v>67</v>
      </c>
      <c r="C14" s="6" t="s">
        <v>69</v>
      </c>
      <c r="D14" s="6" t="s">
        <v>41</v>
      </c>
      <c r="E14" s="6"/>
      <c r="F14" s="29">
        <f t="shared" si="0"/>
        <v>0</v>
      </c>
      <c r="G14" s="6"/>
      <c r="H14" s="19">
        <f t="shared" si="1"/>
        <v>0</v>
      </c>
      <c r="I14" s="6"/>
      <c r="J14" s="19">
        <f t="shared" si="2"/>
        <v>0</v>
      </c>
      <c r="K14" s="6"/>
      <c r="L14" s="19">
        <f t="shared" si="7"/>
        <v>0</v>
      </c>
      <c r="M14" s="6"/>
      <c r="N14" s="19">
        <f t="shared" si="3"/>
        <v>0</v>
      </c>
      <c r="O14" s="6">
        <v>3</v>
      </c>
      <c r="P14" s="29">
        <f t="shared" si="4"/>
        <v>120</v>
      </c>
      <c r="Q14" s="8">
        <f t="shared" si="5"/>
        <v>120</v>
      </c>
      <c r="R14" s="6">
        <f t="shared" si="6"/>
        <v>4</v>
      </c>
      <c r="S14" s="6">
        <f>COUNTA(E14,M14,G14,#REF!,I14,#REF!)</f>
        <v>2</v>
      </c>
      <c r="T14" s="16">
        <f>S14/$G$3</f>
        <v>0.25</v>
      </c>
    </row>
    <row r="15" spans="1:20" x14ac:dyDescent="0.2">
      <c r="A15" s="5">
        <f>R15</f>
        <v>5</v>
      </c>
      <c r="B15" s="6" t="s">
        <v>67</v>
      </c>
      <c r="C15" s="6" t="s">
        <v>68</v>
      </c>
      <c r="D15" s="6" t="s">
        <v>41</v>
      </c>
      <c r="E15" s="6"/>
      <c r="F15" s="29">
        <f t="shared" si="0"/>
        <v>0</v>
      </c>
      <c r="G15" s="6"/>
      <c r="H15" s="19">
        <f t="shared" si="1"/>
        <v>0</v>
      </c>
      <c r="I15" s="6"/>
      <c r="J15" s="19">
        <f t="shared" si="2"/>
        <v>0</v>
      </c>
      <c r="K15" s="6"/>
      <c r="L15" s="19">
        <f t="shared" si="7"/>
        <v>0</v>
      </c>
      <c r="M15" s="6"/>
      <c r="N15" s="19">
        <f t="shared" si="3"/>
        <v>0</v>
      </c>
      <c r="O15" s="6">
        <v>5</v>
      </c>
      <c r="P15" s="29">
        <v>60</v>
      </c>
      <c r="Q15" s="8">
        <f t="shared" si="5"/>
        <v>60</v>
      </c>
      <c r="R15" s="6">
        <f t="shared" si="6"/>
        <v>5</v>
      </c>
      <c r="S15" s="6">
        <f>COUNTA(E15,M15,G15,#REF!,I15,#REF!)</f>
        <v>2</v>
      </c>
      <c r="T15" s="16">
        <f>S15/$G$3</f>
        <v>0.25</v>
      </c>
    </row>
    <row r="16" spans="1:20" x14ac:dyDescent="0.2">
      <c r="A16" s="5">
        <v>6</v>
      </c>
      <c r="B16" s="6"/>
      <c r="C16" s="6"/>
      <c r="D16" s="6"/>
      <c r="E16" s="6"/>
      <c r="F16" s="29">
        <f t="shared" si="0"/>
        <v>0</v>
      </c>
      <c r="G16" s="6"/>
      <c r="H16" s="19">
        <f t="shared" si="1"/>
        <v>0</v>
      </c>
      <c r="I16" s="6"/>
      <c r="J16" s="19">
        <f t="shared" si="2"/>
        <v>0</v>
      </c>
      <c r="K16" s="6"/>
      <c r="L16" s="19">
        <f t="shared" si="7"/>
        <v>0</v>
      </c>
      <c r="M16" s="6"/>
      <c r="N16" s="19">
        <f t="shared" si="3"/>
        <v>0</v>
      </c>
      <c r="O16" s="6"/>
      <c r="P16" s="29">
        <f t="shared" si="4"/>
        <v>0</v>
      </c>
      <c r="Q16" s="8">
        <f t="shared" si="5"/>
        <v>0</v>
      </c>
      <c r="R16" s="6">
        <f t="shared" si="6"/>
        <v>6</v>
      </c>
      <c r="S16" s="6">
        <f>COUNTA(E16,M16,G16,#REF!,I16,#REF!)</f>
        <v>2</v>
      </c>
      <c r="T16" s="16">
        <f t="shared" ref="T16:T19" si="8">S16/$G$3</f>
        <v>0.25</v>
      </c>
    </row>
    <row r="17" spans="1:20" x14ac:dyDescent="0.2">
      <c r="A17" s="5">
        <v>7</v>
      </c>
      <c r="B17" s="6"/>
      <c r="C17" s="6"/>
      <c r="D17" s="6"/>
      <c r="E17" s="6"/>
      <c r="F17" s="29">
        <f t="shared" si="0"/>
        <v>0</v>
      </c>
      <c r="G17" s="6"/>
      <c r="H17" s="19">
        <f t="shared" si="1"/>
        <v>0</v>
      </c>
      <c r="I17" s="6"/>
      <c r="J17" s="19">
        <f t="shared" si="2"/>
        <v>0</v>
      </c>
      <c r="K17" s="6"/>
      <c r="L17" s="19">
        <f t="shared" si="7"/>
        <v>0</v>
      </c>
      <c r="M17" s="6"/>
      <c r="N17" s="19">
        <f t="shared" si="3"/>
        <v>0</v>
      </c>
      <c r="O17" s="6"/>
      <c r="P17" s="29">
        <f t="shared" si="4"/>
        <v>0</v>
      </c>
      <c r="Q17" s="8">
        <f t="shared" si="5"/>
        <v>0</v>
      </c>
      <c r="R17" s="6">
        <f t="shared" si="6"/>
        <v>7</v>
      </c>
      <c r="S17" s="6">
        <f>COUNTA(E17,M17,G17,#REF!,I17,#REF!)</f>
        <v>2</v>
      </c>
      <c r="T17" s="16">
        <f t="shared" si="8"/>
        <v>0.25</v>
      </c>
    </row>
    <row r="18" spans="1:20" x14ac:dyDescent="0.2">
      <c r="A18" s="5">
        <v>8</v>
      </c>
      <c r="B18" s="6"/>
      <c r="C18" s="6"/>
      <c r="D18" s="6"/>
      <c r="E18" s="6"/>
      <c r="F18" s="29">
        <f t="shared" si="0"/>
        <v>0</v>
      </c>
      <c r="G18" s="6"/>
      <c r="H18" s="19">
        <f t="shared" si="1"/>
        <v>0</v>
      </c>
      <c r="I18" s="6"/>
      <c r="J18" s="19">
        <f t="shared" si="2"/>
        <v>0</v>
      </c>
      <c r="K18" s="6"/>
      <c r="L18" s="19"/>
      <c r="M18" s="6"/>
      <c r="N18" s="19">
        <f t="shared" si="3"/>
        <v>0</v>
      </c>
      <c r="O18" s="6"/>
      <c r="P18" s="29">
        <f t="shared" si="4"/>
        <v>0</v>
      </c>
      <c r="Q18" s="8">
        <f t="shared" si="5"/>
        <v>0</v>
      </c>
      <c r="R18" s="6">
        <f t="shared" si="6"/>
        <v>8</v>
      </c>
      <c r="S18" s="6">
        <f>COUNTA(E18,M18,G18,#REF!,I18,#REF!)</f>
        <v>2</v>
      </c>
      <c r="T18" s="16">
        <f t="shared" si="8"/>
        <v>0.25</v>
      </c>
    </row>
    <row r="19" spans="1:20" x14ac:dyDescent="0.2">
      <c r="A19" s="5"/>
      <c r="B19" s="6"/>
      <c r="C19" s="6"/>
      <c r="D19" s="6"/>
      <c r="E19" s="6"/>
      <c r="F19" s="29">
        <f t="shared" si="0"/>
        <v>0</v>
      </c>
      <c r="G19" s="6"/>
      <c r="H19" s="19">
        <f t="shared" si="1"/>
        <v>0</v>
      </c>
      <c r="I19" s="6"/>
      <c r="J19" s="19">
        <f t="shared" si="2"/>
        <v>0</v>
      </c>
      <c r="K19" s="6"/>
      <c r="L19" s="19"/>
      <c r="M19" s="6"/>
      <c r="N19" s="19">
        <f t="shared" si="3"/>
        <v>0</v>
      </c>
      <c r="O19" s="6"/>
      <c r="P19" s="29">
        <f t="shared" si="4"/>
        <v>0</v>
      </c>
      <c r="Q19" s="8">
        <f t="shared" si="5"/>
        <v>0</v>
      </c>
      <c r="R19" s="6">
        <f t="shared" si="6"/>
        <v>9</v>
      </c>
      <c r="S19" s="6">
        <f>COUNTA(E19,M19,G19,#REF!,I19,#REF!)</f>
        <v>2</v>
      </c>
      <c r="T19" s="16">
        <f t="shared" si="8"/>
        <v>0.25</v>
      </c>
    </row>
    <row r="20" spans="1:20" x14ac:dyDescent="0.2">
      <c r="A20" s="38" t="s">
        <v>11</v>
      </c>
      <c r="B20" s="38"/>
      <c r="C20" s="39"/>
      <c r="E20">
        <f>COUNTA(E11:E19)</f>
        <v>1</v>
      </c>
      <c r="G20">
        <f>COUNTA(G11:G19)</f>
        <v>2</v>
      </c>
      <c r="I20">
        <f>COUNTA(I11:I19)</f>
        <v>1</v>
      </c>
      <c r="K20">
        <f>COUNTA(M11:M19)</f>
        <v>2</v>
      </c>
    </row>
    <row r="21" spans="1:20" x14ac:dyDescent="0.2">
      <c r="A21" s="41" t="s">
        <v>19</v>
      </c>
      <c r="B21" s="41"/>
      <c r="C21" s="41"/>
      <c r="E21" s="15">
        <f>E20/$G$2</f>
        <v>0.2</v>
      </c>
      <c r="G21" s="15">
        <f>G20/$G$2</f>
        <v>0.4</v>
      </c>
      <c r="I21" s="15">
        <f>I20/$G$2</f>
        <v>0.2</v>
      </c>
      <c r="K21" s="15">
        <f>K20/$G$2</f>
        <v>0.4</v>
      </c>
    </row>
  </sheetData>
  <sortState xmlns:xlrd2="http://schemas.microsoft.com/office/spreadsheetml/2017/richdata2" ref="B11:Q19">
    <sortCondition descending="1" ref="Q11:Q19"/>
  </sortState>
  <mergeCells count="29">
    <mergeCell ref="O6:P6"/>
    <mergeCell ref="O7:P7"/>
    <mergeCell ref="O8:P8"/>
    <mergeCell ref="O9:P9"/>
    <mergeCell ref="A1:M1"/>
    <mergeCell ref="E6:F6"/>
    <mergeCell ref="M6:N6"/>
    <mergeCell ref="E8:F8"/>
    <mergeCell ref="M8:N8"/>
    <mergeCell ref="E7:F7"/>
    <mergeCell ref="M7:N7"/>
    <mergeCell ref="E2:F2"/>
    <mergeCell ref="E3:F3"/>
    <mergeCell ref="A20:C20"/>
    <mergeCell ref="E9:F9"/>
    <mergeCell ref="M9:N9"/>
    <mergeCell ref="A21:C21"/>
    <mergeCell ref="G6:H6"/>
    <mergeCell ref="G7:H7"/>
    <mergeCell ref="G8:H8"/>
    <mergeCell ref="G9:H9"/>
    <mergeCell ref="I6:J6"/>
    <mergeCell ref="I7:J7"/>
    <mergeCell ref="I8:J8"/>
    <mergeCell ref="I9:J9"/>
    <mergeCell ref="K6:L6"/>
    <mergeCell ref="K7:L7"/>
    <mergeCell ref="K8:L8"/>
    <mergeCell ref="K9:L9"/>
  </mergeCells>
  <pageMargins left="0.7" right="0.7" top="0.75" bottom="0.75" header="0.3" footer="0.3"/>
  <pageSetup paperSize="9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B37"/>
  <sheetViews>
    <sheetView tabSelected="1" zoomScale="89" zoomScaleNormal="89" workbookViewId="0">
      <pane xSplit="3" ySplit="10" topLeftCell="L11" activePane="bottomRight" state="frozenSplit"/>
      <selection activeCell="F16" sqref="F16"/>
      <selection pane="topRight" activeCell="F16" sqref="F16"/>
      <selection pane="bottomLeft" activeCell="F16" sqref="F16"/>
      <selection pane="bottomRight" activeCell="Y2" sqref="Y2"/>
    </sheetView>
  </sheetViews>
  <sheetFormatPr baseColWidth="10" defaultRowHeight="15" x14ac:dyDescent="0.2"/>
  <cols>
    <col min="1" max="1" width="12.1640625" customWidth="1"/>
    <col min="2" max="2" width="19" bestFit="1" customWidth="1"/>
    <col min="3" max="3" width="13.83203125" customWidth="1"/>
    <col min="4" max="4" width="21.6640625" bestFit="1" customWidth="1"/>
    <col min="5" max="6" width="11.5" customWidth="1"/>
    <col min="7" max="7" width="16.1640625" customWidth="1"/>
    <col min="8" max="8" width="20.33203125" customWidth="1"/>
    <col min="10" max="10" width="22" customWidth="1"/>
    <col min="12" max="12" width="22" customWidth="1"/>
    <col min="14" max="14" width="18.33203125" bestFit="1" customWidth="1"/>
    <col min="16" max="16" width="18.33203125" bestFit="1" customWidth="1"/>
    <col min="18" max="18" width="18.33203125" bestFit="1" customWidth="1"/>
    <col min="19" max="19" width="15.5" bestFit="1" customWidth="1"/>
    <col min="20" max="20" width="19.83203125" bestFit="1" customWidth="1"/>
  </cols>
  <sheetData>
    <row r="1" spans="1:28" ht="31" x14ac:dyDescent="0.35">
      <c r="A1" s="37" t="s">
        <v>35</v>
      </c>
      <c r="B1" s="37"/>
      <c r="C1" s="37"/>
      <c r="D1" s="37"/>
      <c r="E1" s="37"/>
      <c r="F1" s="37"/>
      <c r="G1" s="37"/>
      <c r="H1" s="37"/>
    </row>
    <row r="2" spans="1:28" x14ac:dyDescent="0.2">
      <c r="E2" s="40" t="s">
        <v>15</v>
      </c>
      <c r="F2" s="40"/>
      <c r="G2" s="14">
        <f>COUNTA(B11:B35)</f>
        <v>7</v>
      </c>
    </row>
    <row r="3" spans="1:28" x14ac:dyDescent="0.2">
      <c r="E3" s="40" t="s">
        <v>17</v>
      </c>
      <c r="F3" s="40"/>
      <c r="G3" s="14">
        <f>COUNTA(E8:V8)</f>
        <v>9</v>
      </c>
    </row>
    <row r="4" spans="1:28" x14ac:dyDescent="0.2">
      <c r="A4" s="10"/>
      <c r="B4" s="11" t="s">
        <v>14</v>
      </c>
      <c r="C4" s="3"/>
    </row>
    <row r="6" spans="1:28" x14ac:dyDescent="0.2">
      <c r="D6" s="1" t="s">
        <v>0</v>
      </c>
      <c r="E6" s="33" t="s">
        <v>49</v>
      </c>
      <c r="F6" s="33"/>
      <c r="G6" s="33" t="s">
        <v>111</v>
      </c>
      <c r="H6" s="33"/>
      <c r="I6" s="33" t="s">
        <v>145</v>
      </c>
      <c r="J6" s="33"/>
      <c r="K6" s="33" t="s">
        <v>158</v>
      </c>
      <c r="L6" s="33"/>
      <c r="M6" s="33" t="s">
        <v>298</v>
      </c>
      <c r="N6" s="33"/>
      <c r="O6" s="33" t="s">
        <v>311</v>
      </c>
      <c r="P6" s="33"/>
      <c r="Q6" s="33" t="s">
        <v>349</v>
      </c>
      <c r="R6" s="33"/>
      <c r="S6" s="33" t="s">
        <v>360</v>
      </c>
      <c r="T6" s="33"/>
      <c r="U6" s="33" t="s">
        <v>379</v>
      </c>
      <c r="V6" s="33"/>
      <c r="W6" s="33" t="s">
        <v>400</v>
      </c>
      <c r="X6" s="33"/>
    </row>
    <row r="7" spans="1:28" x14ac:dyDescent="0.2">
      <c r="D7" s="1" t="s">
        <v>10</v>
      </c>
      <c r="E7" s="34">
        <v>2</v>
      </c>
      <c r="F7" s="35"/>
      <c r="G7" s="34">
        <v>5</v>
      </c>
      <c r="H7" s="35"/>
      <c r="I7" s="34">
        <v>2</v>
      </c>
      <c r="J7" s="35"/>
      <c r="K7" s="34">
        <v>2</v>
      </c>
      <c r="L7" s="35"/>
      <c r="M7" s="34">
        <v>2</v>
      </c>
      <c r="N7" s="35"/>
      <c r="O7" s="34">
        <v>5</v>
      </c>
      <c r="P7" s="35"/>
      <c r="Q7" s="34">
        <v>5</v>
      </c>
      <c r="R7" s="35"/>
      <c r="S7" s="34">
        <v>2</v>
      </c>
      <c r="T7" s="35"/>
      <c r="U7" s="34">
        <v>5</v>
      </c>
      <c r="V7" s="35"/>
      <c r="W7" s="34">
        <v>3</v>
      </c>
      <c r="X7" s="35"/>
    </row>
    <row r="8" spans="1:28" x14ac:dyDescent="0.2">
      <c r="D8" s="1" t="s">
        <v>1</v>
      </c>
      <c r="E8" s="36" t="s">
        <v>50</v>
      </c>
      <c r="F8" s="36"/>
      <c r="G8" s="36">
        <v>45949</v>
      </c>
      <c r="H8" s="36"/>
      <c r="I8" s="36">
        <v>45977</v>
      </c>
      <c r="J8" s="36"/>
      <c r="K8" s="36">
        <v>45984</v>
      </c>
      <c r="L8" s="36"/>
      <c r="M8" s="36">
        <v>46005</v>
      </c>
      <c r="N8" s="36"/>
      <c r="O8" s="36" t="s">
        <v>312</v>
      </c>
      <c r="P8" s="36"/>
      <c r="Q8" s="36" t="s">
        <v>350</v>
      </c>
      <c r="R8" s="36"/>
      <c r="S8" s="36">
        <v>46081</v>
      </c>
      <c r="T8" s="36"/>
      <c r="U8" s="36">
        <v>46109</v>
      </c>
      <c r="V8" s="36"/>
      <c r="W8" s="36">
        <v>46117</v>
      </c>
      <c r="X8" s="36"/>
      <c r="AA8" s="14"/>
    </row>
    <row r="9" spans="1:28" x14ac:dyDescent="0.2">
      <c r="D9" s="1" t="s">
        <v>2</v>
      </c>
      <c r="E9" s="33">
        <v>55</v>
      </c>
      <c r="F9" s="33"/>
      <c r="G9" s="33">
        <v>241</v>
      </c>
      <c r="H9" s="33"/>
      <c r="I9" s="33">
        <v>25</v>
      </c>
      <c r="J9" s="33"/>
      <c r="K9" s="33">
        <v>4</v>
      </c>
      <c r="L9" s="33"/>
      <c r="M9" s="33">
        <v>11</v>
      </c>
      <c r="N9" s="33"/>
      <c r="O9" s="33">
        <v>186</v>
      </c>
      <c r="P9" s="33"/>
      <c r="Q9" s="33">
        <v>166</v>
      </c>
      <c r="R9" s="33"/>
      <c r="S9" s="33">
        <v>12</v>
      </c>
      <c r="T9" s="33"/>
      <c r="U9" s="33">
        <v>202</v>
      </c>
      <c r="V9" s="33"/>
      <c r="W9" s="33">
        <v>4</v>
      </c>
      <c r="X9" s="33"/>
    </row>
    <row r="10" spans="1:28" ht="32" x14ac:dyDescent="0.2">
      <c r="A10" s="2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6</v>
      </c>
      <c r="X10" s="1" t="s">
        <v>7</v>
      </c>
      <c r="Y10" s="1" t="s">
        <v>8</v>
      </c>
      <c r="Z10" s="1" t="s">
        <v>9</v>
      </c>
      <c r="AA10" s="1" t="s">
        <v>18</v>
      </c>
      <c r="AB10" s="1" t="s">
        <v>20</v>
      </c>
    </row>
    <row r="11" spans="1:28" x14ac:dyDescent="0.2">
      <c r="A11" s="22">
        <f t="shared" ref="A11:A35" si="0">Z11</f>
        <v>1</v>
      </c>
      <c r="B11" s="13" t="s">
        <v>74</v>
      </c>
      <c r="C11" s="13" t="s">
        <v>75</v>
      </c>
      <c r="D11" s="13" t="s">
        <v>41</v>
      </c>
      <c r="E11" s="13">
        <v>37</v>
      </c>
      <c r="F11" s="19">
        <f>IF(E11=0,,($E$9-E11)*$E$7*100/$E$9)</f>
        <v>65.454545454545453</v>
      </c>
      <c r="G11" s="13">
        <v>163</v>
      </c>
      <c r="H11" s="19">
        <f>IF(G11=0,,($G$9-G11)*$G$7*100/$G$9)</f>
        <v>161.82572614107883</v>
      </c>
      <c r="I11" s="13">
        <v>10</v>
      </c>
      <c r="J11" s="19">
        <f>IF(I11=0,,($I$9-I11)*$I$7*100/$I$9)</f>
        <v>120</v>
      </c>
      <c r="K11" s="13">
        <v>2</v>
      </c>
      <c r="L11" s="19">
        <f>IF(K11=0,,($K$9-K11)*$K$7*100/$K$9)</f>
        <v>100</v>
      </c>
      <c r="M11" s="13">
        <v>3</v>
      </c>
      <c r="N11" s="19">
        <f>IF(M11=0,,($M$9-M11)*$M$7*100/$M$9)</f>
        <v>145.45454545454547</v>
      </c>
      <c r="O11" s="13">
        <v>85</v>
      </c>
      <c r="P11" s="19">
        <f>IF(O11=0,,($O$9-O11)*$O$7*100/$O$9)</f>
        <v>271.50537634408602</v>
      </c>
      <c r="Q11" s="13">
        <v>114</v>
      </c>
      <c r="R11" s="19">
        <f>IF(Q11=0,,($Q$9-Q11)*$Q$7*100/$Q$9)</f>
        <v>156.62650602409639</v>
      </c>
      <c r="S11" s="6">
        <v>5</v>
      </c>
      <c r="T11" s="7">
        <f>IF(S11=0,,($S$9-S11)*$S$7*100/$S$9)</f>
        <v>116.66666666666667</v>
      </c>
      <c r="U11" s="6">
        <v>130</v>
      </c>
      <c r="V11" s="7">
        <f>IF(U11=0,,($U$9-U11)*$U$7*100/$U$9)</f>
        <v>178.21782178217822</v>
      </c>
      <c r="W11" s="6">
        <v>1</v>
      </c>
      <c r="X11" s="7">
        <f>IF(W11=0,,($W$9-W11)*$W$7*100/$W$9)</f>
        <v>225</v>
      </c>
      <c r="Y11" s="8">
        <f>SUM(F11+H11+J11+L11+N11+T11+P11+R11)</f>
        <v>1137.5333660850188</v>
      </c>
      <c r="Z11" s="6">
        <f>ROW(B11)-10</f>
        <v>1</v>
      </c>
      <c r="AA11" s="6">
        <f>COUNTA(E11,G11,I11,K11,#REF!,#REF!,S11,U11,#REF!,#REF!)</f>
        <v>10</v>
      </c>
      <c r="AB11" s="16">
        <f t="shared" ref="AB11:AB35" si="1">AA11/$G$3</f>
        <v>1.1111111111111112</v>
      </c>
    </row>
    <row r="12" spans="1:28" x14ac:dyDescent="0.2">
      <c r="A12" s="22">
        <f t="shared" si="0"/>
        <v>2</v>
      </c>
      <c r="B12" s="13" t="s">
        <v>72</v>
      </c>
      <c r="C12" s="13" t="s">
        <v>73</v>
      </c>
      <c r="D12" s="13" t="s">
        <v>41</v>
      </c>
      <c r="E12" s="13">
        <v>20</v>
      </c>
      <c r="F12" s="19">
        <f>IF(E12=0,,($E$9-E12)*$E$7*100/$E$9)</f>
        <v>127.27272727272727</v>
      </c>
      <c r="G12" s="13">
        <v>115</v>
      </c>
      <c r="H12" s="19">
        <f>IF(G12=0,,($G$9-G12)*$G$7*100/$G$9)</f>
        <v>261.41078838174275</v>
      </c>
      <c r="I12" s="13"/>
      <c r="J12" s="19">
        <f>IF(I12=0,,($I$9-I12)*$I$7*100/$I$9)</f>
        <v>0</v>
      </c>
      <c r="K12" s="13">
        <v>1</v>
      </c>
      <c r="L12" s="19">
        <f>IF(K12=0,,($K$9-K12)*$K$7*100/$K$9)</f>
        <v>150</v>
      </c>
      <c r="M12" s="13">
        <v>3</v>
      </c>
      <c r="N12" s="19">
        <f>IF(M12=0,,($M$9-M12)*$M$7*100/$M$9)</f>
        <v>145.45454545454547</v>
      </c>
      <c r="O12" s="13"/>
      <c r="P12" s="19">
        <f>IF(O12=0,,($O$9-O12)*$O$7*100/$O$9)</f>
        <v>0</v>
      </c>
      <c r="Q12" s="13"/>
      <c r="R12" s="19">
        <f>IF(Q12=0,,($Q$9-Q12)*$Q$7*100/$Q$9)</f>
        <v>0</v>
      </c>
      <c r="S12" s="6"/>
      <c r="T12" s="7">
        <f>IF(S12=0,,($S$9-S12)*$S$7*100/$S$9)</f>
        <v>0</v>
      </c>
      <c r="U12" s="6"/>
      <c r="V12" s="7">
        <f>IF(U12=0,,($U$9-U12)*$U$7*100/$U$9)</f>
        <v>0</v>
      </c>
      <c r="W12" s="6"/>
      <c r="X12" s="7">
        <f>IF(W12=0,,($W$9-W12)*$W$7*100/$W$9)</f>
        <v>0</v>
      </c>
      <c r="Y12" s="8">
        <f>SUM(F12+H12+J12+L12+N12+T12+P12+R12)</f>
        <v>684.13806110901555</v>
      </c>
      <c r="Z12" s="6">
        <f>ROW(B12)-10</f>
        <v>2</v>
      </c>
      <c r="AA12" s="6">
        <f>COUNTA(E12,G12,I12,K12,#REF!,#REF!,S12,U12,#REF!,#REF!)</f>
        <v>7</v>
      </c>
      <c r="AB12" s="16">
        <f t="shared" si="1"/>
        <v>0.77777777777777779</v>
      </c>
    </row>
    <row r="13" spans="1:28" x14ac:dyDescent="0.2">
      <c r="A13" s="22">
        <f t="shared" si="0"/>
        <v>3</v>
      </c>
      <c r="B13" s="13" t="s">
        <v>76</v>
      </c>
      <c r="C13" s="13" t="s">
        <v>77</v>
      </c>
      <c r="D13" s="13" t="s">
        <v>78</v>
      </c>
      <c r="E13" s="13">
        <v>46</v>
      </c>
      <c r="F13" s="19">
        <f>IF(E13=0,,($E$9-E13)*$E$7*100/$E$9)</f>
        <v>32.727272727272727</v>
      </c>
      <c r="G13" s="6"/>
      <c r="H13" s="29">
        <f>IF(G13=0,,($G$9-G13)*$G$7*100/$G$9)</f>
        <v>0</v>
      </c>
      <c r="I13" s="27">
        <v>18</v>
      </c>
      <c r="J13" s="19">
        <f>IF(I13=0,,($I$9-I13)*$I$7*100/$I$9)</f>
        <v>56</v>
      </c>
      <c r="K13" s="27">
        <v>3</v>
      </c>
      <c r="L13" s="29">
        <f>IF(K13=0,,($K$9-K13)*$K$7*100/$K$9)</f>
        <v>50</v>
      </c>
      <c r="M13" s="27">
        <v>7</v>
      </c>
      <c r="N13" s="19">
        <f>IF(M13=0,,($M$9-M13)*$M$7*100/$M$9)</f>
        <v>72.727272727272734</v>
      </c>
      <c r="O13" s="27"/>
      <c r="P13" s="19">
        <f>IF(O13=0,,($O$9-O13)*$O$7*100/$O$9)</f>
        <v>0</v>
      </c>
      <c r="Q13" s="27"/>
      <c r="R13" s="19">
        <f>IF(Q13=0,,($Q$9-Q13)*$Q$7*100/$Q$9)</f>
        <v>0</v>
      </c>
      <c r="S13" s="6">
        <v>9</v>
      </c>
      <c r="T13" s="7">
        <f>IF(S13=0,,($S$9-S13)*$S$7*100/$S$9)</f>
        <v>50</v>
      </c>
      <c r="U13" s="6">
        <v>198</v>
      </c>
      <c r="V13" s="7">
        <f>IF(U13=0,,($U$9-U13)*$U$7*100/$U$9)</f>
        <v>9.9009900990099009</v>
      </c>
      <c r="W13" s="6">
        <v>2</v>
      </c>
      <c r="X13" s="7">
        <f>IF(W13=0,,($W$9-W13)*$W$7*100/$W$9)</f>
        <v>150</v>
      </c>
      <c r="Y13" s="8">
        <f>SUM(F13+H13+J13+L13+N13+T13+P13+R13)</f>
        <v>261.45454545454544</v>
      </c>
      <c r="Z13" s="6">
        <f>ROW(B13)-10</f>
        <v>3</v>
      </c>
      <c r="AA13" s="6">
        <f>COUNTA(E13,G13,I13,K13,#REF!,#REF!,S13,U13,#REF!,#REF!)</f>
        <v>9</v>
      </c>
      <c r="AB13" s="16">
        <f t="shared" si="1"/>
        <v>1</v>
      </c>
    </row>
    <row r="14" spans="1:28" x14ac:dyDescent="0.2">
      <c r="A14" s="22">
        <f t="shared" si="0"/>
        <v>4</v>
      </c>
      <c r="B14" s="13" t="s">
        <v>79</v>
      </c>
      <c r="C14" s="13" t="s">
        <v>80</v>
      </c>
      <c r="D14" s="13" t="s">
        <v>41</v>
      </c>
      <c r="E14" s="13">
        <v>49</v>
      </c>
      <c r="F14" s="19">
        <f>IF(E14=0,,($E$9-E14)*$E$7*100/$E$9)</f>
        <v>21.818181818181817</v>
      </c>
      <c r="G14" s="13"/>
      <c r="H14" s="19">
        <f>IF(G14=0,,($G$9-G14)*$G$7*100/$G$9)</f>
        <v>0</v>
      </c>
      <c r="I14" s="13">
        <v>21</v>
      </c>
      <c r="J14" s="19">
        <f>IF(I14=0,,($I$9-I14)*$I$7*100/$I$9)</f>
        <v>32</v>
      </c>
      <c r="K14" s="13">
        <v>3</v>
      </c>
      <c r="L14" s="19">
        <f>IF(K14=0,,($K$9-K14)*$K$7*100/$K$9)</f>
        <v>50</v>
      </c>
      <c r="M14" s="13"/>
      <c r="N14" s="19">
        <f>IF(M14=0,,($M$9-M14)*$M$7*100/$M$9)</f>
        <v>0</v>
      </c>
      <c r="O14" s="13"/>
      <c r="P14" s="19">
        <f>IF(O14=0,,($O$9-O14)*$O$7*100/$O$9)</f>
        <v>0</v>
      </c>
      <c r="Q14" s="13"/>
      <c r="R14" s="19">
        <f>IF(Q14=0,,($Q$9-Q14)*$Q$7*100/$Q$9)</f>
        <v>0</v>
      </c>
      <c r="S14" s="6"/>
      <c r="T14" s="7">
        <f>IF(S14=0,,($S$9-S14)*$S$7*100/$S$9)</f>
        <v>0</v>
      </c>
      <c r="U14" s="6"/>
      <c r="V14" s="7">
        <f>IF(U14=0,,($U$9-U14)*$U$7*100/$U$9)</f>
        <v>0</v>
      </c>
      <c r="W14" s="6">
        <v>3</v>
      </c>
      <c r="X14" s="7">
        <f>IF(W14=0,,($W$9-W14)*$W$7*100/$W$9)</f>
        <v>75</v>
      </c>
      <c r="Y14" s="8">
        <f>SUM(F14+H14+J14+L14+N14+T14+P14+R14)</f>
        <v>103.81818181818181</v>
      </c>
      <c r="Z14" s="6">
        <f>ROW(B14)-10</f>
        <v>4</v>
      </c>
      <c r="AA14" s="6">
        <f>COUNTA(E14,G14,I14,K14,#REF!,#REF!,S14,U14,#REF!,#REF!)</f>
        <v>7</v>
      </c>
      <c r="AB14" s="16">
        <f t="shared" si="1"/>
        <v>0.77777777777777779</v>
      </c>
    </row>
    <row r="15" spans="1:28" x14ac:dyDescent="0.2">
      <c r="A15" s="22">
        <f t="shared" si="0"/>
        <v>5</v>
      </c>
      <c r="B15" s="13" t="s">
        <v>304</v>
      </c>
      <c r="C15" s="13" t="s">
        <v>204</v>
      </c>
      <c r="D15" s="13" t="s">
        <v>41</v>
      </c>
      <c r="E15" s="13"/>
      <c r="F15" s="19">
        <f>IF(E15=0,,($E$9-E15)*$E$7*100/$E$9)</f>
        <v>0</v>
      </c>
      <c r="G15" s="13"/>
      <c r="H15" s="19">
        <f>IF(G15=0,,($G$9-G15)*$G$7*100/$G$9)</f>
        <v>0</v>
      </c>
      <c r="I15" s="13"/>
      <c r="J15" s="19">
        <f>IF(I15=0,,($I$9-I15)*$I$7*100/$I$9)</f>
        <v>0</v>
      </c>
      <c r="K15" s="13"/>
      <c r="L15" s="19">
        <f>IF(K15=0,,($K$9-K15)*$K$7*100/$K$9)</f>
        <v>0</v>
      </c>
      <c r="M15" s="13">
        <v>9</v>
      </c>
      <c r="N15" s="19">
        <f>IF(M15=0,,($M$9-M15)*$M$7*100/$M$9)</f>
        <v>36.363636363636367</v>
      </c>
      <c r="O15" s="13"/>
      <c r="P15" s="19">
        <f>15/2</f>
        <v>7.5</v>
      </c>
      <c r="Q15" s="13"/>
      <c r="R15" s="19">
        <f>IF(Q15=0,,($Q$9-Q15)*$Q$7*100/$Q$9)</f>
        <v>0</v>
      </c>
      <c r="S15" s="6"/>
      <c r="T15" s="7">
        <f>IF(S15=0,,($S$9-S15)*$S$7*100/$S$9)</f>
        <v>0</v>
      </c>
      <c r="U15" s="6"/>
      <c r="V15" s="7">
        <f>IF(U15=0,,($U$9-U15)*$U$7*100/$U$9)</f>
        <v>0</v>
      </c>
      <c r="W15" s="6"/>
      <c r="X15" s="7">
        <f>IF(W15=0,,($W$9-W15)*$W$7*100/$W$9)</f>
        <v>0</v>
      </c>
      <c r="Y15" s="8">
        <f>SUM(F15+H15+J15+L15+N15+T15+P15+R15)</f>
        <v>43.863636363636367</v>
      </c>
      <c r="Z15" s="6">
        <f>ROW(B15)-10</f>
        <v>5</v>
      </c>
      <c r="AA15" s="6">
        <f>COUNTA(E15,G15,I15,K15,#REF!,#REF!,S15,U15,#REF!,#REF!)</f>
        <v>4</v>
      </c>
      <c r="AB15" s="16">
        <f t="shared" si="1"/>
        <v>0.44444444444444442</v>
      </c>
    </row>
    <row r="16" spans="1:28" x14ac:dyDescent="0.2">
      <c r="A16" s="22">
        <f t="shared" si="0"/>
        <v>6</v>
      </c>
      <c r="B16" s="13" t="s">
        <v>146</v>
      </c>
      <c r="C16" s="13" t="s">
        <v>147</v>
      </c>
      <c r="D16" s="13" t="s">
        <v>41</v>
      </c>
      <c r="E16" s="13"/>
      <c r="F16" s="19">
        <f>IF(E16=0,,($E$9-E16)*$E$7*100/$E$9)</f>
        <v>0</v>
      </c>
      <c r="G16" s="13"/>
      <c r="H16" s="19">
        <f>IF(G16=0,,($G$9-G16)*$G$7*100/$G$9)</f>
        <v>0</v>
      </c>
      <c r="I16" s="13">
        <v>22</v>
      </c>
      <c r="J16" s="19">
        <f>IF(I16=0,,($I$9-I16)*$I$7*100/$I$9)</f>
        <v>24</v>
      </c>
      <c r="K16" s="13"/>
      <c r="L16" s="19">
        <f>IF(K16=0,,($K$9-K16)*$K$7*100/$K$9)</f>
        <v>0</v>
      </c>
      <c r="M16" s="13">
        <v>10</v>
      </c>
      <c r="N16" s="19">
        <f>IF(M16=0,,($M$9-M16)*$M$7*100/$M$9)</f>
        <v>18.181818181818183</v>
      </c>
      <c r="O16" s="13"/>
      <c r="P16" s="19">
        <f>IF(O16=0,,($O$9-O16)*$O$7*100/$O$9)</f>
        <v>0</v>
      </c>
      <c r="Q16" s="13"/>
      <c r="R16" s="19">
        <f>IF(Q16=0,,($Q$9-Q16)*$Q$7*100/$Q$9)</f>
        <v>0</v>
      </c>
      <c r="S16" s="6"/>
      <c r="T16" s="7">
        <f>IF(S16=0,,($S$9-S16)*$S$7*100/$S$9)</f>
        <v>0</v>
      </c>
      <c r="U16" s="6"/>
      <c r="V16" s="7">
        <f>IF(U16=0,,($U$9-U16)*$U$7*100/$U$9)</f>
        <v>0</v>
      </c>
      <c r="W16" s="6"/>
      <c r="X16" s="7">
        <f>IF(W16=0,,($W$9-W16)*$W$7*100/$W$9)</f>
        <v>0</v>
      </c>
      <c r="Y16" s="8">
        <f>SUM(F16+H16+J16+L16+N16+T16+P16+R16)</f>
        <v>42.181818181818187</v>
      </c>
      <c r="Z16" s="6">
        <f>ROW(B16)-10</f>
        <v>6</v>
      </c>
      <c r="AA16" s="6">
        <f>COUNTA(E16,G16,I16,K16,#REF!,#REF!,S16,U16,#REF!,#REF!)</f>
        <v>5</v>
      </c>
      <c r="AB16" s="16">
        <f t="shared" si="1"/>
        <v>0.55555555555555558</v>
      </c>
    </row>
    <row r="17" spans="1:28" x14ac:dyDescent="0.2">
      <c r="A17" s="22">
        <f t="shared" si="0"/>
        <v>7</v>
      </c>
      <c r="B17" s="13" t="s">
        <v>285</v>
      </c>
      <c r="C17" s="13" t="s">
        <v>62</v>
      </c>
      <c r="D17" s="13" t="s">
        <v>41</v>
      </c>
      <c r="E17" s="13"/>
      <c r="F17" s="19">
        <f>IF(E17=0,,($E$9-E17)*$E$7*100/$E$9)</f>
        <v>0</v>
      </c>
      <c r="G17" s="6"/>
      <c r="H17" s="29">
        <f>IF(G17=0,,($G$9-G17)*$G$7*100/$G$9)</f>
        <v>0</v>
      </c>
      <c r="I17" s="6"/>
      <c r="J17" s="19">
        <f>IF(I17=0,,($I$9-I17)*$I$7*100/$I$9)</f>
        <v>0</v>
      </c>
      <c r="K17" s="6"/>
      <c r="L17" s="29">
        <f>IF(K17=0,,($K$9-K17)*$K$7*100/$K$9)</f>
        <v>0</v>
      </c>
      <c r="M17" s="27">
        <v>11</v>
      </c>
      <c r="N17" s="19">
        <v>9</v>
      </c>
      <c r="O17" s="27"/>
      <c r="P17" s="19">
        <f>IF(O17=0,,($O$9-O17)*$O$7*100/$O$9)</f>
        <v>0</v>
      </c>
      <c r="Q17" s="27"/>
      <c r="R17" s="19">
        <f>IF(Q17=0,,($Q$9-Q17)*$Q$7*100/$Q$9)</f>
        <v>0</v>
      </c>
      <c r="S17" s="6"/>
      <c r="T17" s="7">
        <f>IF(S17=0,,($S$9-S17)*$S$7*100/$S$9)</f>
        <v>0</v>
      </c>
      <c r="U17" s="6"/>
      <c r="V17" s="7">
        <f>IF(U17=0,,($U$9-U17)*$U$7*100/$U$9)</f>
        <v>0</v>
      </c>
      <c r="W17" s="6">
        <v>3</v>
      </c>
      <c r="X17" s="7">
        <f>IF(W17=0,,($W$9-W17)*$W$7*100/$W$9)</f>
        <v>75</v>
      </c>
      <c r="Y17" s="8">
        <f>SUM(F17+H17+J17+L17+N17+T17+P17+R17)</f>
        <v>9</v>
      </c>
      <c r="Z17" s="6">
        <f>ROW(B17)-10</f>
        <v>7</v>
      </c>
      <c r="AA17" s="6">
        <f>COUNTA(E17,G17,I17,K17,#REF!,#REF!,S17,U17,#REF!,#REF!)</f>
        <v>4</v>
      </c>
      <c r="AB17" s="16">
        <f t="shared" si="1"/>
        <v>0.44444444444444442</v>
      </c>
    </row>
    <row r="18" spans="1:28" x14ac:dyDescent="0.2">
      <c r="A18" s="22">
        <f t="shared" si="0"/>
        <v>8</v>
      </c>
      <c r="B18" s="13"/>
      <c r="C18" s="13"/>
      <c r="D18" s="13"/>
      <c r="E18" s="13"/>
      <c r="F18" s="19">
        <f>IF(E18=0,,($E$9-E18)*$E$7*100/$E$9)</f>
        <v>0</v>
      </c>
      <c r="G18" s="13"/>
      <c r="H18" s="19">
        <f>IF(G18=0,,($G$9-G18)*$G$7*100/$G$9)</f>
        <v>0</v>
      </c>
      <c r="I18" s="13"/>
      <c r="J18" s="19">
        <f>IF(I18=0,,($I$9-I18)*$I$7*100/$I$9)</f>
        <v>0</v>
      </c>
      <c r="K18" s="13"/>
      <c r="L18" s="19">
        <f>IF(K18=0,,($K$9-K18)*$K$7*100/$K$9)</f>
        <v>0</v>
      </c>
      <c r="M18" s="13"/>
      <c r="N18" s="19">
        <f>IF(M18=0,,($M$9-M18)*$M$7*100/$M$9)</f>
        <v>0</v>
      </c>
      <c r="O18" s="13"/>
      <c r="P18" s="19">
        <f>IF(O18=0,,($O$9-O18)*$O$7*100/$O$9)</f>
        <v>0</v>
      </c>
      <c r="Q18" s="13"/>
      <c r="R18" s="19">
        <f>IF(Q18=0,,($Q$9-Q18)*$Q$7*100/$Q$9)</f>
        <v>0</v>
      </c>
      <c r="S18" s="6"/>
      <c r="T18" s="7">
        <f>IF(S18=0,,($S$9-S18)*$S$7*100/$S$9)</f>
        <v>0</v>
      </c>
      <c r="U18" s="6"/>
      <c r="V18" s="7">
        <f>IF(U18=0,,($U$9-U18)*$U$7*100/$U$9)</f>
        <v>0</v>
      </c>
      <c r="W18" s="6"/>
      <c r="X18" s="7">
        <f>IF(W18=0,,($W$9-W18)*$W$7*100/$W$9)</f>
        <v>0</v>
      </c>
      <c r="Y18" s="8">
        <f>SUM(F18+H18+J18+L18+N18+T18+P18+R18)</f>
        <v>0</v>
      </c>
      <c r="Z18" s="6">
        <f>ROW(B18)-10</f>
        <v>8</v>
      </c>
      <c r="AA18" s="6">
        <f>COUNTA(E18,G18,I18,K18,#REF!,#REF!,S18,U18,#REF!,#REF!)</f>
        <v>4</v>
      </c>
      <c r="AB18" s="16">
        <f t="shared" si="1"/>
        <v>0.44444444444444442</v>
      </c>
    </row>
    <row r="19" spans="1:28" x14ac:dyDescent="0.2">
      <c r="A19" s="22">
        <f t="shared" si="0"/>
        <v>9</v>
      </c>
      <c r="B19" s="13"/>
      <c r="C19" s="13"/>
      <c r="D19" s="13"/>
      <c r="E19" s="13"/>
      <c r="F19" s="19">
        <f>IF(E19=0,,($E$9-E19)*$E$7*100/$E$9)</f>
        <v>0</v>
      </c>
      <c r="G19" s="6"/>
      <c r="H19" s="29">
        <f>IF(G19=0,,($G$9-G19)*$G$7*100/$G$9)</f>
        <v>0</v>
      </c>
      <c r="I19" s="6"/>
      <c r="J19" s="19">
        <f>IF(I19=0,,($I$9-I19)*$I$7*100/$I$9)</f>
        <v>0</v>
      </c>
      <c r="K19" s="6"/>
      <c r="L19" s="29">
        <f>IF(K19=0,,($K$9-K19)*$K$7*100/$K$9)</f>
        <v>0</v>
      </c>
      <c r="M19" s="6"/>
      <c r="N19" s="19">
        <f>IF(M19=0,,($M$9-M19)*$M$7*100/$M$9)</f>
        <v>0</v>
      </c>
      <c r="O19" s="27"/>
      <c r="P19" s="19">
        <f>IF(O19=0,,($O$9-O19)*$O$7*100/$O$9)</f>
        <v>0</v>
      </c>
      <c r="Q19" s="27"/>
      <c r="R19" s="19">
        <f>IF(Q19=0,,($Q$9-Q19)*$Q$7*100/$Q$9)</f>
        <v>0</v>
      </c>
      <c r="S19" s="6"/>
      <c r="T19" s="7">
        <f>IF(S19=0,,($S$9-S19)*$S$7*100/$S$9)</f>
        <v>0</v>
      </c>
      <c r="U19" s="6"/>
      <c r="V19" s="7">
        <f>IF(U19=0,,($U$9-U19)*$U$7*100/$U$9)</f>
        <v>0</v>
      </c>
      <c r="W19" s="6"/>
      <c r="X19" s="7">
        <f>IF(W19=0,,($W$9-W19)*$W$7*100/$W$9)</f>
        <v>0</v>
      </c>
      <c r="Y19" s="8">
        <f>SUM(F19+H19+J19+L19+N19+T19+P19+R19)</f>
        <v>0</v>
      </c>
      <c r="Z19" s="6">
        <f>ROW(B19)-10</f>
        <v>9</v>
      </c>
      <c r="AA19" s="6">
        <f>COUNTA(E19,G19,I19,K19,#REF!,#REF!,S19,U19,#REF!,#REF!)</f>
        <v>4</v>
      </c>
      <c r="AB19" s="16">
        <f t="shared" si="1"/>
        <v>0.44444444444444442</v>
      </c>
    </row>
    <row r="20" spans="1:28" x14ac:dyDescent="0.2">
      <c r="A20" s="22">
        <f t="shared" si="0"/>
        <v>10</v>
      </c>
      <c r="B20" s="13"/>
      <c r="C20" s="13"/>
      <c r="D20" s="13"/>
      <c r="E20" s="13"/>
      <c r="F20" s="19">
        <f>IF(E20=0,,($E$9-E20)*$E$7*100/$E$9)</f>
        <v>0</v>
      </c>
      <c r="G20" s="6"/>
      <c r="H20" s="29">
        <f>IF(G20=0,,($G$9-G20)*$G$7*100/$G$9)</f>
        <v>0</v>
      </c>
      <c r="I20" s="6"/>
      <c r="J20" s="19">
        <f>IF(I20=0,,($I$9-I20)*$I$7*100/$I$9)</f>
        <v>0</v>
      </c>
      <c r="K20" s="6"/>
      <c r="L20" s="29">
        <f>IF(K20=0,,($K$9-K20)*$K$7*100/$K$9)</f>
        <v>0</v>
      </c>
      <c r="M20" s="6"/>
      <c r="N20" s="19">
        <f>IF(M20=0,,($M$9-M20)*$M$7*100/$M$9)</f>
        <v>0</v>
      </c>
      <c r="O20" s="27"/>
      <c r="P20" s="19">
        <f>IF(O20=0,,($O$9-O20)*$O$7*100/$O$9)</f>
        <v>0</v>
      </c>
      <c r="Q20" s="27"/>
      <c r="R20" s="19">
        <f>IF(Q20=0,,($Q$9-Q20)*$Q$7*100/$Q$9)</f>
        <v>0</v>
      </c>
      <c r="S20" s="6"/>
      <c r="T20" s="7">
        <f>IF(S20=0,,($S$9-S20)*$S$7*100/$S$9)</f>
        <v>0</v>
      </c>
      <c r="U20" s="6"/>
      <c r="V20" s="7">
        <f>IF(U20=0,,($U$9-U20)*$U$7*100/$U$9)</f>
        <v>0</v>
      </c>
      <c r="W20" s="6"/>
      <c r="X20" s="7">
        <f>IF(W20=0,,($W$9-W20)*$W$7*100/$W$9)</f>
        <v>0</v>
      </c>
      <c r="Y20" s="8">
        <f>SUM(F20+H20+J20+L20+N20+T20+P20+R20)</f>
        <v>0</v>
      </c>
      <c r="Z20" s="6">
        <f>ROW(B20)-10</f>
        <v>10</v>
      </c>
      <c r="AA20" s="6">
        <f>COUNTA(E20,G20,I20,K20,#REF!,#REF!,S20,U20,#REF!,#REF!)</f>
        <v>4</v>
      </c>
      <c r="AB20" s="16">
        <f t="shared" si="1"/>
        <v>0.44444444444444442</v>
      </c>
    </row>
    <row r="21" spans="1:28" x14ac:dyDescent="0.2">
      <c r="A21" s="22">
        <f t="shared" si="0"/>
        <v>11</v>
      </c>
      <c r="B21" s="13"/>
      <c r="C21" s="13"/>
      <c r="D21" s="13"/>
      <c r="E21" s="13"/>
      <c r="F21" s="19">
        <f>IF(E21=0,,($E$9-E21)*$E$7*100/$E$9)</f>
        <v>0</v>
      </c>
      <c r="G21" s="6"/>
      <c r="H21" s="29">
        <f>IF(G21=0,,($G$9-G21)*$G$7*100/$G$9)</f>
        <v>0</v>
      </c>
      <c r="I21" s="6"/>
      <c r="J21" s="19">
        <f>IF(I21=0,,($I$9-I21)*$I$7*100/$I$9)</f>
        <v>0</v>
      </c>
      <c r="K21" s="6"/>
      <c r="L21" s="29">
        <f>IF(K21=0,,($K$9-K21)*$K$7*100/$K$9)</f>
        <v>0</v>
      </c>
      <c r="M21" s="6"/>
      <c r="N21" s="19">
        <f>IF(M21=0,,($M$9-M21)*$M$7*100/$M$9)</f>
        <v>0</v>
      </c>
      <c r="O21" s="27"/>
      <c r="P21" s="19">
        <f>IF(O21=0,,($O$9-O21)*$O$7*100/$O$9)</f>
        <v>0</v>
      </c>
      <c r="Q21" s="27"/>
      <c r="R21" s="19">
        <f>IF(Q21=0,,($Q$9-Q21)*$Q$7*100/$Q$9)</f>
        <v>0</v>
      </c>
      <c r="S21" s="6"/>
      <c r="T21" s="7">
        <f>IF(S21=0,,($S$9-S21)*$S$7*100/$S$9)</f>
        <v>0</v>
      </c>
      <c r="U21" s="6"/>
      <c r="V21" s="7">
        <f>IF(U21=0,,($U$9-U21)*$U$7*100/$U$9)</f>
        <v>0</v>
      </c>
      <c r="W21" s="6"/>
      <c r="X21" s="7">
        <f>IF(W21=0,,($W$9-W21)*$W$7*100/$W$9)</f>
        <v>0</v>
      </c>
      <c r="Y21" s="8">
        <f>SUM(F21+H21+J21+L21+N21+T21+P21+R21)</f>
        <v>0</v>
      </c>
      <c r="Z21" s="6">
        <f>ROW(B21)-10</f>
        <v>11</v>
      </c>
      <c r="AA21" s="6">
        <f>COUNTA(E21,G21,I21,K21,#REF!,#REF!,S21,U21,#REF!,#REF!)</f>
        <v>4</v>
      </c>
      <c r="AB21" s="16">
        <f t="shared" si="1"/>
        <v>0.44444444444444442</v>
      </c>
    </row>
    <row r="22" spans="1:28" x14ac:dyDescent="0.2">
      <c r="A22" s="22">
        <f t="shared" si="0"/>
        <v>12</v>
      </c>
      <c r="B22" s="13"/>
      <c r="C22" s="13"/>
      <c r="D22" s="13"/>
      <c r="E22" s="13"/>
      <c r="F22" s="19">
        <f>IF(E22=0,,($E$9-E22)*$E$7*100/$E$9)</f>
        <v>0</v>
      </c>
      <c r="G22" s="6"/>
      <c r="H22" s="29">
        <f>IF(G22=0,,($G$9-G22)*$G$7*100/$G$9)</f>
        <v>0</v>
      </c>
      <c r="I22" s="6"/>
      <c r="J22" s="19">
        <f>IF(I22=0,,($I$9-I22)*$I$7*100/$I$9)</f>
        <v>0</v>
      </c>
      <c r="K22" s="6"/>
      <c r="L22" s="29">
        <f>IF(K22=0,,($K$9-K22)*$K$7*100/$K$9)</f>
        <v>0</v>
      </c>
      <c r="M22" s="6"/>
      <c r="N22" s="19">
        <f>IF(M22=0,,($M$9-M22)*$M$7*100/$M$9)</f>
        <v>0</v>
      </c>
      <c r="O22" s="27"/>
      <c r="P22" s="19">
        <f>IF(O22=0,,($O$9-O22)*$O$7*100/$O$9)</f>
        <v>0</v>
      </c>
      <c r="Q22" s="27"/>
      <c r="R22" s="19">
        <f>IF(Q22=0,,($Q$9-Q22)*$Q$7*100/$Q$9)</f>
        <v>0</v>
      </c>
      <c r="S22" s="6"/>
      <c r="T22" s="7">
        <f>IF(S22=0,,($S$9-S22)*$S$7*100/$S$9)</f>
        <v>0</v>
      </c>
      <c r="U22" s="6"/>
      <c r="V22" s="7">
        <f>IF(U22=0,,($U$9-U22)*$U$7*100/$U$9)</f>
        <v>0</v>
      </c>
      <c r="W22" s="6"/>
      <c r="X22" s="7">
        <f>IF(W22=0,,($W$9-W22)*$W$7*100/$W$9)</f>
        <v>0</v>
      </c>
      <c r="Y22" s="8">
        <f>SUM(F22+H22+J22+L22+N22+T22+P22+R22)</f>
        <v>0</v>
      </c>
      <c r="Z22" s="6">
        <f>ROW(B22)-10</f>
        <v>12</v>
      </c>
      <c r="AA22" s="6">
        <f>COUNTA(E22,G22,I22,K22,#REF!,#REF!,S22,U22,#REF!,#REF!)</f>
        <v>4</v>
      </c>
      <c r="AB22" s="16">
        <f t="shared" si="1"/>
        <v>0.44444444444444442</v>
      </c>
    </row>
    <row r="23" spans="1:28" x14ac:dyDescent="0.2">
      <c r="A23" s="22">
        <f t="shared" si="0"/>
        <v>13</v>
      </c>
      <c r="B23" s="13"/>
      <c r="C23" s="13"/>
      <c r="D23" s="13"/>
      <c r="E23" s="13"/>
      <c r="F23" s="19">
        <f>IF(E23=0,,($E$9-E23)*$E$7*100/$E$9)</f>
        <v>0</v>
      </c>
      <c r="G23" s="6"/>
      <c r="H23" s="29">
        <f>IF(G23=0,,($G$9-G23)*$G$7*100/$G$9)</f>
        <v>0</v>
      </c>
      <c r="I23" s="6"/>
      <c r="J23" s="19">
        <f>IF(I23=0,,($I$9-I23)*$I$7*100/$I$9)</f>
        <v>0</v>
      </c>
      <c r="K23" s="6"/>
      <c r="L23" s="29">
        <f>IF(K23=0,,($K$9-K23)*$K$7*100/$K$9)</f>
        <v>0</v>
      </c>
      <c r="M23" s="6"/>
      <c r="N23" s="19">
        <f>IF(M23=0,,($M$9-M23)*$M$7*100/$M$9)</f>
        <v>0</v>
      </c>
      <c r="O23" s="27"/>
      <c r="P23" s="19">
        <v>0</v>
      </c>
      <c r="Q23" s="27"/>
      <c r="R23" s="19">
        <f>IF(Q23=0,,($Q$9-Q23)*$Q$7*100/$Q$9)</f>
        <v>0</v>
      </c>
      <c r="S23" s="6"/>
      <c r="T23" s="7">
        <f>IF(S23=0,,($S$9-S23)*$S$7*100/$S$9)</f>
        <v>0</v>
      </c>
      <c r="U23" s="6"/>
      <c r="V23" s="7">
        <f>IF(U23=0,,($U$9-U23)*$U$7*100/$U$9)</f>
        <v>0</v>
      </c>
      <c r="W23" s="6"/>
      <c r="X23" s="7">
        <f>IF(W23=0,,($W$9-W23)*$W$7*100/$W$9)</f>
        <v>0</v>
      </c>
      <c r="Y23" s="8">
        <f>SUM(F23+H23+J23+L23+N23+T23+P23+R23)</f>
        <v>0</v>
      </c>
      <c r="Z23" s="6">
        <f>ROW(B23)-10</f>
        <v>13</v>
      </c>
      <c r="AA23" s="6">
        <f>COUNTA(E23,G23,I23,K23,#REF!,#REF!,S23,U23,#REF!,#REF!)</f>
        <v>4</v>
      </c>
      <c r="AB23" s="16">
        <f t="shared" si="1"/>
        <v>0.44444444444444442</v>
      </c>
    </row>
    <row r="24" spans="1:28" x14ac:dyDescent="0.2">
      <c r="A24" s="22">
        <f t="shared" si="0"/>
        <v>14</v>
      </c>
      <c r="B24" s="13"/>
      <c r="C24" s="13"/>
      <c r="D24" s="13"/>
      <c r="E24" s="13"/>
      <c r="F24" s="19">
        <f t="shared" ref="F22:F31" si="2">IF(E24=0,,($E$9-E24)*$E$7*100/$E$9)</f>
        <v>0</v>
      </c>
      <c r="G24" s="6"/>
      <c r="H24" s="29">
        <f t="shared" ref="H22:H31" si="3">IF(G24=0,,($G$9-G24)*$G$7*100/$G$9)</f>
        <v>0</v>
      </c>
      <c r="I24" s="6"/>
      <c r="J24" s="19">
        <f t="shared" ref="J22:J31" si="4">IF(I24=0,,($I$9-I24)*$I$7*100/$I$9)</f>
        <v>0</v>
      </c>
      <c r="K24" s="6"/>
      <c r="L24" s="29">
        <f t="shared" ref="L22:L31" si="5">IF(K24=0,,($K$9-K24)*$K$7*100/$K$9)</f>
        <v>0</v>
      </c>
      <c r="M24" s="6"/>
      <c r="N24" s="19">
        <f t="shared" ref="N22:N31" si="6">IF(M24=0,,($M$9-M24)*$M$7*100/$M$9)</f>
        <v>0</v>
      </c>
      <c r="O24" s="27"/>
      <c r="P24" s="19">
        <f t="shared" ref="P24:P31" si="7">IF(O24=0,,($O$9-O24)*$O$7*100/$O$9)</f>
        <v>0</v>
      </c>
      <c r="Q24" s="27"/>
      <c r="R24" s="19">
        <f t="shared" ref="R22:R31" si="8">IF(Q24=0,,($Q$9-Q24)*$Q$7*100/$Q$9)</f>
        <v>0</v>
      </c>
      <c r="S24" s="6"/>
      <c r="T24" s="7">
        <f t="shared" ref="T22:T31" si="9">IF(S24=0,,($S$9-S24)*$S$7*100/$S$9)</f>
        <v>0</v>
      </c>
      <c r="U24" s="6"/>
      <c r="V24" s="7">
        <f t="shared" ref="V22:V31" si="10">IF(U24=0,,($U$9-U24)*$U$7*100/$U$9)</f>
        <v>0</v>
      </c>
      <c r="W24" s="6"/>
      <c r="X24" s="7">
        <f t="shared" ref="X12:X35" si="11">IF(W24=0,,($W$9-W24)*$W$7*100/$W$9)</f>
        <v>0</v>
      </c>
      <c r="Y24" s="8">
        <f t="shared" ref="Y22:Y31" si="12">SUM(F24+H24+J24+L24+N24+T24+P24+R24)</f>
        <v>0</v>
      </c>
      <c r="Z24" s="6">
        <f>ROW(B24)-10</f>
        <v>14</v>
      </c>
      <c r="AA24" s="6">
        <f>COUNTA(E24,G24,I24,K24,#REF!,#REF!,S24,U24,#REF!,#REF!)</f>
        <v>4</v>
      </c>
      <c r="AB24" s="16">
        <f t="shared" si="1"/>
        <v>0.44444444444444442</v>
      </c>
    </row>
    <row r="25" spans="1:28" x14ac:dyDescent="0.2">
      <c r="A25" s="22">
        <f t="shared" si="0"/>
        <v>15</v>
      </c>
      <c r="B25" s="13"/>
      <c r="C25" s="13"/>
      <c r="D25" s="13"/>
      <c r="E25" s="13"/>
      <c r="F25" s="19">
        <f t="shared" si="2"/>
        <v>0</v>
      </c>
      <c r="G25" s="6"/>
      <c r="H25" s="29">
        <f t="shared" si="3"/>
        <v>0</v>
      </c>
      <c r="I25" s="6"/>
      <c r="J25" s="19">
        <f t="shared" si="4"/>
        <v>0</v>
      </c>
      <c r="K25" s="6"/>
      <c r="L25" s="29">
        <f t="shared" si="5"/>
        <v>0</v>
      </c>
      <c r="M25" s="6"/>
      <c r="N25" s="19">
        <f t="shared" si="6"/>
        <v>0</v>
      </c>
      <c r="O25" s="27"/>
      <c r="P25" s="19">
        <f t="shared" si="7"/>
        <v>0</v>
      </c>
      <c r="Q25" s="27"/>
      <c r="R25" s="19">
        <f t="shared" si="8"/>
        <v>0</v>
      </c>
      <c r="S25" s="6"/>
      <c r="T25" s="7">
        <f t="shared" si="9"/>
        <v>0</v>
      </c>
      <c r="U25" s="6"/>
      <c r="V25" s="7">
        <f t="shared" si="10"/>
        <v>0</v>
      </c>
      <c r="W25" s="6"/>
      <c r="X25" s="7">
        <f t="shared" si="11"/>
        <v>0</v>
      </c>
      <c r="Y25" s="8">
        <f t="shared" si="12"/>
        <v>0</v>
      </c>
      <c r="Z25" s="6">
        <f>ROW(B25)-10</f>
        <v>15</v>
      </c>
      <c r="AA25" s="6">
        <f>COUNTA(E25,G25,I25,K25,#REF!,#REF!,S25,U25,#REF!,#REF!)</f>
        <v>4</v>
      </c>
      <c r="AB25" s="16">
        <f t="shared" si="1"/>
        <v>0.44444444444444442</v>
      </c>
    </row>
    <row r="26" spans="1:28" x14ac:dyDescent="0.2">
      <c r="A26" s="22">
        <f t="shared" si="0"/>
        <v>16</v>
      </c>
      <c r="B26" s="13"/>
      <c r="C26" s="13"/>
      <c r="D26" s="13"/>
      <c r="E26" s="13"/>
      <c r="F26" s="19">
        <f t="shared" si="2"/>
        <v>0</v>
      </c>
      <c r="G26" s="6"/>
      <c r="H26" s="29">
        <f t="shared" si="3"/>
        <v>0</v>
      </c>
      <c r="I26" s="6"/>
      <c r="J26" s="19">
        <f t="shared" si="4"/>
        <v>0</v>
      </c>
      <c r="K26" s="6"/>
      <c r="L26" s="29">
        <f t="shared" si="5"/>
        <v>0</v>
      </c>
      <c r="M26" s="6"/>
      <c r="N26" s="19">
        <f t="shared" si="6"/>
        <v>0</v>
      </c>
      <c r="O26" s="27"/>
      <c r="P26" s="19">
        <f t="shared" si="7"/>
        <v>0</v>
      </c>
      <c r="Q26" s="27"/>
      <c r="R26" s="19">
        <f t="shared" si="8"/>
        <v>0</v>
      </c>
      <c r="S26" s="6"/>
      <c r="T26" s="7">
        <f t="shared" si="9"/>
        <v>0</v>
      </c>
      <c r="U26" s="6"/>
      <c r="V26" s="7">
        <f t="shared" si="10"/>
        <v>0</v>
      </c>
      <c r="W26" s="6"/>
      <c r="X26" s="7">
        <f t="shared" si="11"/>
        <v>0</v>
      </c>
      <c r="Y26" s="8">
        <f t="shared" si="12"/>
        <v>0</v>
      </c>
      <c r="Z26" s="6">
        <f>ROW(B26)-10</f>
        <v>16</v>
      </c>
      <c r="AA26" s="6">
        <f>COUNTA(E26,G26,I26,K26,#REF!,#REF!,S26,U26,#REF!,#REF!)</f>
        <v>4</v>
      </c>
      <c r="AB26" s="16">
        <f t="shared" si="1"/>
        <v>0.44444444444444442</v>
      </c>
    </row>
    <row r="27" spans="1:28" x14ac:dyDescent="0.2">
      <c r="A27" s="22">
        <f t="shared" si="0"/>
        <v>17</v>
      </c>
      <c r="B27" s="13"/>
      <c r="C27" s="13"/>
      <c r="D27" s="13"/>
      <c r="E27" s="13"/>
      <c r="F27" s="19">
        <f t="shared" si="2"/>
        <v>0</v>
      </c>
      <c r="G27" s="6"/>
      <c r="H27" s="29">
        <f t="shared" si="3"/>
        <v>0</v>
      </c>
      <c r="I27" s="6"/>
      <c r="J27" s="19">
        <f t="shared" si="4"/>
        <v>0</v>
      </c>
      <c r="K27" s="6"/>
      <c r="L27" s="29">
        <f t="shared" si="5"/>
        <v>0</v>
      </c>
      <c r="M27" s="6"/>
      <c r="N27" s="19">
        <f t="shared" si="6"/>
        <v>0</v>
      </c>
      <c r="O27" s="27"/>
      <c r="P27" s="19">
        <f t="shared" si="7"/>
        <v>0</v>
      </c>
      <c r="Q27" s="27"/>
      <c r="R27" s="19">
        <f t="shared" si="8"/>
        <v>0</v>
      </c>
      <c r="S27" s="6"/>
      <c r="T27" s="7">
        <f t="shared" si="9"/>
        <v>0</v>
      </c>
      <c r="U27" s="6"/>
      <c r="V27" s="7">
        <f t="shared" si="10"/>
        <v>0</v>
      </c>
      <c r="W27" s="6"/>
      <c r="X27" s="7">
        <f t="shared" si="11"/>
        <v>0</v>
      </c>
      <c r="Y27" s="8">
        <f t="shared" si="12"/>
        <v>0</v>
      </c>
      <c r="Z27" s="6">
        <f>ROW(B27)-10</f>
        <v>17</v>
      </c>
      <c r="AA27" s="6">
        <f>COUNTA(E27,G27,I27,K27,#REF!,#REF!,S27,U27,#REF!,#REF!)</f>
        <v>4</v>
      </c>
      <c r="AB27" s="16">
        <f t="shared" si="1"/>
        <v>0.44444444444444442</v>
      </c>
    </row>
    <row r="28" spans="1:28" x14ac:dyDescent="0.2">
      <c r="A28" s="22">
        <f t="shared" si="0"/>
        <v>18</v>
      </c>
      <c r="B28" s="13"/>
      <c r="C28" s="13"/>
      <c r="D28" s="13"/>
      <c r="E28" s="13"/>
      <c r="F28" s="19">
        <f t="shared" si="2"/>
        <v>0</v>
      </c>
      <c r="G28" s="6"/>
      <c r="H28" s="29">
        <f t="shared" si="3"/>
        <v>0</v>
      </c>
      <c r="I28" s="6"/>
      <c r="J28" s="19">
        <f t="shared" si="4"/>
        <v>0</v>
      </c>
      <c r="K28" s="6"/>
      <c r="L28" s="29">
        <f t="shared" si="5"/>
        <v>0</v>
      </c>
      <c r="M28" s="6"/>
      <c r="N28" s="19">
        <f t="shared" si="6"/>
        <v>0</v>
      </c>
      <c r="O28" s="27"/>
      <c r="P28" s="19">
        <f t="shared" si="7"/>
        <v>0</v>
      </c>
      <c r="Q28" s="27"/>
      <c r="R28" s="19">
        <f t="shared" si="8"/>
        <v>0</v>
      </c>
      <c r="S28" s="6"/>
      <c r="T28" s="7">
        <f t="shared" si="9"/>
        <v>0</v>
      </c>
      <c r="U28" s="6"/>
      <c r="V28" s="7">
        <f t="shared" si="10"/>
        <v>0</v>
      </c>
      <c r="W28" s="6"/>
      <c r="X28" s="7">
        <f t="shared" si="11"/>
        <v>0</v>
      </c>
      <c r="Y28" s="8">
        <f t="shared" si="12"/>
        <v>0</v>
      </c>
      <c r="Z28" s="6">
        <f>ROW(B28)-10</f>
        <v>18</v>
      </c>
      <c r="AA28" s="6">
        <f>COUNTA(E28,G28,I28,K28,#REF!,#REF!,S28,U28,#REF!,#REF!)</f>
        <v>4</v>
      </c>
      <c r="AB28" s="16">
        <f t="shared" si="1"/>
        <v>0.44444444444444442</v>
      </c>
    </row>
    <row r="29" spans="1:28" x14ac:dyDescent="0.2">
      <c r="A29" s="22">
        <f t="shared" si="0"/>
        <v>19</v>
      </c>
      <c r="B29" s="13"/>
      <c r="C29" s="13"/>
      <c r="D29" s="13"/>
      <c r="E29" s="13"/>
      <c r="F29" s="19">
        <f t="shared" si="2"/>
        <v>0</v>
      </c>
      <c r="G29" s="6"/>
      <c r="H29" s="29">
        <f t="shared" si="3"/>
        <v>0</v>
      </c>
      <c r="I29" s="6"/>
      <c r="J29" s="19">
        <f t="shared" si="4"/>
        <v>0</v>
      </c>
      <c r="K29" s="6"/>
      <c r="L29" s="29">
        <f t="shared" si="5"/>
        <v>0</v>
      </c>
      <c r="M29" s="6"/>
      <c r="N29" s="19">
        <f t="shared" si="6"/>
        <v>0</v>
      </c>
      <c r="O29" s="6"/>
      <c r="P29" s="19">
        <f t="shared" si="7"/>
        <v>0</v>
      </c>
      <c r="Q29" s="6"/>
      <c r="R29" s="19">
        <f t="shared" si="8"/>
        <v>0</v>
      </c>
      <c r="S29" s="6"/>
      <c r="T29" s="7">
        <f t="shared" si="9"/>
        <v>0</v>
      </c>
      <c r="U29" s="6"/>
      <c r="V29" s="7">
        <f t="shared" si="10"/>
        <v>0</v>
      </c>
      <c r="W29" s="6"/>
      <c r="X29" s="7">
        <f t="shared" si="11"/>
        <v>0</v>
      </c>
      <c r="Y29" s="8">
        <f t="shared" si="12"/>
        <v>0</v>
      </c>
      <c r="Z29" s="6">
        <f>ROW(B29)-10</f>
        <v>19</v>
      </c>
      <c r="AA29" s="6">
        <f>COUNTA(E29,G29,I29,K29,#REF!,#REF!,S29,U29,#REF!,#REF!)</f>
        <v>4</v>
      </c>
      <c r="AB29" s="16">
        <f t="shared" si="1"/>
        <v>0.44444444444444442</v>
      </c>
    </row>
    <row r="30" spans="1:28" x14ac:dyDescent="0.2">
      <c r="A30" s="22">
        <f t="shared" si="0"/>
        <v>20</v>
      </c>
      <c r="B30" s="13"/>
      <c r="C30" s="13"/>
      <c r="D30" s="13"/>
      <c r="E30" s="13"/>
      <c r="F30" s="19">
        <f t="shared" si="2"/>
        <v>0</v>
      </c>
      <c r="G30" s="6"/>
      <c r="H30" s="29">
        <f t="shared" si="3"/>
        <v>0</v>
      </c>
      <c r="I30" s="6"/>
      <c r="J30" s="19">
        <f t="shared" si="4"/>
        <v>0</v>
      </c>
      <c r="K30" s="6"/>
      <c r="L30" s="29">
        <f t="shared" si="5"/>
        <v>0</v>
      </c>
      <c r="M30" s="6"/>
      <c r="N30" s="19">
        <f t="shared" si="6"/>
        <v>0</v>
      </c>
      <c r="O30" s="6"/>
      <c r="P30" s="19">
        <f t="shared" si="7"/>
        <v>0</v>
      </c>
      <c r="Q30" s="6"/>
      <c r="R30" s="19">
        <f t="shared" si="8"/>
        <v>0</v>
      </c>
      <c r="S30" s="6"/>
      <c r="T30" s="7">
        <f t="shared" si="9"/>
        <v>0</v>
      </c>
      <c r="U30" s="6"/>
      <c r="V30" s="7">
        <f t="shared" si="10"/>
        <v>0</v>
      </c>
      <c r="W30" s="6"/>
      <c r="X30" s="7">
        <f t="shared" si="11"/>
        <v>0</v>
      </c>
      <c r="Y30" s="8">
        <f t="shared" si="12"/>
        <v>0</v>
      </c>
      <c r="Z30" s="6">
        <f>ROW(B30)-10</f>
        <v>20</v>
      </c>
      <c r="AA30" s="6">
        <f>COUNTA(E30,G30,I30,K30,#REF!,#REF!,S30,U30,#REF!,#REF!)</f>
        <v>4</v>
      </c>
      <c r="AB30" s="16">
        <f t="shared" si="1"/>
        <v>0.44444444444444442</v>
      </c>
    </row>
    <row r="31" spans="1:28" x14ac:dyDescent="0.2">
      <c r="A31" s="22">
        <f t="shared" si="0"/>
        <v>21</v>
      </c>
      <c r="B31" s="13"/>
      <c r="C31" s="13"/>
      <c r="D31" s="13"/>
      <c r="E31" s="13"/>
      <c r="F31" s="19">
        <f t="shared" si="2"/>
        <v>0</v>
      </c>
      <c r="G31" s="6"/>
      <c r="H31" s="29">
        <f t="shared" si="3"/>
        <v>0</v>
      </c>
      <c r="I31" s="6"/>
      <c r="J31" s="19">
        <f t="shared" si="4"/>
        <v>0</v>
      </c>
      <c r="K31" s="6"/>
      <c r="L31" s="29">
        <f t="shared" si="5"/>
        <v>0</v>
      </c>
      <c r="M31" s="6"/>
      <c r="N31" s="19">
        <f t="shared" si="6"/>
        <v>0</v>
      </c>
      <c r="O31" s="6"/>
      <c r="P31" s="19">
        <f t="shared" si="7"/>
        <v>0</v>
      </c>
      <c r="Q31" s="6"/>
      <c r="R31" s="19">
        <f t="shared" si="8"/>
        <v>0</v>
      </c>
      <c r="S31" s="6"/>
      <c r="T31" s="7">
        <f t="shared" si="9"/>
        <v>0</v>
      </c>
      <c r="U31" s="6"/>
      <c r="V31" s="7">
        <f t="shared" si="10"/>
        <v>0</v>
      </c>
      <c r="W31" s="6"/>
      <c r="X31" s="7">
        <f t="shared" si="11"/>
        <v>0</v>
      </c>
      <c r="Y31" s="8">
        <f t="shared" si="12"/>
        <v>0</v>
      </c>
      <c r="Z31" s="6">
        <f>ROW(B31)-10</f>
        <v>21</v>
      </c>
      <c r="AA31" s="6">
        <f>COUNTA(E31,G31,I31,K31,#REF!,#REF!,S31,U31,#REF!,#REF!)</f>
        <v>4</v>
      </c>
      <c r="AB31" s="16">
        <f t="shared" si="1"/>
        <v>0.44444444444444442</v>
      </c>
    </row>
    <row r="32" spans="1:28" x14ac:dyDescent="0.2">
      <c r="A32" s="22">
        <f t="shared" si="0"/>
        <v>22</v>
      </c>
      <c r="B32" s="13"/>
      <c r="C32" s="13"/>
      <c r="D32" s="13"/>
      <c r="E32" s="13"/>
      <c r="F32" s="19">
        <f t="shared" ref="F32:F35" si="13">IF(E32=0,,($E$9-E32)*$E$7*100/$E$9)</f>
        <v>0</v>
      </c>
      <c r="G32" s="6"/>
      <c r="H32" s="29">
        <f t="shared" ref="H32:H35" si="14">IF(G32=0,,($G$9-G32)*$G$7*100/$G$9)</f>
        <v>0</v>
      </c>
      <c r="I32" s="6"/>
      <c r="J32" s="19">
        <f t="shared" ref="J32:J35" si="15">IF(I32=0,,($I$9-I32)*$I$7*100/$I$9)</f>
        <v>0</v>
      </c>
      <c r="K32" s="6"/>
      <c r="L32" s="29">
        <f t="shared" ref="L32:L35" si="16">IF(K32=0,,($K$9-K32)*$K$7*100/$K$9)</f>
        <v>0</v>
      </c>
      <c r="M32" s="6"/>
      <c r="N32" s="19">
        <f t="shared" ref="N32:N35" si="17">IF(M32=0,,($M$9-M32)*$M$7*100/$M$9)</f>
        <v>0</v>
      </c>
      <c r="O32" s="6"/>
      <c r="P32" s="19">
        <f t="shared" ref="P32:P35" si="18">IF(O32=0,,($O$9-O32)*$O$7*100/$O$9)</f>
        <v>0</v>
      </c>
      <c r="Q32" s="6"/>
      <c r="R32" s="19">
        <f t="shared" ref="R32:R35" si="19">IF(Q32=0,,($Q$9-Q32)*$Q$7*100/$Q$9)</f>
        <v>0</v>
      </c>
      <c r="S32" s="6"/>
      <c r="T32" s="7">
        <f t="shared" ref="T32:T35" si="20">IF(S32=0,,($S$9-S32)*$S$7*100/$S$9)</f>
        <v>0</v>
      </c>
      <c r="U32" s="6"/>
      <c r="V32" s="7">
        <f t="shared" ref="V32:V35" si="21">IF(U32=0,,($U$9-U32)*$U$7*100/$U$9)</f>
        <v>0</v>
      </c>
      <c r="W32" s="6"/>
      <c r="X32" s="7">
        <f t="shared" si="11"/>
        <v>0</v>
      </c>
      <c r="Y32" s="8">
        <f t="shared" ref="Y32:Y35" si="22">SUM(F32+H32+J32+L32+N32+T32+P32+R32)</f>
        <v>0</v>
      </c>
      <c r="Z32" s="6">
        <f>ROW(B32)-10</f>
        <v>22</v>
      </c>
      <c r="AA32" s="6">
        <f>COUNTA(E32,G32,I32,K32,#REF!,#REF!,S32,U32,#REF!,#REF!)</f>
        <v>4</v>
      </c>
      <c r="AB32" s="16">
        <f t="shared" si="1"/>
        <v>0.44444444444444442</v>
      </c>
    </row>
    <row r="33" spans="1:28" x14ac:dyDescent="0.2">
      <c r="A33" s="22">
        <f t="shared" si="0"/>
        <v>23</v>
      </c>
      <c r="B33" s="13"/>
      <c r="C33" s="13"/>
      <c r="D33" s="13"/>
      <c r="E33" s="13"/>
      <c r="F33" s="19">
        <f t="shared" si="13"/>
        <v>0</v>
      </c>
      <c r="G33" s="6"/>
      <c r="H33" s="29">
        <f t="shared" si="14"/>
        <v>0</v>
      </c>
      <c r="I33" s="6"/>
      <c r="J33" s="19">
        <f t="shared" si="15"/>
        <v>0</v>
      </c>
      <c r="K33" s="6"/>
      <c r="L33" s="29">
        <f t="shared" si="16"/>
        <v>0</v>
      </c>
      <c r="M33" s="6"/>
      <c r="N33" s="19">
        <f t="shared" si="17"/>
        <v>0</v>
      </c>
      <c r="O33" s="6"/>
      <c r="P33" s="19">
        <f t="shared" si="18"/>
        <v>0</v>
      </c>
      <c r="Q33" s="6"/>
      <c r="R33" s="19">
        <f t="shared" si="19"/>
        <v>0</v>
      </c>
      <c r="S33" s="6"/>
      <c r="T33" s="7">
        <f t="shared" si="20"/>
        <v>0</v>
      </c>
      <c r="U33" s="6"/>
      <c r="V33" s="7">
        <f t="shared" si="21"/>
        <v>0</v>
      </c>
      <c r="W33" s="6"/>
      <c r="X33" s="7">
        <f t="shared" si="11"/>
        <v>0</v>
      </c>
      <c r="Y33" s="8">
        <f t="shared" si="22"/>
        <v>0</v>
      </c>
      <c r="Z33" s="6">
        <f>ROW(B33)-10</f>
        <v>23</v>
      </c>
      <c r="AA33" s="6">
        <f>COUNTA(E33,G33,I33,K33,#REF!,#REF!,S33,U33,#REF!,#REF!)</f>
        <v>4</v>
      </c>
      <c r="AB33" s="16">
        <f t="shared" si="1"/>
        <v>0.44444444444444442</v>
      </c>
    </row>
    <row r="34" spans="1:28" x14ac:dyDescent="0.2">
      <c r="A34" s="22">
        <f t="shared" si="0"/>
        <v>24</v>
      </c>
      <c r="B34" s="13"/>
      <c r="C34" s="13"/>
      <c r="D34" s="13"/>
      <c r="E34" s="13"/>
      <c r="F34" s="19">
        <f t="shared" si="13"/>
        <v>0</v>
      </c>
      <c r="G34" s="6"/>
      <c r="H34" s="29">
        <f t="shared" si="14"/>
        <v>0</v>
      </c>
      <c r="I34" s="6"/>
      <c r="J34" s="19">
        <f t="shared" si="15"/>
        <v>0</v>
      </c>
      <c r="K34" s="6"/>
      <c r="L34" s="29">
        <f t="shared" si="16"/>
        <v>0</v>
      </c>
      <c r="M34" s="6"/>
      <c r="N34" s="19">
        <f t="shared" si="17"/>
        <v>0</v>
      </c>
      <c r="O34" s="6"/>
      <c r="P34" s="19">
        <f t="shared" si="18"/>
        <v>0</v>
      </c>
      <c r="Q34" s="6"/>
      <c r="R34" s="19">
        <f t="shared" si="19"/>
        <v>0</v>
      </c>
      <c r="S34" s="6"/>
      <c r="T34" s="7">
        <f t="shared" si="20"/>
        <v>0</v>
      </c>
      <c r="U34" s="6"/>
      <c r="V34" s="7">
        <f t="shared" si="21"/>
        <v>0</v>
      </c>
      <c r="W34" s="6"/>
      <c r="X34" s="7">
        <f t="shared" si="11"/>
        <v>0</v>
      </c>
      <c r="Y34" s="8">
        <f t="shared" si="22"/>
        <v>0</v>
      </c>
      <c r="Z34" s="6">
        <f>ROW(B34)-10</f>
        <v>24</v>
      </c>
      <c r="AA34" s="6">
        <f>COUNTA(E34,G34,I34,K34,#REF!,#REF!,S34,U34,#REF!,#REF!)</f>
        <v>4</v>
      </c>
      <c r="AB34" s="16">
        <f t="shared" si="1"/>
        <v>0.44444444444444442</v>
      </c>
    </row>
    <row r="35" spans="1:28" x14ac:dyDescent="0.2">
      <c r="A35" s="22">
        <f t="shared" si="0"/>
        <v>25</v>
      </c>
      <c r="B35" s="13"/>
      <c r="C35" s="13"/>
      <c r="D35" s="13"/>
      <c r="E35" s="13"/>
      <c r="F35" s="19">
        <f t="shared" si="13"/>
        <v>0</v>
      </c>
      <c r="G35" s="6"/>
      <c r="H35" s="29">
        <f t="shared" si="14"/>
        <v>0</v>
      </c>
      <c r="I35" s="6"/>
      <c r="J35" s="19">
        <f t="shared" si="15"/>
        <v>0</v>
      </c>
      <c r="K35" s="6"/>
      <c r="L35" s="29">
        <f t="shared" si="16"/>
        <v>0</v>
      </c>
      <c r="M35" s="6"/>
      <c r="N35" s="19">
        <f t="shared" si="17"/>
        <v>0</v>
      </c>
      <c r="O35" s="6"/>
      <c r="P35" s="19">
        <f t="shared" si="18"/>
        <v>0</v>
      </c>
      <c r="Q35" s="6"/>
      <c r="R35" s="19">
        <f t="shared" si="19"/>
        <v>0</v>
      </c>
      <c r="S35" s="6"/>
      <c r="T35" s="7">
        <f t="shared" si="20"/>
        <v>0</v>
      </c>
      <c r="U35" s="6"/>
      <c r="V35" s="7">
        <f t="shared" si="21"/>
        <v>0</v>
      </c>
      <c r="W35" s="6"/>
      <c r="X35" s="7">
        <f t="shared" si="11"/>
        <v>0</v>
      </c>
      <c r="Y35" s="8">
        <f t="shared" si="22"/>
        <v>0</v>
      </c>
      <c r="Z35" s="6">
        <f>ROW(B35)-10</f>
        <v>25</v>
      </c>
      <c r="AA35" s="6">
        <f>COUNTA(E35,G35,I35,K35,#REF!,#REF!,S35,U35,#REF!,#REF!)</f>
        <v>4</v>
      </c>
      <c r="AB35" s="16">
        <f t="shared" si="1"/>
        <v>0.44444444444444442</v>
      </c>
    </row>
    <row r="36" spans="1:28" x14ac:dyDescent="0.2">
      <c r="A36" s="38" t="s">
        <v>11</v>
      </c>
      <c r="B36" s="38"/>
      <c r="C36" s="39"/>
      <c r="E36">
        <f>COUNTA(E11:E35)</f>
        <v>4</v>
      </c>
      <c r="G36">
        <f>COUNTA(G11:G35)</f>
        <v>2</v>
      </c>
      <c r="I36">
        <f>COUNTA(I11:I35)</f>
        <v>4</v>
      </c>
      <c r="K36">
        <f>COUNTA(K11:K35)</f>
        <v>4</v>
      </c>
      <c r="M36">
        <f>COUNTA(M11:M35)</f>
        <v>6</v>
      </c>
      <c r="O36">
        <f>COUNTA(O11:O35)</f>
        <v>1</v>
      </c>
      <c r="Q36">
        <f>COUNTA(#REF!)</f>
        <v>1</v>
      </c>
      <c r="S36">
        <f>COUNTA(U11:U35)</f>
        <v>2</v>
      </c>
    </row>
    <row r="37" spans="1:28" x14ac:dyDescent="0.2">
      <c r="A37" s="41" t="s">
        <v>19</v>
      </c>
      <c r="B37" s="41"/>
      <c r="C37" s="41"/>
      <c r="E37" s="15">
        <f>E36/$G$2</f>
        <v>0.5714285714285714</v>
      </c>
      <c r="G37" s="15">
        <f>G36/$G$2</f>
        <v>0.2857142857142857</v>
      </c>
      <c r="I37" s="15">
        <f>I36/$G$2</f>
        <v>0.5714285714285714</v>
      </c>
      <c r="K37" s="15">
        <f>K36/$G$2</f>
        <v>0.5714285714285714</v>
      </c>
      <c r="M37" s="15">
        <f>M36/$G$2</f>
        <v>0.8571428571428571</v>
      </c>
      <c r="O37" s="15">
        <f>O36/$G$2</f>
        <v>0.14285714285714285</v>
      </c>
      <c r="Q37" s="15">
        <f>Q36/$G$2</f>
        <v>0.14285714285714285</v>
      </c>
      <c r="S37" s="15">
        <f>S36/$G$2</f>
        <v>0.2857142857142857</v>
      </c>
    </row>
  </sheetData>
  <sortState xmlns:xlrd2="http://schemas.microsoft.com/office/spreadsheetml/2017/richdata2" ref="B11:Y23">
    <sortCondition descending="1" ref="Y11:Y23"/>
  </sortState>
  <mergeCells count="45">
    <mergeCell ref="W6:X6"/>
    <mergeCell ref="W7:X7"/>
    <mergeCell ref="W8:X8"/>
    <mergeCell ref="W9:X9"/>
    <mergeCell ref="A36:C36"/>
    <mergeCell ref="M6:N6"/>
    <mergeCell ref="M7:N7"/>
    <mergeCell ref="A37:C37"/>
    <mergeCell ref="E8:F8"/>
    <mergeCell ref="G8:H8"/>
    <mergeCell ref="I8:J8"/>
    <mergeCell ref="E9:F9"/>
    <mergeCell ref="G9:H9"/>
    <mergeCell ref="I9:J9"/>
    <mergeCell ref="K8:L8"/>
    <mergeCell ref="K9:L9"/>
    <mergeCell ref="U9:V9"/>
    <mergeCell ref="U8:V8"/>
    <mergeCell ref="S8:T8"/>
    <mergeCell ref="S9:T9"/>
    <mergeCell ref="M8:N8"/>
    <mergeCell ref="M9:N9"/>
    <mergeCell ref="Q8:R8"/>
    <mergeCell ref="Q9:R9"/>
    <mergeCell ref="O8:P8"/>
    <mergeCell ref="O9:P9"/>
    <mergeCell ref="U6:V6"/>
    <mergeCell ref="E7:F7"/>
    <mergeCell ref="S6:T6"/>
    <mergeCell ref="S7:T7"/>
    <mergeCell ref="I6:J6"/>
    <mergeCell ref="G7:H7"/>
    <mergeCell ref="I7:J7"/>
    <mergeCell ref="K6:L6"/>
    <mergeCell ref="U7:V7"/>
    <mergeCell ref="K7:L7"/>
    <mergeCell ref="Q6:R6"/>
    <mergeCell ref="Q7:R7"/>
    <mergeCell ref="O6:P6"/>
    <mergeCell ref="O7:P7"/>
    <mergeCell ref="A1:H1"/>
    <mergeCell ref="E2:F2"/>
    <mergeCell ref="E3:F3"/>
    <mergeCell ref="E6:F6"/>
    <mergeCell ref="G6:H6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19</vt:i4>
      </vt:variant>
    </vt:vector>
  </HeadingPairs>
  <TitlesOfParts>
    <vt:vector size="19" baseType="lpstr">
      <vt:lpstr>FL H-Vétérans 3</vt:lpstr>
      <vt:lpstr>FL H-Vétérans 2</vt:lpstr>
      <vt:lpstr>FL H-Vétérans 1</vt:lpstr>
      <vt:lpstr>FL D-VeteransV3 </vt:lpstr>
      <vt:lpstr>FL H-Senior</vt:lpstr>
      <vt:lpstr>FLD-Senior</vt:lpstr>
      <vt:lpstr>FL H-M20-</vt:lpstr>
      <vt:lpstr>FL D-M20-</vt:lpstr>
      <vt:lpstr>FL H-M17-</vt:lpstr>
      <vt:lpstr>FL D-M17-</vt:lpstr>
      <vt:lpstr>FL H-M15-</vt:lpstr>
      <vt:lpstr>FL D-M15-</vt:lpstr>
      <vt:lpstr>FL H-M13-</vt:lpstr>
      <vt:lpstr>FL D-M13-</vt:lpstr>
      <vt:lpstr>FL H-M11-</vt:lpstr>
      <vt:lpstr>FL D-M11-</vt:lpstr>
      <vt:lpstr>FL H-M9-</vt:lpstr>
      <vt:lpstr>FLD-M9-</vt:lpstr>
      <vt:lpstr>Statistiques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Fabrice PATIN</dc:creator>
  <cp:lastModifiedBy>Raphael Dall'omo</cp:lastModifiedBy>
  <cp:lastPrinted>2019-05-04T13:51:43Z</cp:lastPrinted>
  <dcterms:created xsi:type="dcterms:W3CDTF">2019-05-02T05:27:41Z</dcterms:created>
  <dcterms:modified xsi:type="dcterms:W3CDTF">2026-04-08T08:42:30Z</dcterms:modified>
</cp:coreProperties>
</file>