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3299F4B2-D7AB-4B93-8184-175E9CC4A5C5}" xr6:coauthVersionLast="47" xr6:coauthVersionMax="47" xr10:uidLastSave="{00000000-0000-0000-0000-000000000000}"/>
  <bookViews>
    <workbookView xWindow="-108" yWindow="-108" windowWidth="23256" windowHeight="12456" tabRatio="820" firstSheet="6" activeTab="1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'!$B$10:$R$50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30" l="1"/>
  <c r="V24" i="19"/>
  <c r="Y13" i="37"/>
  <c r="V30" i="35"/>
  <c r="V26" i="35"/>
  <c r="V17" i="35"/>
  <c r="V14" i="35"/>
  <c r="V11" i="35"/>
  <c r="V13" i="35"/>
  <c r="Q34" i="44"/>
  <c r="Q48" i="44"/>
  <c r="Q40" i="44"/>
  <c r="N45" i="44"/>
  <c r="Q45" i="44" s="1"/>
  <c r="N28" i="44"/>
  <c r="Q28" i="44" s="1"/>
  <c r="N34" i="44"/>
  <c r="N47" i="44"/>
  <c r="N50" i="44"/>
  <c r="N49" i="44"/>
  <c r="N48" i="44"/>
  <c r="N46" i="44"/>
  <c r="N25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19" i="44"/>
  <c r="N30" i="44"/>
  <c r="N29" i="44"/>
  <c r="N27" i="44"/>
  <c r="N26" i="44"/>
  <c r="N24" i="44"/>
  <c r="N23" i="44"/>
  <c r="N22" i="44"/>
  <c r="N21" i="44"/>
  <c r="N20" i="44"/>
  <c r="N18" i="44"/>
  <c r="N17" i="44"/>
  <c r="N13" i="44"/>
  <c r="N16" i="44"/>
  <c r="N15" i="44"/>
  <c r="N14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3" i="44"/>
  <c r="Q23" i="44" s="1"/>
  <c r="L48" i="44"/>
  <c r="L50" i="44"/>
  <c r="L49" i="44"/>
  <c r="L46" i="44"/>
  <c r="L25" i="44"/>
  <c r="L42" i="44"/>
  <c r="Q42" i="44" s="1"/>
  <c r="L44" i="44"/>
  <c r="L43" i="44"/>
  <c r="Q43" i="44" s="1"/>
  <c r="L41" i="44"/>
  <c r="L40" i="44"/>
  <c r="L39" i="44"/>
  <c r="L29" i="44"/>
  <c r="L37" i="44"/>
  <c r="L36" i="44"/>
  <c r="L18" i="44"/>
  <c r="L33" i="44"/>
  <c r="L30" i="44"/>
  <c r="Q30" i="44" s="1"/>
  <c r="L13" i="44"/>
  <c r="L14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3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1" i="42"/>
  <c r="P12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3" i="7"/>
  <c r="V14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18" i="30"/>
  <c r="V31" i="30"/>
  <c r="V26" i="30"/>
  <c r="V27" i="30"/>
  <c r="V30" i="30"/>
  <c r="V28" i="30"/>
  <c r="V17" i="30"/>
  <c r="V29" i="30"/>
  <c r="V22" i="30"/>
  <c r="V23" i="30"/>
  <c r="V16" i="30"/>
  <c r="V13" i="30"/>
  <c r="V14" i="30"/>
  <c r="V21" i="30"/>
  <c r="V25" i="30"/>
  <c r="V24" i="30"/>
  <c r="V19" i="30"/>
  <c r="V12" i="30"/>
  <c r="V15" i="30"/>
  <c r="V11" i="30"/>
  <c r="V20" i="30"/>
  <c r="F14" i="35"/>
  <c r="J47" i="44"/>
  <c r="Q47" i="44" s="1"/>
  <c r="J42" i="44"/>
  <c r="J43" i="44"/>
  <c r="J30" i="44"/>
  <c r="J40" i="44"/>
  <c r="J50" i="44"/>
  <c r="J49" i="44"/>
  <c r="J46" i="44"/>
  <c r="J25" i="44"/>
  <c r="J44" i="44"/>
  <c r="J41" i="44"/>
  <c r="J39" i="44"/>
  <c r="J29" i="44"/>
  <c r="J37" i="44"/>
  <c r="J36" i="44"/>
  <c r="J18" i="44"/>
  <c r="J33" i="44"/>
  <c r="J15" i="44"/>
  <c r="J13" i="44"/>
  <c r="J31" i="44"/>
  <c r="J19" i="44"/>
  <c r="J27" i="44"/>
  <c r="J12" i="44"/>
  <c r="J26" i="44"/>
  <c r="J24" i="44"/>
  <c r="J22" i="44"/>
  <c r="J21" i="44"/>
  <c r="J16" i="44"/>
  <c r="J20" i="44"/>
  <c r="J17" i="44"/>
  <c r="J11" i="44"/>
  <c r="J14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18" i="30"/>
  <c r="T28" i="30"/>
  <c r="T17" i="30"/>
  <c r="T26" i="30"/>
  <c r="T27" i="30"/>
  <c r="T14" i="30"/>
  <c r="T29" i="30"/>
  <c r="T22" i="30"/>
  <c r="T25" i="30"/>
  <c r="T12" i="30"/>
  <c r="T23" i="30"/>
  <c r="T19" i="30"/>
  <c r="T15" i="30"/>
  <c r="T24" i="30"/>
  <c r="T13" i="30"/>
  <c r="T11" i="30"/>
  <c r="T16" i="30"/>
  <c r="T20" i="30"/>
  <c r="T21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3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3" i="35"/>
  <c r="P11" i="35"/>
  <c r="P12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22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31" i="19"/>
  <c r="P69" i="19"/>
  <c r="P68" i="19"/>
  <c r="P66" i="19"/>
  <c r="P62" i="19"/>
  <c r="P64" i="19"/>
  <c r="P61" i="19"/>
  <c r="P60" i="19"/>
  <c r="P58" i="19"/>
  <c r="P34" i="19"/>
  <c r="P24" i="19"/>
  <c r="P67" i="19"/>
  <c r="P21" i="19"/>
  <c r="P32" i="19"/>
  <c r="H49" i="44"/>
  <c r="Q49" i="44" s="1"/>
  <c r="H46" i="44"/>
  <c r="Q46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3" i="30"/>
  <c r="L65" i="29"/>
  <c r="L48" i="29"/>
  <c r="L20" i="29"/>
  <c r="L25" i="29"/>
  <c r="L42" i="28"/>
  <c r="L45" i="28"/>
  <c r="L43" i="28"/>
  <c r="L30" i="28"/>
  <c r="L29" i="28"/>
  <c r="L19" i="28"/>
  <c r="R27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1" i="19"/>
  <c r="N30" i="19"/>
  <c r="N33" i="19"/>
  <c r="N85" i="19"/>
  <c r="N65" i="19"/>
  <c r="N59" i="19"/>
  <c r="N47" i="19"/>
  <c r="N55" i="19"/>
  <c r="N52" i="19"/>
  <c r="N51" i="19"/>
  <c r="N50" i="19"/>
  <c r="N32" i="19"/>
  <c r="N49" i="19"/>
  <c r="N48" i="19"/>
  <c r="N44" i="19"/>
  <c r="N43" i="19"/>
  <c r="N42" i="19"/>
  <c r="N35" i="19"/>
  <c r="N37" i="19"/>
  <c r="N40" i="19"/>
  <c r="N22" i="19"/>
  <c r="N84" i="19"/>
  <c r="N83" i="19"/>
  <c r="N82" i="19"/>
  <c r="N81" i="19"/>
  <c r="N63" i="19"/>
  <c r="N80" i="19"/>
  <c r="N79" i="19"/>
  <c r="N26" i="19"/>
  <c r="N78" i="19"/>
  <c r="N36" i="19"/>
  <c r="N77" i="19"/>
  <c r="N76" i="19"/>
  <c r="N46" i="19"/>
  <c r="N75" i="19"/>
  <c r="N74" i="19"/>
  <c r="N73" i="19"/>
  <c r="N72" i="19"/>
  <c r="N25" i="19"/>
  <c r="N71" i="19"/>
  <c r="N23" i="19"/>
  <c r="N70" i="19"/>
  <c r="N31" i="19"/>
  <c r="N69" i="19"/>
  <c r="N68" i="19"/>
  <c r="N34" i="19"/>
  <c r="N45" i="19"/>
  <c r="N61" i="19"/>
  <c r="N60" i="19"/>
  <c r="N56" i="19"/>
  <c r="N39" i="19"/>
  <c r="N24" i="19"/>
  <c r="N67" i="19"/>
  <c r="N29" i="19"/>
  <c r="N41" i="19"/>
  <c r="N18" i="19"/>
  <c r="N28" i="19"/>
  <c r="N17" i="19"/>
  <c r="N15" i="19"/>
  <c r="N27" i="19"/>
  <c r="N14" i="19"/>
  <c r="N20" i="19"/>
  <c r="N19" i="19"/>
  <c r="N16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1" i="19"/>
  <c r="L30" i="19"/>
  <c r="L33" i="19"/>
  <c r="L85" i="19"/>
  <c r="L65" i="19"/>
  <c r="L59" i="19"/>
  <c r="L47" i="19"/>
  <c r="L55" i="19"/>
  <c r="L52" i="19"/>
  <c r="L51" i="19"/>
  <c r="L50" i="19"/>
  <c r="L32" i="19"/>
  <c r="L49" i="19"/>
  <c r="L48" i="19"/>
  <c r="L44" i="19"/>
  <c r="L43" i="19"/>
  <c r="L42" i="19"/>
  <c r="L35" i="19"/>
  <c r="L37" i="19"/>
  <c r="L40" i="19"/>
  <c r="L22" i="19"/>
  <c r="L84" i="19"/>
  <c r="L83" i="19"/>
  <c r="L82" i="19"/>
  <c r="L81" i="19"/>
  <c r="L63" i="19"/>
  <c r="L80" i="19"/>
  <c r="L79" i="19"/>
  <c r="L26" i="19"/>
  <c r="L78" i="19"/>
  <c r="L36" i="19"/>
  <c r="L77" i="19"/>
  <c r="L76" i="19"/>
  <c r="L46" i="19"/>
  <c r="L75" i="19"/>
  <c r="L74" i="19"/>
  <c r="L73" i="19"/>
  <c r="L72" i="19"/>
  <c r="L25" i="19"/>
  <c r="L71" i="19"/>
  <c r="L23" i="19"/>
  <c r="L70" i="19"/>
  <c r="L31" i="19"/>
  <c r="L69" i="19"/>
  <c r="L68" i="19"/>
  <c r="L34" i="19"/>
  <c r="L45" i="19"/>
  <c r="L61" i="19"/>
  <c r="L60" i="19"/>
  <c r="L56" i="19"/>
  <c r="L39" i="19"/>
  <c r="L24" i="19"/>
  <c r="L67" i="19"/>
  <c r="L29" i="19"/>
  <c r="L41" i="19"/>
  <c r="L18" i="19"/>
  <c r="L28" i="19"/>
  <c r="L17" i="19"/>
  <c r="L15" i="19"/>
  <c r="L27" i="19"/>
  <c r="L14" i="19"/>
  <c r="L20" i="19"/>
  <c r="L16" i="19"/>
  <c r="L13" i="19"/>
  <c r="L19" i="19"/>
  <c r="L12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18" i="30"/>
  <c r="P28" i="30"/>
  <c r="P17" i="30"/>
  <c r="P26" i="30"/>
  <c r="P27" i="30"/>
  <c r="P23" i="30"/>
  <c r="P29" i="30"/>
  <c r="P22" i="30"/>
  <c r="P14" i="30"/>
  <c r="P15" i="30"/>
  <c r="P24" i="30"/>
  <c r="P25" i="30"/>
  <c r="P12" i="30"/>
  <c r="P19" i="30"/>
  <c r="P21" i="30"/>
  <c r="P13" i="30"/>
  <c r="P11" i="30"/>
  <c r="P16" i="30"/>
  <c r="P20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3" i="7"/>
  <c r="P14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2" i="35"/>
  <c r="L17" i="35"/>
  <c r="L11" i="35"/>
  <c r="L13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18" i="30"/>
  <c r="N34" i="30"/>
  <c r="N32" i="30"/>
  <c r="N31" i="30"/>
  <c r="N26" i="30"/>
  <c r="N43" i="30"/>
  <c r="N17" i="30"/>
  <c r="N38" i="30"/>
  <c r="N29" i="30"/>
  <c r="N23" i="30"/>
  <c r="N27" i="30"/>
  <c r="N30" i="30"/>
  <c r="N14" i="30"/>
  <c r="N28" i="30"/>
  <c r="N15" i="30"/>
  <c r="N22" i="30"/>
  <c r="N24" i="30"/>
  <c r="N19" i="30"/>
  <c r="N12" i="30"/>
  <c r="N25" i="30"/>
  <c r="N11" i="30"/>
  <c r="N13" i="30"/>
  <c r="N21" i="30"/>
  <c r="N16" i="30"/>
  <c r="N20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18" i="30"/>
  <c r="L34" i="30"/>
  <c r="L32" i="30"/>
  <c r="L31" i="30"/>
  <c r="L26" i="30"/>
  <c r="L43" i="30"/>
  <c r="L17" i="30"/>
  <c r="L23" i="30"/>
  <c r="L28" i="30"/>
  <c r="L29" i="30"/>
  <c r="L27" i="30"/>
  <c r="L22" i="30"/>
  <c r="L30" i="30"/>
  <c r="L14" i="30"/>
  <c r="L15" i="30"/>
  <c r="L21" i="30"/>
  <c r="L24" i="30"/>
  <c r="L19" i="30"/>
  <c r="L12" i="30"/>
  <c r="L25" i="30"/>
  <c r="L11" i="30"/>
  <c r="L13" i="30"/>
  <c r="L16" i="30"/>
  <c r="L20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1" i="19"/>
  <c r="J30" i="19"/>
  <c r="J33" i="19"/>
  <c r="J85" i="19"/>
  <c r="J65" i="19"/>
  <c r="J59" i="19"/>
  <c r="J47" i="19"/>
  <c r="J55" i="19"/>
  <c r="J52" i="19"/>
  <c r="J51" i="19"/>
  <c r="J50" i="19"/>
  <c r="J32" i="19"/>
  <c r="J49" i="19"/>
  <c r="J48" i="19"/>
  <c r="J44" i="19"/>
  <c r="J43" i="19"/>
  <c r="J42" i="19"/>
  <c r="J35" i="19"/>
  <c r="J37" i="19"/>
  <c r="J40" i="19"/>
  <c r="J22" i="19"/>
  <c r="J84" i="19"/>
  <c r="J83" i="19"/>
  <c r="J82" i="19"/>
  <c r="J81" i="19"/>
  <c r="J63" i="19"/>
  <c r="J80" i="19"/>
  <c r="J79" i="19"/>
  <c r="J26" i="19"/>
  <c r="J78" i="19"/>
  <c r="J36" i="19"/>
  <c r="J77" i="19"/>
  <c r="J76" i="19"/>
  <c r="J46" i="19"/>
  <c r="J75" i="19"/>
  <c r="J74" i="19"/>
  <c r="J73" i="19"/>
  <c r="J72" i="19"/>
  <c r="J25" i="19"/>
  <c r="J71" i="19"/>
  <c r="J17" i="19"/>
  <c r="J23" i="19"/>
  <c r="J70" i="19"/>
  <c r="J31" i="19"/>
  <c r="J69" i="19"/>
  <c r="J68" i="19"/>
  <c r="J34" i="19"/>
  <c r="J41" i="19"/>
  <c r="J60" i="19"/>
  <c r="J39" i="19"/>
  <c r="J28" i="19"/>
  <c r="J24" i="19"/>
  <c r="J67" i="19"/>
  <c r="J29" i="19"/>
  <c r="J15" i="19"/>
  <c r="J27" i="19"/>
  <c r="J18" i="19"/>
  <c r="J16" i="19"/>
  <c r="J14" i="19"/>
  <c r="J20" i="19"/>
  <c r="J13" i="19"/>
  <c r="J19" i="19"/>
  <c r="J12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3" i="7"/>
  <c r="J17" i="7"/>
  <c r="J14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8" i="30"/>
  <c r="J32" i="30"/>
  <c r="J41" i="30"/>
  <c r="J33" i="30"/>
  <c r="J27" i="30"/>
  <c r="J38" i="30"/>
  <c r="J23" i="30"/>
  <c r="J35" i="30"/>
  <c r="J18" i="30"/>
  <c r="J12" i="30"/>
  <c r="J30" i="30"/>
  <c r="J15" i="30"/>
  <c r="J22" i="30"/>
  <c r="J24" i="30"/>
  <c r="J34" i="30"/>
  <c r="J31" i="30"/>
  <c r="J14" i="30"/>
  <c r="J11" i="30"/>
  <c r="J21" i="30"/>
  <c r="J25" i="30"/>
  <c r="J43" i="30"/>
  <c r="J13" i="30"/>
  <c r="J16" i="30"/>
  <c r="J17" i="30"/>
  <c r="J19" i="30"/>
  <c r="J20" i="30"/>
  <c r="J29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6" i="31"/>
  <c r="J12" i="31"/>
  <c r="J41" i="31"/>
  <c r="J37" i="31"/>
  <c r="J27" i="31"/>
  <c r="J40" i="31"/>
  <c r="J39" i="31"/>
  <c r="J36" i="31"/>
  <c r="J35" i="31"/>
  <c r="J33" i="31"/>
  <c r="J17" i="31"/>
  <c r="J13" i="31"/>
  <c r="J19" i="31"/>
  <c r="J18" i="31"/>
  <c r="J14" i="31"/>
  <c r="J15" i="31"/>
  <c r="J11" i="31"/>
  <c r="H24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1" i="19"/>
  <c r="H30" i="19"/>
  <c r="H33" i="19"/>
  <c r="H85" i="19"/>
  <c r="H65" i="19"/>
  <c r="H59" i="19"/>
  <c r="H47" i="19"/>
  <c r="H55" i="19"/>
  <c r="H52" i="19"/>
  <c r="H51" i="19"/>
  <c r="H50" i="19"/>
  <c r="H32" i="19"/>
  <c r="H49" i="19"/>
  <c r="H48" i="19"/>
  <c r="H44" i="19"/>
  <c r="H43" i="19"/>
  <c r="H42" i="19"/>
  <c r="H35" i="19"/>
  <c r="H37" i="19"/>
  <c r="H40" i="19"/>
  <c r="H22" i="19"/>
  <c r="H84" i="19"/>
  <c r="H83" i="19"/>
  <c r="H82" i="19"/>
  <c r="H81" i="19"/>
  <c r="H63" i="19"/>
  <c r="H80" i="19"/>
  <c r="H79" i="19"/>
  <c r="H26" i="19"/>
  <c r="H78" i="19"/>
  <c r="H36" i="19"/>
  <c r="H77" i="19"/>
  <c r="H76" i="19"/>
  <c r="H46" i="19"/>
  <c r="H16" i="19"/>
  <c r="H75" i="19"/>
  <c r="H74" i="19"/>
  <c r="H73" i="19"/>
  <c r="H72" i="19"/>
  <c r="H25" i="19"/>
  <c r="H20" i="19"/>
  <c r="H71" i="19"/>
  <c r="H17" i="19"/>
  <c r="H23" i="19"/>
  <c r="H70" i="19"/>
  <c r="H14" i="19"/>
  <c r="H31" i="19"/>
  <c r="H69" i="19"/>
  <c r="H68" i="19"/>
  <c r="H34" i="19"/>
  <c r="H41" i="19"/>
  <c r="H60" i="19"/>
  <c r="H28" i="19"/>
  <c r="H39" i="19"/>
  <c r="H67" i="19"/>
  <c r="H29" i="19"/>
  <c r="H15" i="19"/>
  <c r="H27" i="19"/>
  <c r="H12" i="19"/>
  <c r="H18" i="19"/>
  <c r="H19" i="19"/>
  <c r="H11" i="19"/>
  <c r="H13" i="19"/>
  <c r="H13" i="42"/>
  <c r="F24" i="19"/>
  <c r="F61" i="19"/>
  <c r="F68" i="19"/>
  <c r="F100" i="19"/>
  <c r="F28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1" i="19"/>
  <c r="F30" i="19"/>
  <c r="F33" i="19"/>
  <c r="F85" i="19"/>
  <c r="F65" i="19"/>
  <c r="F59" i="19"/>
  <c r="F47" i="19"/>
  <c r="F55" i="19"/>
  <c r="F52" i="19"/>
  <c r="F51" i="19"/>
  <c r="F50" i="19"/>
  <c r="F32" i="19"/>
  <c r="F49" i="19"/>
  <c r="F48" i="19"/>
  <c r="F44" i="19"/>
  <c r="F43" i="19"/>
  <c r="F42" i="19"/>
  <c r="F35" i="19"/>
  <c r="F37" i="19"/>
  <c r="F40" i="19"/>
  <c r="F22" i="19"/>
  <c r="F84" i="19"/>
  <c r="F83" i="19"/>
  <c r="F82" i="19"/>
  <c r="F81" i="19"/>
  <c r="F29" i="19"/>
  <c r="F63" i="19"/>
  <c r="F80" i="19"/>
  <c r="F79" i="19"/>
  <c r="F15" i="19"/>
  <c r="F26" i="19"/>
  <c r="F78" i="19"/>
  <c r="F36" i="19"/>
  <c r="F77" i="19"/>
  <c r="F76" i="19"/>
  <c r="F46" i="19"/>
  <c r="F16" i="19"/>
  <c r="F75" i="19"/>
  <c r="F18" i="19"/>
  <c r="F74" i="19"/>
  <c r="F73" i="19"/>
  <c r="F72" i="19"/>
  <c r="F25" i="19"/>
  <c r="F20" i="19"/>
  <c r="F27" i="19"/>
  <c r="F71" i="19"/>
  <c r="F17" i="19"/>
  <c r="F23" i="19"/>
  <c r="F19" i="19"/>
  <c r="F70" i="19"/>
  <c r="F14" i="19"/>
  <c r="F12" i="19"/>
  <c r="F31" i="19"/>
  <c r="F69" i="19"/>
  <c r="F13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8" i="30"/>
  <c r="H41" i="30"/>
  <c r="H33" i="30"/>
  <c r="H27" i="30"/>
  <c r="H38" i="30"/>
  <c r="H23" i="30"/>
  <c r="H43" i="30"/>
  <c r="H25" i="30"/>
  <c r="H35" i="30"/>
  <c r="H18" i="30"/>
  <c r="H12" i="30"/>
  <c r="H30" i="30"/>
  <c r="H15" i="30"/>
  <c r="H22" i="30"/>
  <c r="H24" i="30"/>
  <c r="H34" i="30"/>
  <c r="H31" i="30"/>
  <c r="H14" i="30"/>
  <c r="H20" i="30"/>
  <c r="H29" i="30"/>
  <c r="H11" i="30"/>
  <c r="H21" i="30"/>
  <c r="H13" i="30"/>
  <c r="H16" i="30"/>
  <c r="H17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6" i="38"/>
  <c r="F24" i="39"/>
  <c r="F25" i="39"/>
  <c r="F14" i="39"/>
  <c r="F21" i="39"/>
  <c r="F13" i="39"/>
  <c r="F18" i="39"/>
  <c r="F12" i="39"/>
  <c r="F17" i="39"/>
  <c r="F26" i="7"/>
  <c r="F42" i="30"/>
  <c r="F52" i="30"/>
  <c r="F56" i="30"/>
  <c r="F32" i="30"/>
  <c r="F23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9" i="38"/>
  <c r="H12" i="26"/>
  <c r="H14" i="26"/>
  <c r="H16" i="26"/>
  <c r="H17" i="26"/>
  <c r="H17" i="39"/>
  <c r="J17" i="39"/>
  <c r="N17" i="39"/>
  <c r="P17" i="39"/>
  <c r="R17" i="39"/>
  <c r="T17" i="39"/>
  <c r="V17" i="39"/>
  <c r="X17" i="39"/>
  <c r="Z17" i="39"/>
  <c r="H12" i="39"/>
  <c r="J12" i="39"/>
  <c r="L12" i="39"/>
  <c r="N12" i="39"/>
  <c r="P12" i="39"/>
  <c r="R12" i="39"/>
  <c r="T12" i="39"/>
  <c r="V12" i="39"/>
  <c r="X12" i="39"/>
  <c r="Z12" i="39"/>
  <c r="H18" i="39"/>
  <c r="J18" i="39"/>
  <c r="L18" i="39"/>
  <c r="N18" i="39"/>
  <c r="P18" i="39"/>
  <c r="R18" i="39"/>
  <c r="T18" i="39"/>
  <c r="V18" i="39"/>
  <c r="X18" i="39"/>
  <c r="Z18" i="39"/>
  <c r="H13" i="39"/>
  <c r="AA13" i="39" s="1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4" i="39"/>
  <c r="AA14" i="39" s="1"/>
  <c r="J14" i="39"/>
  <c r="L14" i="39"/>
  <c r="N14" i="39"/>
  <c r="P14" i="39"/>
  <c r="R14" i="39"/>
  <c r="T14" i="39"/>
  <c r="V14" i="39"/>
  <c r="X14" i="39"/>
  <c r="Z14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6" i="39"/>
  <c r="H16" i="39"/>
  <c r="J16" i="39"/>
  <c r="L16" i="39"/>
  <c r="N16" i="39"/>
  <c r="P16" i="39"/>
  <c r="R16" i="39"/>
  <c r="T16" i="39"/>
  <c r="V16" i="39"/>
  <c r="X16" i="39"/>
  <c r="Z16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1" i="39" l="1"/>
  <c r="AA12" i="39"/>
  <c r="AA17" i="39"/>
  <c r="AA24" i="39"/>
  <c r="AA25" i="39"/>
  <c r="AA21" i="39"/>
  <c r="AA18" i="39"/>
  <c r="AA23" i="39"/>
  <c r="AA16" i="39"/>
  <c r="AA26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26" i="38"/>
  <c r="X30" i="38"/>
  <c r="X18" i="38"/>
  <c r="X21" i="38"/>
  <c r="X23" i="38"/>
  <c r="X13" i="38"/>
  <c r="X28" i="38"/>
  <c r="X24" i="38"/>
  <c r="X22" i="38"/>
  <c r="X27" i="38"/>
  <c r="X25" i="38"/>
  <c r="X15" i="38"/>
  <c r="X14" i="38"/>
  <c r="X29" i="38"/>
  <c r="X19" i="38"/>
  <c r="X17" i="38"/>
  <c r="X20" i="38"/>
  <c r="X11" i="38"/>
  <c r="X16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AA33" i="42" s="1"/>
  <c r="V32" i="42"/>
  <c r="AA32" i="42" s="1"/>
  <c r="V31" i="42"/>
  <c r="AA31" i="42" s="1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2" i="42"/>
  <c r="V11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6" i="31"/>
  <c r="T12" i="31"/>
  <c r="T37" i="31"/>
  <c r="T39" i="31"/>
  <c r="T36" i="31"/>
  <c r="T41" i="31"/>
  <c r="T27" i="31"/>
  <c r="T40" i="31"/>
  <c r="T35" i="31"/>
  <c r="T33" i="31"/>
  <c r="T11" i="31"/>
  <c r="T17" i="31"/>
  <c r="T13" i="31"/>
  <c r="T19" i="31"/>
  <c r="T18" i="31"/>
  <c r="T14" i="31"/>
  <c r="T15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3" i="7"/>
  <c r="Z14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8" i="30"/>
  <c r="AB41" i="30"/>
  <c r="AB33" i="30"/>
  <c r="AB27" i="30"/>
  <c r="AB38" i="30"/>
  <c r="AB23" i="30"/>
  <c r="AB43" i="30"/>
  <c r="AB25" i="30"/>
  <c r="AB35" i="30"/>
  <c r="AB18" i="30"/>
  <c r="AB12" i="30"/>
  <c r="AB30" i="30"/>
  <c r="AB22" i="30"/>
  <c r="AB15" i="30"/>
  <c r="AB34" i="30"/>
  <c r="AB24" i="30"/>
  <c r="AB29" i="30"/>
  <c r="AB20" i="30"/>
  <c r="AB14" i="30"/>
  <c r="AB11" i="30"/>
  <c r="AB31" i="30"/>
  <c r="AB21" i="30"/>
  <c r="AB13" i="30"/>
  <c r="AB16" i="30"/>
  <c r="AB17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6" i="31"/>
  <c r="V12" i="31"/>
  <c r="V37" i="31"/>
  <c r="V27" i="31"/>
  <c r="V39" i="31"/>
  <c r="V36" i="31"/>
  <c r="V41" i="31"/>
  <c r="V40" i="31"/>
  <c r="V33" i="31"/>
  <c r="V35" i="31"/>
  <c r="V17" i="31"/>
  <c r="V13" i="31"/>
  <c r="V11" i="31"/>
  <c r="V19" i="31"/>
  <c r="V18" i="31"/>
  <c r="V15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3" i="7"/>
  <c r="AB14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8" i="30"/>
  <c r="AD41" i="30"/>
  <c r="AD33" i="30"/>
  <c r="AD27" i="30"/>
  <c r="AD38" i="30"/>
  <c r="AD23" i="30"/>
  <c r="AD43" i="30"/>
  <c r="AD25" i="30"/>
  <c r="AD35" i="30"/>
  <c r="AD18" i="30"/>
  <c r="AD22" i="30"/>
  <c r="AD12" i="30"/>
  <c r="AD30" i="30"/>
  <c r="AD15" i="30"/>
  <c r="AD34" i="30"/>
  <c r="AD24" i="30"/>
  <c r="AD20" i="30"/>
  <c r="AD29" i="30"/>
  <c r="AD11" i="30"/>
  <c r="AD14" i="30"/>
  <c r="AD21" i="30"/>
  <c r="AD31" i="30"/>
  <c r="AD13" i="30"/>
  <c r="AD17" i="30"/>
  <c r="AD19" i="30"/>
  <c r="AD16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4" i="19"/>
  <c r="AA24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8" i="19"/>
  <c r="X99" i="19"/>
  <c r="X21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7" i="19"/>
  <c r="X98" i="19"/>
  <c r="X97" i="19"/>
  <c r="X40" i="19"/>
  <c r="X41" i="19"/>
  <c r="X96" i="19"/>
  <c r="X52" i="19"/>
  <c r="X95" i="19"/>
  <c r="X94" i="19"/>
  <c r="X34" i="19"/>
  <c r="X44" i="19"/>
  <c r="X33" i="19"/>
  <c r="X93" i="19"/>
  <c r="X66" i="19"/>
  <c r="X92" i="19"/>
  <c r="X91" i="19"/>
  <c r="X90" i="19"/>
  <c r="X22" i="19"/>
  <c r="X89" i="19"/>
  <c r="X88" i="19"/>
  <c r="X56" i="19"/>
  <c r="X64" i="19"/>
  <c r="X32" i="19"/>
  <c r="X84" i="19"/>
  <c r="X30" i="19"/>
  <c r="X39" i="19"/>
  <c r="X58" i="19"/>
  <c r="X57" i="19"/>
  <c r="X54" i="19"/>
  <c r="X53" i="19"/>
  <c r="X43" i="19"/>
  <c r="X38" i="19"/>
  <c r="X47" i="19"/>
  <c r="X15" i="19"/>
  <c r="X85" i="19"/>
  <c r="X59" i="19"/>
  <c r="X51" i="19"/>
  <c r="X50" i="19"/>
  <c r="X63" i="19"/>
  <c r="X49" i="19"/>
  <c r="X18" i="19"/>
  <c r="X42" i="19"/>
  <c r="X76" i="19"/>
  <c r="X78" i="19"/>
  <c r="X37" i="19"/>
  <c r="X26" i="19"/>
  <c r="X83" i="19"/>
  <c r="X16" i="19"/>
  <c r="X75" i="19"/>
  <c r="X46" i="19"/>
  <c r="X73" i="19"/>
  <c r="X77" i="19"/>
  <c r="X81" i="19"/>
  <c r="X29" i="19"/>
  <c r="X36" i="19"/>
  <c r="X74" i="19"/>
  <c r="X80" i="19"/>
  <c r="X79" i="19"/>
  <c r="X20" i="19"/>
  <c r="X71" i="19"/>
  <c r="X72" i="19"/>
  <c r="X25" i="19"/>
  <c r="X23" i="19"/>
  <c r="X17" i="19"/>
  <c r="X19" i="19"/>
  <c r="X14" i="19"/>
  <c r="X70" i="19"/>
  <c r="X12" i="19"/>
  <c r="X31" i="19"/>
  <c r="X13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3" i="35"/>
  <c r="N21" i="35"/>
  <c r="N33" i="35"/>
  <c r="N16" i="35"/>
  <c r="N15" i="35"/>
  <c r="N23" i="35"/>
  <c r="N12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2" i="31"/>
  <c r="R36" i="31"/>
  <c r="R27" i="31"/>
  <c r="R37" i="31"/>
  <c r="R39" i="31"/>
  <c r="R35" i="31"/>
  <c r="R33" i="31"/>
  <c r="R17" i="31"/>
  <c r="R11" i="31"/>
  <c r="R13" i="31"/>
  <c r="R40" i="31"/>
  <c r="R18" i="31"/>
  <c r="R19" i="31"/>
  <c r="R15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6" i="31" l="1"/>
  <c r="P31" i="31"/>
  <c r="P23" i="31"/>
  <c r="P38" i="31"/>
  <c r="P29" i="31"/>
  <c r="P28" i="31"/>
  <c r="P25" i="31"/>
  <c r="P21" i="31"/>
  <c r="P22" i="31"/>
  <c r="P12" i="31"/>
  <c r="P27" i="31"/>
  <c r="P39" i="31"/>
  <c r="P36" i="31"/>
  <c r="P13" i="31"/>
  <c r="P37" i="31"/>
  <c r="P33" i="31"/>
  <c r="P41" i="31"/>
  <c r="P18" i="31"/>
  <c r="P17" i="31"/>
  <c r="P11" i="31"/>
  <c r="P40" i="31"/>
  <c r="P19" i="31"/>
  <c r="P14" i="31"/>
  <c r="P15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3" i="7"/>
  <c r="X14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2" i="30"/>
  <c r="X28" i="30"/>
  <c r="X23" i="30"/>
  <c r="X26" i="30"/>
  <c r="X41" i="30"/>
  <c r="X43" i="30"/>
  <c r="X25" i="30"/>
  <c r="X33" i="30"/>
  <c r="X38" i="30"/>
  <c r="X27" i="30"/>
  <c r="X35" i="30"/>
  <c r="X18" i="30"/>
  <c r="X12" i="30"/>
  <c r="X30" i="30"/>
  <c r="X34" i="30"/>
  <c r="X20" i="30"/>
  <c r="X24" i="30"/>
  <c r="X15" i="30"/>
  <c r="X14" i="30"/>
  <c r="X21" i="30"/>
  <c r="X11" i="30"/>
  <c r="X31" i="30"/>
  <c r="X19" i="30"/>
  <c r="X17" i="30"/>
  <c r="X13" i="30"/>
  <c r="X16" i="30"/>
  <c r="L25" i="13" l="1"/>
  <c r="M51" i="44" l="1"/>
  <c r="K51" i="44"/>
  <c r="I51" i="44"/>
  <c r="G51" i="44"/>
  <c r="E51" i="44"/>
  <c r="P41" i="44"/>
  <c r="H41" i="44"/>
  <c r="F41" i="44"/>
  <c r="Q41" i="44" s="1"/>
  <c r="P39" i="44"/>
  <c r="H39" i="44"/>
  <c r="F39" i="44"/>
  <c r="P29" i="44"/>
  <c r="H29" i="44"/>
  <c r="F29" i="44"/>
  <c r="Q29" i="44" s="1"/>
  <c r="P18" i="44"/>
  <c r="H18" i="44"/>
  <c r="F18" i="44"/>
  <c r="P33" i="44"/>
  <c r="H33" i="44"/>
  <c r="F33" i="44"/>
  <c r="F13" i="44"/>
  <c r="Q13" i="44" s="1"/>
  <c r="P31" i="44"/>
  <c r="L31" i="44"/>
  <c r="H31" i="44"/>
  <c r="F31" i="44"/>
  <c r="Q31" i="44" s="1"/>
  <c r="H19" i="44"/>
  <c r="F19" i="44"/>
  <c r="Q19" i="44" s="1"/>
  <c r="P27" i="44"/>
  <c r="L27" i="44"/>
  <c r="H27" i="44"/>
  <c r="F27" i="44"/>
  <c r="P12" i="44"/>
  <c r="L12" i="44"/>
  <c r="H12" i="44"/>
  <c r="F12" i="44"/>
  <c r="Q12" i="44" s="1"/>
  <c r="P24" i="44"/>
  <c r="L24" i="44"/>
  <c r="H24" i="44"/>
  <c r="F24" i="44"/>
  <c r="P16" i="44"/>
  <c r="L16" i="44"/>
  <c r="H16" i="44"/>
  <c r="F16" i="44"/>
  <c r="P20" i="44"/>
  <c r="L20" i="44"/>
  <c r="H20" i="44"/>
  <c r="Q20" i="44" s="1"/>
  <c r="P50" i="44"/>
  <c r="H50" i="44"/>
  <c r="R20" i="44"/>
  <c r="P25" i="44"/>
  <c r="H25" i="44"/>
  <c r="F25" i="44"/>
  <c r="R19" i="44"/>
  <c r="P37" i="44"/>
  <c r="H37" i="44"/>
  <c r="F37" i="44"/>
  <c r="Q37" i="44" s="1"/>
  <c r="R18" i="44"/>
  <c r="P22" i="44"/>
  <c r="L22" i="44"/>
  <c r="H22" i="44"/>
  <c r="F22" i="44"/>
  <c r="R17" i="44"/>
  <c r="P36" i="44"/>
  <c r="H36" i="44"/>
  <c r="F36" i="44"/>
  <c r="Q36" i="44" s="1"/>
  <c r="R16" i="44"/>
  <c r="P15" i="44"/>
  <c r="L15" i="44"/>
  <c r="H15" i="44"/>
  <c r="F15" i="44"/>
  <c r="P11" i="44"/>
  <c r="L11" i="44"/>
  <c r="H11" i="44"/>
  <c r="F11" i="44"/>
  <c r="R14" i="44"/>
  <c r="A14" i="44" s="1"/>
  <c r="P26" i="44"/>
  <c r="L26" i="44"/>
  <c r="H26" i="44"/>
  <c r="F26" i="44"/>
  <c r="R13" i="44"/>
  <c r="A13" i="44" s="1"/>
  <c r="P17" i="44"/>
  <c r="L17" i="44"/>
  <c r="H17" i="44"/>
  <c r="F17" i="44"/>
  <c r="Q17" i="44" s="1"/>
  <c r="R12" i="44"/>
  <c r="A12" i="44" s="1"/>
  <c r="P21" i="44"/>
  <c r="L21" i="44"/>
  <c r="H21" i="44"/>
  <c r="F21" i="44"/>
  <c r="R11" i="44"/>
  <c r="A11" i="44" s="1"/>
  <c r="P14" i="44"/>
  <c r="H14" i="44"/>
  <c r="F14" i="44"/>
  <c r="Q14" i="44" s="1"/>
  <c r="F24" i="43"/>
  <c r="F25" i="43"/>
  <c r="S25" i="43" s="1"/>
  <c r="F22" i="43"/>
  <c r="S22" i="43" s="1"/>
  <c r="F29" i="43"/>
  <c r="F31" i="43"/>
  <c r="F16" i="43"/>
  <c r="F11" i="43"/>
  <c r="S11" i="43" s="1"/>
  <c r="F34" i="43"/>
  <c r="S34" i="43" s="1"/>
  <c r="F33" i="43"/>
  <c r="S33" i="43" s="1"/>
  <c r="F30" i="43"/>
  <c r="F28" i="43"/>
  <c r="S28" i="43" s="1"/>
  <c r="F27" i="43"/>
  <c r="S27" i="43" s="1"/>
  <c r="F18" i="43"/>
  <c r="F23" i="43"/>
  <c r="F14" i="43"/>
  <c r="F19" i="43"/>
  <c r="F32" i="43"/>
  <c r="F15" i="43"/>
  <c r="S15" i="43" s="1"/>
  <c r="F26" i="43"/>
  <c r="F21" i="43"/>
  <c r="S21" i="43" s="1"/>
  <c r="F12" i="43"/>
  <c r="S12" i="43" s="1"/>
  <c r="F13" i="43"/>
  <c r="S13" i="43" s="1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68" i="19"/>
  <c r="T100" i="19"/>
  <c r="T28" i="19"/>
  <c r="T99" i="19"/>
  <c r="T21" i="19"/>
  <c r="T98" i="19"/>
  <c r="T97" i="19"/>
  <c r="T40" i="19"/>
  <c r="T41" i="19"/>
  <c r="T96" i="19"/>
  <c r="T52" i="19"/>
  <c r="T95" i="19"/>
  <c r="T94" i="19"/>
  <c r="T34" i="19"/>
  <c r="T44" i="19"/>
  <c r="T33" i="19"/>
  <c r="T93" i="19"/>
  <c r="T66" i="19"/>
  <c r="T92" i="19"/>
  <c r="T91" i="19"/>
  <c r="T90" i="19"/>
  <c r="T22" i="19"/>
  <c r="T89" i="19"/>
  <c r="T88" i="19"/>
  <c r="T56" i="19"/>
  <c r="T64" i="19"/>
  <c r="T32" i="19"/>
  <c r="T84" i="19"/>
  <c r="T30" i="19"/>
  <c r="T39" i="19"/>
  <c r="T58" i="19"/>
  <c r="T57" i="19"/>
  <c r="T54" i="19"/>
  <c r="T53" i="19"/>
  <c r="T43" i="19"/>
  <c r="T38" i="19"/>
  <c r="T47" i="19"/>
  <c r="T15" i="19"/>
  <c r="T85" i="19"/>
  <c r="T59" i="19"/>
  <c r="T51" i="19"/>
  <c r="T50" i="19"/>
  <c r="T63" i="19"/>
  <c r="T49" i="19"/>
  <c r="T27" i="19"/>
  <c r="T18" i="19"/>
  <c r="T42" i="19"/>
  <c r="T76" i="19"/>
  <c r="T78" i="19"/>
  <c r="T37" i="19"/>
  <c r="T26" i="19"/>
  <c r="T83" i="19"/>
  <c r="T16" i="19"/>
  <c r="T75" i="19"/>
  <c r="T46" i="19"/>
  <c r="T73" i="19"/>
  <c r="T77" i="19"/>
  <c r="T81" i="19"/>
  <c r="T29" i="19"/>
  <c r="T36" i="19"/>
  <c r="T74" i="19"/>
  <c r="T80" i="19"/>
  <c r="T79" i="19"/>
  <c r="T23" i="19"/>
  <c r="T20" i="19"/>
  <c r="T71" i="19"/>
  <c r="T72" i="19"/>
  <c r="T25" i="19"/>
  <c r="T19" i="19"/>
  <c r="T17" i="19"/>
  <c r="T14" i="19"/>
  <c r="T70" i="19"/>
  <c r="T12" i="19"/>
  <c r="T31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AG63" i="30" s="1"/>
  <c r="Z59" i="30"/>
  <c r="AG59" i="30" s="1"/>
  <c r="Z57" i="30"/>
  <c r="Z53" i="30"/>
  <c r="AG53" i="30" s="1"/>
  <c r="Z55" i="30"/>
  <c r="Z49" i="30"/>
  <c r="AG49" i="30" s="1"/>
  <c r="Z40" i="30"/>
  <c r="AG40" i="30" s="1"/>
  <c r="Z45" i="30"/>
  <c r="Z23" i="30"/>
  <c r="AG23" i="30" s="1"/>
  <c r="Z46" i="30"/>
  <c r="Z36" i="30"/>
  <c r="Z54" i="30"/>
  <c r="AG54" i="30" s="1"/>
  <c r="Z22" i="30"/>
  <c r="Z58" i="30"/>
  <c r="Z42" i="30"/>
  <c r="Z25" i="30"/>
  <c r="Z43" i="30"/>
  <c r="Z51" i="30"/>
  <c r="Z28" i="30"/>
  <c r="Z26" i="30"/>
  <c r="Z48" i="30"/>
  <c r="Z41" i="30"/>
  <c r="Z47" i="30"/>
  <c r="Z33" i="30"/>
  <c r="Z35" i="30"/>
  <c r="Z38" i="30"/>
  <c r="Z18" i="30"/>
  <c r="Z27" i="30"/>
  <c r="Z12" i="30"/>
  <c r="Z20" i="30"/>
  <c r="Z29" i="30"/>
  <c r="Z15" i="30"/>
  <c r="Z34" i="30"/>
  <c r="Z24" i="30"/>
  <c r="Z30" i="30"/>
  <c r="Z14" i="30"/>
  <c r="Z21" i="30"/>
  <c r="Z31" i="30"/>
  <c r="Z19" i="30"/>
  <c r="Z17" i="30"/>
  <c r="Z13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7" i="19"/>
  <c r="V100" i="19"/>
  <c r="V28" i="19"/>
  <c r="V99" i="19"/>
  <c r="V21" i="19"/>
  <c r="V98" i="19"/>
  <c r="V97" i="19"/>
  <c r="V40" i="19"/>
  <c r="V41" i="19"/>
  <c r="V96" i="19"/>
  <c r="V52" i="19"/>
  <c r="V95" i="19"/>
  <c r="V94" i="19"/>
  <c r="V34" i="19"/>
  <c r="V44" i="19"/>
  <c r="V33" i="19"/>
  <c r="V93" i="19"/>
  <c r="V66" i="19"/>
  <c r="V92" i="19"/>
  <c r="V91" i="19"/>
  <c r="V90" i="19"/>
  <c r="V22" i="19"/>
  <c r="V89" i="19"/>
  <c r="V88" i="19"/>
  <c r="V56" i="19"/>
  <c r="V64" i="19"/>
  <c r="V32" i="19"/>
  <c r="V84" i="19"/>
  <c r="V30" i="19"/>
  <c r="V39" i="19"/>
  <c r="V58" i="19"/>
  <c r="V57" i="19"/>
  <c r="V54" i="19"/>
  <c r="V53" i="19"/>
  <c r="V43" i="19"/>
  <c r="V38" i="19"/>
  <c r="V47" i="19"/>
  <c r="V15" i="19"/>
  <c r="V85" i="19"/>
  <c r="V59" i="19"/>
  <c r="V51" i="19"/>
  <c r="V50" i="19"/>
  <c r="V63" i="19"/>
  <c r="V49" i="19"/>
  <c r="V18" i="19"/>
  <c r="V42" i="19"/>
  <c r="V76" i="19"/>
  <c r="V23" i="19"/>
  <c r="V78" i="19"/>
  <c r="V37" i="19"/>
  <c r="V26" i="19"/>
  <c r="V83" i="19"/>
  <c r="V16" i="19"/>
  <c r="V75" i="19"/>
  <c r="V25" i="19"/>
  <c r="V46" i="19"/>
  <c r="V73" i="19"/>
  <c r="V77" i="19"/>
  <c r="V19" i="19"/>
  <c r="V81" i="19"/>
  <c r="V29" i="19"/>
  <c r="V36" i="19"/>
  <c r="V74" i="19"/>
  <c r="V79" i="19"/>
  <c r="V20" i="19"/>
  <c r="V71" i="19"/>
  <c r="V72" i="19"/>
  <c r="V14" i="19"/>
  <c r="V12" i="19"/>
  <c r="V17" i="19"/>
  <c r="V70" i="19"/>
  <c r="V69" i="19"/>
  <c r="V31" i="19"/>
  <c r="V13" i="19"/>
  <c r="AB86" i="19"/>
  <c r="AB85" i="19"/>
  <c r="Q15" i="44" l="1"/>
  <c r="Q33" i="44"/>
  <c r="Q21" i="44"/>
  <c r="Q26" i="44"/>
  <c r="Q24" i="44"/>
  <c r="Q50" i="44"/>
  <c r="Q18" i="44"/>
  <c r="Q16" i="44"/>
  <c r="Q25" i="44"/>
  <c r="Q22" i="44"/>
  <c r="Q27" i="44"/>
  <c r="Q3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Q11" i="44"/>
  <c r="AA68" i="19"/>
  <c r="AA80" i="19"/>
  <c r="AA27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2" i="42"/>
  <c r="T12" i="42"/>
  <c r="R12" i="42"/>
  <c r="N12" i="42"/>
  <c r="L12" i="42"/>
  <c r="J12" i="42"/>
  <c r="H12" i="42"/>
  <c r="F12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AA30" i="42" s="1"/>
  <c r="R30" i="42"/>
  <c r="N30" i="42"/>
  <c r="L30" i="42"/>
  <c r="J30" i="42"/>
  <c r="H30" i="42"/>
  <c r="F30" i="42"/>
  <c r="Z29" i="42"/>
  <c r="A29" i="42" s="1"/>
  <c r="T29" i="42"/>
  <c r="AA29" i="42" s="1"/>
  <c r="R29" i="42"/>
  <c r="N29" i="42"/>
  <c r="L29" i="42"/>
  <c r="J29" i="42"/>
  <c r="H29" i="42"/>
  <c r="F29" i="42"/>
  <c r="Z28" i="42"/>
  <c r="A28" i="42" s="1"/>
  <c r="T28" i="42"/>
  <c r="AA28" i="42" s="1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1" i="42"/>
  <c r="T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7" i="42" l="1"/>
  <c r="AA26" i="42"/>
  <c r="AA18" i="42"/>
  <c r="AA24" i="42"/>
  <c r="AA22" i="42"/>
  <c r="AA21" i="42"/>
  <c r="AA20" i="42"/>
  <c r="AA13" i="42"/>
  <c r="AA15" i="42"/>
  <c r="AA19" i="42"/>
  <c r="AA12" i="42"/>
  <c r="AA14" i="42"/>
  <c r="AA16" i="42"/>
  <c r="AA11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2" i="38"/>
  <c r="V22" i="38"/>
  <c r="T22" i="38"/>
  <c r="R22" i="38"/>
  <c r="P22" i="38"/>
  <c r="N22" i="38"/>
  <c r="L22" i="38"/>
  <c r="J22" i="38"/>
  <c r="H22" i="38"/>
  <c r="F22" i="38"/>
  <c r="Z27" i="38"/>
  <c r="V27" i="38"/>
  <c r="T27" i="38"/>
  <c r="P27" i="38"/>
  <c r="N27" i="38"/>
  <c r="L27" i="38"/>
  <c r="J27" i="38"/>
  <c r="H27" i="38"/>
  <c r="F27" i="38"/>
  <c r="Z25" i="38"/>
  <c r="V25" i="38"/>
  <c r="T25" i="38"/>
  <c r="P25" i="38"/>
  <c r="L25" i="38"/>
  <c r="J25" i="38"/>
  <c r="H25" i="38"/>
  <c r="F25" i="38"/>
  <c r="Z14" i="38"/>
  <c r="V14" i="38"/>
  <c r="T14" i="38"/>
  <c r="R14" i="38"/>
  <c r="P14" i="38"/>
  <c r="N14" i="38"/>
  <c r="L14" i="38"/>
  <c r="J14" i="38"/>
  <c r="H14" i="38"/>
  <c r="F14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5" i="38"/>
  <c r="V15" i="38"/>
  <c r="T15" i="38"/>
  <c r="R15" i="38"/>
  <c r="P15" i="38"/>
  <c r="N15" i="38"/>
  <c r="L15" i="38"/>
  <c r="J15" i="38"/>
  <c r="H15" i="38"/>
  <c r="F15" i="38"/>
  <c r="Z29" i="38"/>
  <c r="V29" i="38"/>
  <c r="T29" i="38"/>
  <c r="R29" i="38"/>
  <c r="P29" i="38"/>
  <c r="N29" i="38"/>
  <c r="L29" i="38"/>
  <c r="J29" i="38"/>
  <c r="H29" i="38"/>
  <c r="Z20" i="38"/>
  <c r="V20" i="38"/>
  <c r="T20" i="38"/>
  <c r="R20" i="38"/>
  <c r="P20" i="38"/>
  <c r="N20" i="38"/>
  <c r="L20" i="38"/>
  <c r="J20" i="38"/>
  <c r="H20" i="38"/>
  <c r="F20" i="38"/>
  <c r="Z16" i="38"/>
  <c r="V16" i="38"/>
  <c r="T16" i="38"/>
  <c r="R16" i="38"/>
  <c r="P16" i="38"/>
  <c r="N16" i="38"/>
  <c r="L16" i="38"/>
  <c r="J16" i="38"/>
  <c r="Z17" i="38"/>
  <c r="V17" i="38"/>
  <c r="T17" i="38"/>
  <c r="R17" i="38"/>
  <c r="P17" i="38"/>
  <c r="N17" i="38"/>
  <c r="L17" i="38"/>
  <c r="J17" i="38"/>
  <c r="H17" i="38"/>
  <c r="F17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7" i="38" l="1"/>
  <c r="AA15" i="38"/>
  <c r="AA29" i="38"/>
  <c r="AA19" i="38"/>
  <c r="AA14" i="38"/>
  <c r="AA27" i="38"/>
  <c r="AA12" i="38"/>
  <c r="AA22" i="38"/>
  <c r="AA20" i="38"/>
  <c r="AA11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N31" i="38"/>
  <c r="L31" i="38"/>
  <c r="J31" i="38"/>
  <c r="H31" i="38"/>
  <c r="F31" i="38"/>
  <c r="Z26" i="38"/>
  <c r="V26" i="38"/>
  <c r="T26" i="38"/>
  <c r="R26" i="38"/>
  <c r="P26" i="38"/>
  <c r="N26" i="38"/>
  <c r="L26" i="38"/>
  <c r="J26" i="38"/>
  <c r="H26" i="38"/>
  <c r="F26" i="38"/>
  <c r="Z30" i="38"/>
  <c r="T30" i="38"/>
  <c r="R30" i="38"/>
  <c r="P30" i="38"/>
  <c r="N30" i="38"/>
  <c r="L30" i="38"/>
  <c r="J30" i="38"/>
  <c r="H30" i="38"/>
  <c r="F30" i="38"/>
  <c r="Z18" i="38"/>
  <c r="V18" i="38"/>
  <c r="T18" i="38"/>
  <c r="R18" i="38"/>
  <c r="P18" i="38"/>
  <c r="N18" i="38"/>
  <c r="L18" i="38"/>
  <c r="J18" i="38"/>
  <c r="H18" i="38"/>
  <c r="F18" i="38"/>
  <c r="Z21" i="38"/>
  <c r="V21" i="38"/>
  <c r="T21" i="38"/>
  <c r="R21" i="38"/>
  <c r="P21" i="38"/>
  <c r="N21" i="38"/>
  <c r="L21" i="38"/>
  <c r="J21" i="38"/>
  <c r="H21" i="38"/>
  <c r="F21" i="38"/>
  <c r="Z23" i="38"/>
  <c r="V23" i="38"/>
  <c r="T23" i="38"/>
  <c r="R23" i="38"/>
  <c r="P23" i="38"/>
  <c r="N23" i="38"/>
  <c r="L23" i="38"/>
  <c r="J23" i="38"/>
  <c r="H23" i="38"/>
  <c r="F23" i="38"/>
  <c r="Z13" i="38"/>
  <c r="V13" i="38"/>
  <c r="T13" i="38"/>
  <c r="R13" i="38"/>
  <c r="P13" i="38"/>
  <c r="N13" i="38"/>
  <c r="L13" i="38"/>
  <c r="J13" i="38"/>
  <c r="H13" i="38"/>
  <c r="F13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38" i="39" l="1"/>
  <c r="AA39" i="39"/>
  <c r="AA40" i="39"/>
  <c r="AA41" i="39"/>
  <c r="AA42" i="39"/>
  <c r="AA43" i="39"/>
  <c r="AA48" i="39"/>
  <c r="AA44" i="39"/>
  <c r="AA37" i="39"/>
  <c r="AA47" i="39"/>
  <c r="AA35" i="39"/>
  <c r="AA36" i="39"/>
  <c r="AA46" i="39"/>
  <c r="AA33" i="39"/>
  <c r="AA34" i="39"/>
  <c r="AA45" i="39"/>
  <c r="AA28" i="39"/>
  <c r="AA32" i="39"/>
  <c r="AA22" i="39"/>
  <c r="AA20" i="39"/>
  <c r="AA29" i="39"/>
  <c r="AA30" i="39"/>
  <c r="AA31" i="39"/>
  <c r="AA27" i="39"/>
  <c r="AA34" i="38"/>
  <c r="AA13" i="38"/>
  <c r="AA21" i="38"/>
  <c r="AA30" i="38"/>
  <c r="AA40" i="38"/>
  <c r="AA42" i="38"/>
  <c r="AA44" i="38"/>
  <c r="AA46" i="38"/>
  <c r="AA28" i="38"/>
  <c r="AA23" i="38"/>
  <c r="AA18" i="38"/>
  <c r="AA26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1" i="19"/>
  <c r="AA21" i="19" s="1"/>
  <c r="AB82" i="19"/>
  <c r="R97" i="19" l="1"/>
  <c r="R40" i="19"/>
  <c r="R96" i="19"/>
  <c r="R52" i="19"/>
  <c r="R94" i="19"/>
  <c r="R33" i="19"/>
  <c r="R66" i="19"/>
  <c r="R90" i="19"/>
  <c r="R89" i="19"/>
  <c r="R56" i="19"/>
  <c r="R64" i="19"/>
  <c r="R32" i="19"/>
  <c r="R30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8" i="19"/>
  <c r="R99" i="19"/>
  <c r="R98" i="19"/>
  <c r="R34" i="19"/>
  <c r="R41" i="19"/>
  <c r="R95" i="19"/>
  <c r="R44" i="19"/>
  <c r="R93" i="19"/>
  <c r="R92" i="19"/>
  <c r="R91" i="19"/>
  <c r="R22" i="19"/>
  <c r="R88" i="19"/>
  <c r="R16" i="19"/>
  <c r="R25" i="19"/>
  <c r="R84" i="19"/>
  <c r="R43" i="19"/>
  <c r="R29" i="19"/>
  <c r="R63" i="19"/>
  <c r="R37" i="19"/>
  <c r="R26" i="19"/>
  <c r="R73" i="19"/>
  <c r="R47" i="19"/>
  <c r="R23" i="19"/>
  <c r="R15" i="19"/>
  <c r="R59" i="19"/>
  <c r="R51" i="19"/>
  <c r="R46" i="19"/>
  <c r="R36" i="19"/>
  <c r="R79" i="19"/>
  <c r="R74" i="19"/>
  <c r="R81" i="19"/>
  <c r="R18" i="19"/>
  <c r="R71" i="19"/>
  <c r="R77" i="19"/>
  <c r="R83" i="19"/>
  <c r="R75" i="19"/>
  <c r="R19" i="19"/>
  <c r="R20" i="19"/>
  <c r="R14" i="19"/>
  <c r="R72" i="19"/>
  <c r="R12" i="19"/>
  <c r="R17" i="19"/>
  <c r="R69" i="19"/>
  <c r="R70" i="19"/>
  <c r="R31" i="19"/>
  <c r="R13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3" i="7"/>
  <c r="T14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38" i="19" l="1"/>
  <c r="P28" i="19"/>
  <c r="P41" i="19"/>
  <c r="P16" i="19"/>
  <c r="P25" i="19"/>
  <c r="P43" i="19"/>
  <c r="P29" i="19"/>
  <c r="P37" i="19"/>
  <c r="P26" i="19"/>
  <c r="P47" i="19"/>
  <c r="P23" i="19"/>
  <c r="P15" i="19"/>
  <c r="P36" i="19"/>
  <c r="P18" i="19"/>
  <c r="P19" i="19"/>
  <c r="P20" i="19"/>
  <c r="P14" i="19"/>
  <c r="P12" i="19"/>
  <c r="P11" i="19"/>
  <c r="P13" i="19"/>
  <c r="P17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6" i="31"/>
  <c r="N23" i="31"/>
  <c r="N38" i="31"/>
  <c r="N29" i="31"/>
  <c r="N28" i="31"/>
  <c r="N25" i="31"/>
  <c r="N21" i="31"/>
  <c r="N39" i="31"/>
  <c r="N22" i="31"/>
  <c r="N27" i="31"/>
  <c r="N35" i="31"/>
  <c r="N12" i="31"/>
  <c r="N11" i="31"/>
  <c r="N36" i="31"/>
  <c r="N37" i="31"/>
  <c r="N17" i="31"/>
  <c r="N18" i="31"/>
  <c r="N41" i="31"/>
  <c r="N19" i="31"/>
  <c r="N40" i="31"/>
  <c r="N14" i="31"/>
  <c r="N15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3" i="35"/>
  <c r="J27" i="35"/>
  <c r="J22" i="35"/>
  <c r="J33" i="35"/>
  <c r="J37" i="35"/>
  <c r="J21" i="35"/>
  <c r="J15" i="35"/>
  <c r="J18" i="35"/>
  <c r="J36" i="35"/>
  <c r="J24" i="35"/>
  <c r="J12" i="35"/>
  <c r="L16" i="31"/>
  <c r="L38" i="31"/>
  <c r="L21" i="31"/>
  <c r="L31" i="31"/>
  <c r="L27" i="31"/>
  <c r="L29" i="31"/>
  <c r="L28" i="31"/>
  <c r="L25" i="31"/>
  <c r="L39" i="31"/>
  <c r="L22" i="31"/>
  <c r="L12" i="31"/>
  <c r="L37" i="31"/>
  <c r="L35" i="31"/>
  <c r="L11" i="31"/>
  <c r="L19" i="31"/>
  <c r="L18" i="31"/>
  <c r="L17" i="31"/>
  <c r="L36" i="31"/>
  <c r="L41" i="31"/>
  <c r="L40" i="31"/>
  <c r="L14" i="31"/>
  <c r="L15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4" i="7"/>
  <c r="L13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3" i="7"/>
  <c r="H14" i="7"/>
  <c r="H11" i="7"/>
  <c r="H21" i="31"/>
  <c r="H16" i="31"/>
  <c r="H23" i="31"/>
  <c r="H38" i="31"/>
  <c r="H35" i="31"/>
  <c r="H28" i="31"/>
  <c r="H25" i="31"/>
  <c r="H41" i="31"/>
  <c r="H31" i="31"/>
  <c r="H27" i="31"/>
  <c r="H29" i="31"/>
  <c r="H17" i="31"/>
  <c r="H39" i="31"/>
  <c r="H22" i="31"/>
  <c r="H12" i="31"/>
  <c r="H18" i="31"/>
  <c r="H36" i="31"/>
  <c r="H37" i="31"/>
  <c r="H15" i="31"/>
  <c r="H11" i="31"/>
  <c r="H14" i="31"/>
  <c r="H40" i="31"/>
  <c r="H19" i="31"/>
  <c r="H36" i="35" l="1"/>
  <c r="H23" i="35"/>
  <c r="H28" i="35"/>
  <c r="H38" i="35"/>
  <c r="H20" i="35"/>
  <c r="H16" i="35"/>
  <c r="H29" i="35"/>
  <c r="H31" i="35"/>
  <c r="H25" i="35"/>
  <c r="H34" i="35"/>
  <c r="H32" i="35"/>
  <c r="H13" i="35"/>
  <c r="H27" i="35"/>
  <c r="H22" i="35"/>
  <c r="H33" i="35"/>
  <c r="H37" i="35"/>
  <c r="H24" i="35"/>
  <c r="H21" i="35"/>
  <c r="H15" i="35"/>
  <c r="H14" i="35"/>
  <c r="H18" i="35"/>
  <c r="H12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6" i="31"/>
  <c r="F23" i="31"/>
  <c r="F38" i="31"/>
  <c r="F35" i="31"/>
  <c r="F28" i="31"/>
  <c r="F18" i="31"/>
  <c r="F12" i="31"/>
  <c r="F25" i="31"/>
  <c r="F22" i="31"/>
  <c r="F27" i="31"/>
  <c r="F40" i="31"/>
  <c r="AG21" i="7" l="1"/>
  <c r="AG19" i="7"/>
  <c r="AG18" i="7"/>
  <c r="R11" i="7"/>
  <c r="R13" i="7"/>
  <c r="R14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31" i="9" l="1"/>
  <c r="W28" i="25"/>
  <c r="W32" i="25"/>
  <c r="V18" i="35" l="1"/>
  <c r="AA18" i="35" s="1"/>
  <c r="V36" i="35"/>
  <c r="V23" i="35"/>
  <c r="V28" i="35"/>
  <c r="V38" i="35"/>
  <c r="V20" i="35"/>
  <c r="V16" i="35"/>
  <c r="V29" i="35"/>
  <c r="V31" i="35"/>
  <c r="V25" i="35"/>
  <c r="V34" i="35"/>
  <c r="V32" i="35"/>
  <c r="V27" i="35"/>
  <c r="V22" i="35"/>
  <c r="V33" i="35"/>
  <c r="V37" i="35"/>
  <c r="V24" i="35"/>
  <c r="V21" i="35"/>
  <c r="V12" i="35"/>
  <c r="V15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3" i="19"/>
  <c r="Z66" i="19"/>
  <c r="Z90" i="19"/>
  <c r="AA90" i="19" s="1"/>
  <c r="Z89" i="19"/>
  <c r="Z56" i="19"/>
  <c r="AA56" i="19" s="1"/>
  <c r="Z64" i="19"/>
  <c r="Z32" i="19"/>
  <c r="Z30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7" i="19"/>
  <c r="AA17" i="19" s="1"/>
  <c r="Z49" i="19"/>
  <c r="AA49" i="19" s="1"/>
  <c r="Z42" i="19"/>
  <c r="AA42" i="19" s="1"/>
  <c r="Z76" i="19"/>
  <c r="AA76" i="19" s="1"/>
  <c r="Z78" i="19"/>
  <c r="AA78" i="19" s="1"/>
  <c r="Z28" i="19"/>
  <c r="AA28" i="19" s="1"/>
  <c r="Z12" i="19"/>
  <c r="AA12" i="19" s="1"/>
  <c r="Z29" i="19"/>
  <c r="AA29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5" i="19"/>
  <c r="AA25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3" i="19"/>
  <c r="AA23" i="19" s="1"/>
  <c r="Z15" i="19"/>
  <c r="AA15" i="19" s="1"/>
  <c r="Z19" i="19"/>
  <c r="AA19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8" i="19"/>
  <c r="AA18" i="19" s="1"/>
  <c r="Z71" i="19"/>
  <c r="AA71" i="19" s="1"/>
  <c r="Z22" i="19"/>
  <c r="AA22" i="19" s="1"/>
  <c r="Z16" i="19"/>
  <c r="AA16" i="19" s="1"/>
  <c r="Z26" i="19"/>
  <c r="AA26" i="19" s="1"/>
  <c r="Z13" i="19"/>
  <c r="AA13" i="19" s="1"/>
  <c r="Z31" i="19"/>
  <c r="AA31" i="19" s="1"/>
  <c r="Z11" i="19"/>
  <c r="AA11" i="19" s="1"/>
  <c r="Z70" i="19"/>
  <c r="AA70" i="19" s="1"/>
  <c r="Z69" i="19"/>
  <c r="AA69" i="19" s="1"/>
  <c r="Z14" i="19"/>
  <c r="AA14" i="19" s="1"/>
  <c r="Z20" i="19"/>
  <c r="AA20" i="19" s="1"/>
  <c r="AD11" i="7" l="1"/>
  <c r="AF27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6" i="31"/>
  <c r="Y16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2" i="31"/>
  <c r="Y12" i="31" s="1"/>
  <c r="X25" i="31"/>
  <c r="Y25" i="31" s="1"/>
  <c r="X41" i="31"/>
  <c r="Y41" i="31" s="1"/>
  <c r="X31" i="31"/>
  <c r="Y31" i="31" s="1"/>
  <c r="X22" i="31"/>
  <c r="Y22" i="31" s="1"/>
  <c r="X17" i="31"/>
  <c r="X39" i="31"/>
  <c r="X29" i="31"/>
  <c r="X36" i="31"/>
  <c r="X19" i="31"/>
  <c r="X27" i="31"/>
  <c r="Y27" i="31" s="1"/>
  <c r="X15" i="31"/>
  <c r="X14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2" i="35"/>
  <c r="R16" i="35"/>
  <c r="R21" i="35"/>
  <c r="R34" i="35"/>
  <c r="R24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18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8" i="30"/>
  <c r="R20" i="30"/>
  <c r="R48" i="30"/>
  <c r="R29" i="30"/>
  <c r="R15" i="30"/>
  <c r="R11" i="30"/>
  <c r="R13" i="30"/>
  <c r="R21" i="30"/>
  <c r="R17" i="30"/>
  <c r="R25" i="30"/>
  <c r="R42" i="30"/>
  <c r="R27" i="30"/>
  <c r="R22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3" i="7"/>
  <c r="N15" i="7"/>
  <c r="N14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G58" i="30" s="1"/>
  <c r="AI42" i="30"/>
  <c r="AH43" i="30"/>
  <c r="A42" i="30" s="1"/>
  <c r="AF18" i="30"/>
  <c r="F18" i="30"/>
  <c r="AG18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41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3" i="19"/>
  <c r="AA33" i="19" s="1"/>
  <c r="AB57" i="19"/>
  <c r="AA66" i="19"/>
  <c r="AB56" i="19"/>
  <c r="AB55" i="19"/>
  <c r="AA64" i="19"/>
  <c r="AB54" i="19"/>
  <c r="AA32" i="19"/>
  <c r="AB53" i="19"/>
  <c r="P30" i="19"/>
  <c r="AA30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2" i="35"/>
  <c r="Z16" i="35"/>
  <c r="Z15" i="35"/>
  <c r="Z21" i="35"/>
  <c r="Z34" i="35"/>
  <c r="Z13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2" i="35"/>
  <c r="X16" i="35"/>
  <c r="X15" i="35"/>
  <c r="X21" i="35"/>
  <c r="X34" i="35"/>
  <c r="X13" i="35"/>
  <c r="X14" i="35"/>
  <c r="T12" i="35" l="1"/>
  <c r="T16" i="35"/>
  <c r="T15" i="35"/>
  <c r="T14" i="35"/>
  <c r="AA14" i="35" s="1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AA36" i="35" s="1"/>
  <c r="F38" i="35"/>
  <c r="AA38" i="35" s="1"/>
  <c r="F29" i="35"/>
  <c r="AA29" i="35" s="1"/>
  <c r="F32" i="35"/>
  <c r="AA32" i="35" s="1"/>
  <c r="F22" i="35"/>
  <c r="AA22" i="35" s="1"/>
  <c r="F33" i="35"/>
  <c r="AA33" i="35" s="1"/>
  <c r="F23" i="35"/>
  <c r="AA23" i="35" s="1"/>
  <c r="F31" i="35"/>
  <c r="AA31" i="35" s="1"/>
  <c r="F28" i="35"/>
  <c r="AA28" i="35" s="1"/>
  <c r="F27" i="35"/>
  <c r="AA27" i="35" s="1"/>
  <c r="F25" i="35"/>
  <c r="AA25" i="35" s="1"/>
  <c r="F24" i="35"/>
  <c r="AA24" i="35" s="1"/>
  <c r="F20" i="35"/>
  <c r="AA20" i="35" s="1"/>
  <c r="F37" i="35"/>
  <c r="AA37" i="35" s="1"/>
  <c r="AB18" i="35"/>
  <c r="F12" i="35"/>
  <c r="AA12" i="35" s="1"/>
  <c r="AB17" i="35"/>
  <c r="F16" i="35"/>
  <c r="AA16" i="35" s="1"/>
  <c r="AB12" i="35"/>
  <c r="F15" i="35"/>
  <c r="AA15" i="35" s="1"/>
  <c r="AB16" i="35"/>
  <c r="F21" i="35"/>
  <c r="AA21" i="35" s="1"/>
  <c r="A13" i="35"/>
  <c r="F34" i="35"/>
  <c r="AA34" i="35" s="1"/>
  <c r="AB14" i="35"/>
  <c r="F13" i="35"/>
  <c r="AA13" i="35" s="1"/>
  <c r="AB11" i="35"/>
  <c r="A11" i="35" s="1"/>
  <c r="G3" i="30"/>
  <c r="G3" i="7"/>
  <c r="AH22" i="7" s="1"/>
  <c r="AD15" i="7"/>
  <c r="AD12" i="7"/>
  <c r="AD13" i="7"/>
  <c r="AD14" i="7"/>
  <c r="AD22" i="7"/>
  <c r="AD26" i="7"/>
  <c r="AE26" i="7" s="1"/>
  <c r="AD19" i="7"/>
  <c r="AD17" i="7"/>
  <c r="F15" i="7"/>
  <c r="F12" i="7"/>
  <c r="F13" i="7"/>
  <c r="F14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0" i="30"/>
  <c r="AF22" i="30"/>
  <c r="AF16" i="30"/>
  <c r="AF28" i="30"/>
  <c r="AF29" i="30"/>
  <c r="AF19" i="30"/>
  <c r="AF13" i="30"/>
  <c r="AF25" i="30"/>
  <c r="AF17" i="30"/>
  <c r="AF42" i="30"/>
  <c r="AG42" i="30" s="1"/>
  <c r="AF11" i="30"/>
  <c r="AF48" i="30"/>
  <c r="AF14" i="30"/>
  <c r="AF15" i="30"/>
  <c r="AF31" i="30"/>
  <c r="AF12" i="30"/>
  <c r="AF21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G12" i="30" s="1"/>
  <c r="AH27" i="30"/>
  <c r="A27" i="30" s="1"/>
  <c r="F15" i="30"/>
  <c r="AH25" i="30"/>
  <c r="A25" i="30" s="1"/>
  <c r="F48" i="30"/>
  <c r="AG48" i="30" s="1"/>
  <c r="AH30" i="30"/>
  <c r="A30" i="30" s="1"/>
  <c r="F21" i="30"/>
  <c r="AH22" i="30"/>
  <c r="A22" i="30" s="1"/>
  <c r="F17" i="30"/>
  <c r="AH23" i="30"/>
  <c r="F11" i="30"/>
  <c r="AG11" i="30" s="1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5" i="31"/>
  <c r="Y15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4" i="31"/>
  <c r="Y14" i="31" s="1"/>
  <c r="Z13" i="31"/>
  <c r="F17" i="31"/>
  <c r="Y17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AG24" i="30" s="1"/>
  <c r="F30" i="30"/>
  <c r="F28" i="30"/>
  <c r="F16" i="30"/>
  <c r="AG16" i="30" s="1"/>
  <c r="F27" i="30"/>
  <c r="AG27" i="30" s="1"/>
  <c r="F20" i="30"/>
  <c r="AG20" i="30" s="1"/>
  <c r="F29" i="30"/>
  <c r="F25" i="30"/>
  <c r="F19" i="30"/>
  <c r="AG19" i="30" s="1"/>
  <c r="F13" i="30"/>
  <c r="AG13" i="30" s="1"/>
  <c r="F14" i="30"/>
  <c r="AG14" i="30" s="1"/>
  <c r="F34" i="30"/>
  <c r="AG34" i="30" s="1"/>
  <c r="F31" i="30"/>
  <c r="F22" i="30"/>
  <c r="AG22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30" i="30" l="1"/>
  <c r="AG55" i="30"/>
  <c r="AG15" i="30"/>
  <c r="AG43" i="30"/>
  <c r="AG17" i="30"/>
  <c r="AG31" i="30"/>
  <c r="AG28" i="30"/>
  <c r="AG26" i="30"/>
  <c r="AG21" i="30"/>
  <c r="AG25" i="30"/>
  <c r="AG29" i="30"/>
  <c r="X23" i="9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4" i="7"/>
  <c r="AE22" i="7"/>
  <c r="Y23" i="2"/>
  <c r="Y13" i="2"/>
  <c r="AE13" i="7"/>
  <c r="AE15" i="7"/>
  <c r="AE12" i="7"/>
  <c r="AE17" i="7"/>
  <c r="A23" i="30"/>
  <c r="A20" i="30"/>
  <c r="S30" i="13"/>
  <c r="U56" i="24"/>
  <c r="U55" i="24"/>
  <c r="V26" i="13"/>
  <c r="V27" i="13"/>
  <c r="V25" i="13"/>
  <c r="V28" i="13"/>
  <c r="V29" i="13"/>
  <c r="V24" i="13"/>
  <c r="S20" i="13"/>
  <c r="S27" i="13"/>
  <c r="S26" i="13"/>
  <c r="U54" i="24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6" i="38"/>
  <c r="AA16" i="38" s="1"/>
</calcChain>
</file>

<file path=xl/sharedStrings.xml><?xml version="1.0" encoding="utf-8"?>
<sst xmlns="http://schemas.openxmlformats.org/spreadsheetml/2006/main" count="2748" uniqueCount="942">
  <si>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</si>
  <si>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</si>
  <si>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</si>
  <si>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</si>
  <si>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</si>
  <si>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</si>
  <si>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</si>
  <si>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</si>
  <si>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</si>
  <si>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</si>
  <si>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</si>
  <si>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</si>
  <si>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</si>
  <si>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</si>
  <si>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</si>
  <si>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</si>
  <si>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</si>
  <si>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</si>
  <si>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</si>
  <si>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</si>
  <si>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</si>
  <si>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</si>
  <si>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</si>
  <si>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</si>
  <si>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</si>
  <si>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</si>
  <si>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</si>
  <si>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</si>
  <si>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</si>
  <si>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</si>
  <si>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</si>
  <si>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</si>
  <si>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</si>
  <si>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</si>
  <si>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</si>
  <si>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</si>
  <si>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</si>
  <si>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</si>
  <si>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</si>
  <si>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</si>
  <si>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</si>
  <si>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</si>
  <si>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</si>
  <si>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</si>
  <si>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</si>
  <si>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</si>
  <si>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</si>
  <si>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</si>
  <si>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</si>
  <si>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</si>
  <si>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</si>
  <si>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</si>
  <si>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</si>
  <si>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</si>
  <si>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</si>
  <si>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</si>
  <si>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</si>
  <si>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</si>
  <si>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</si>
  <si>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</si>
  <si>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</si>
  <si>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</si>
  <si>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</si>
  <si>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</si>
  <si>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</si>
  <si>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</si>
  <si>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</si>
  <si>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</si>
  <si>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</si>
  <si>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</si>
  <si>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</si>
  <si>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</si>
  <si>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</si>
  <si>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</si>
  <si>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</si>
  <si>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</si>
  <si>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</si>
  <si>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</si>
  <si>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</si>
  <si>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</si>
  <si>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</si>
  <si>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</si>
  <si>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</si>
  <si>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</si>
  <si>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</si>
  <si>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</si>
  <si>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</si>
  <si>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</si>
  <si>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</si>
  <si>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</si>
  <si>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</si>
  <si>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</si>
  <si>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</si>
  <si>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</si>
  <si>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</si>
  <si>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</si>
  <si>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</si>
  <si>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</si>
  <si>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</si>
  <si>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</si>
  <si>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</si>
  <si>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</si>
  <si>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</si>
  <si>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</si>
  <si>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</si>
  <si>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</si>
  <si>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</si>
  <si>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</si>
  <si>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</si>
  <si>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</si>
  <si>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</si>
  <si>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</si>
  <si>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</si>
  <si>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</si>
  <si>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</si>
  <si>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</si>
  <si>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</si>
  <si>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</si>
  <si>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</si>
  <si>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</si>
  <si>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</si>
  <si>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</si>
  <si>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</si>
  <si>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</si>
  <si>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</si>
  <si>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</si>
  <si>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</si>
  <si>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</si>
  <si>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</si>
  <si>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</si>
  <si>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</si>
  <si>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</si>
  <si>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</si>
  <si>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</si>
  <si>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</si>
  <si>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</si>
  <si>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</si>
  <si>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</si>
  <si>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</si>
  <si>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</si>
  <si>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</si>
  <si>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</si>
  <si>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</si>
  <si>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</si>
  <si>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</si>
  <si>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</si>
  <si>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</si>
  <si>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</si>
  <si>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</si>
  <si>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</si>
  <si>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</si>
  <si>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</si>
  <si>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</si>
  <si>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</si>
  <si>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</si>
  <si>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</si>
  <si>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</si>
  <si>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</si>
  <si>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</si>
  <si>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</si>
  <si>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</si>
  <si>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</si>
  <si>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</si>
  <si>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</si>
  <si>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</si>
  <si>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</si>
  <si>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</si>
  <si>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</si>
  <si>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</si>
  <si>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</si>
  <si>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</si>
  <si>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</si>
  <si>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</si>
  <si>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</si>
  <si>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</si>
  <si>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</si>
  <si>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</si>
  <si>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</si>
  <si>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</si>
  <si>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</si>
  <si>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</si>
  <si>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</si>
  <si>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</si>
  <si>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</si>
  <si>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</si>
  <si>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</si>
  <si>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</si>
  <si>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</si>
  <si>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</si>
  <si>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</si>
  <si>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</si>
  <si>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</si>
  <si>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</si>
  <si>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</si>
  <si>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</si>
  <si>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</si>
  <si>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</si>
  <si>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</si>
  <si>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</si>
  <si>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</si>
  <si>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</si>
  <si>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</si>
  <si>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</si>
  <si>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</si>
  <si>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</si>
  <si>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</si>
  <si>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</si>
  <si>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</si>
  <si>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</si>
  <si>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</si>
  <si>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</si>
  <si>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</si>
  <si>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</si>
  <si>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</si>
  <si>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</si>
  <si>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</si>
  <si>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</si>
  <si>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</si>
  <si>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</si>
  <si>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</si>
  <si>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</si>
  <si>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</si>
  <si>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</si>
  <si>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</si>
  <si>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</si>
  <si>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</si>
  <si>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</si>
  <si>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</si>
  <si>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</si>
  <si>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</si>
  <si>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</si>
  <si>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</si>
  <si>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</si>
  <si>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</si>
  <si>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</si>
  <si>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</si>
  <si>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</si>
  <si>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</si>
  <si>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</si>
  <si>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</si>
  <si>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</si>
  <si>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</si>
  <si>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</si>
  <si>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</si>
  <si>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</si>
  <si>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</si>
  <si>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</si>
  <si>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</si>
  <si>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</si>
  <si>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</si>
  <si>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</si>
  <si>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</si>
  <si>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</si>
  <si>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</si>
  <si>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</si>
  <si>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</si>
  <si>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</si>
  <si>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</si>
  <si>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</si>
  <si>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</si>
  <si>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</si>
  <si>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</si>
  <si>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</si>
  <si>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</si>
  <si>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</si>
  <si>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</si>
  <si>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</si>
  <si>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</si>
  <si>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</si>
  <si>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</si>
  <si>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</si>
  <si>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</si>
  <si>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</si>
  <si>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</si>
  <si>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</si>
  <si>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</si>
  <si>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</si>
  <si>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</si>
  <si>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</si>
  <si>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</si>
  <si>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</si>
  <si>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</si>
  <si>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</si>
  <si>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</si>
  <si>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</si>
  <si>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</si>
  <si>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</si>
  <si>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</si>
  <si>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</si>
  <si>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</si>
  <si>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</si>
  <si>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</si>
  <si>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</si>
  <si>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</si>
  <si>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</si>
  <si>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</si>
  <si>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</si>
  <si>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</si>
  <si>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</si>
  <si>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</si>
  <si>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</si>
  <si>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</si>
  <si>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</si>
  <si>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</si>
  <si>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</si>
  <si>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</si>
  <si>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</si>
  <si>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</si>
  <si>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</si>
  <si>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</si>
  <si>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</si>
  <si>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</si>
  <si>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</si>
  <si>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</si>
  <si>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</si>
  <si>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</si>
  <si>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</si>
  <si>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</si>
  <si>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</si>
  <si>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</si>
  <si>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</si>
  <si>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</si>
  <si>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</si>
  <si>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</si>
  <si>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</si>
  <si>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</si>
  <si>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</si>
  <si>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</si>
  <si>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</si>
  <si>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</si>
  <si>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</si>
  <si>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</si>
  <si>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</si>
  <si>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</si>
  <si>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</si>
  <si>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</si>
  <si>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</si>
  <si>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</si>
  <si>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</si>
  <si>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</si>
  <si>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</si>
  <si>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</si>
  <si>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</si>
  <si>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</si>
  <si>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</si>
  <si>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</si>
  <si>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</si>
  <si>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</si>
  <si>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</si>
  <si>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</si>
  <si>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</si>
  <si>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</si>
  <si>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</si>
  <si>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</si>
  <si>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</si>
  <si>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</si>
  <si>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</si>
  <si>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</si>
  <si>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</si>
  <si>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</si>
  <si>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</si>
  <si>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</si>
  <si>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</si>
  <si>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</si>
  <si>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</si>
  <si>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</si>
  <si>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</si>
  <si>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</si>
  <si>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</si>
  <si>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</si>
  <si>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</si>
  <si>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</si>
  <si>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</si>
  <si>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</si>
  <si>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</si>
  <si>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</si>
  <si>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</si>
  <si>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</si>
  <si>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</si>
  <si>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</si>
  <si>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</si>
  <si>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</si>
  <si>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</si>
  <si>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</si>
  <si>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</si>
  <si>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</si>
  <si>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</si>
  <si>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</si>
  <si>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</si>
  <si>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</si>
  <si>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</si>
  <si>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</si>
  <si>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</si>
  <si>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</si>
  <si>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</si>
  <si>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</si>
  <si>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</si>
  <si>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</si>
  <si>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</si>
  <si>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</si>
  <si>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</si>
  <si>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</si>
  <si>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</si>
  <si>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</si>
  <si>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</si>
  <si>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</si>
  <si>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</si>
  <si>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</si>
  <si>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</si>
  <si>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</si>
  <si>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</si>
  <si>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</si>
  <si>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</si>
  <si>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</si>
  <si>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</si>
  <si>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</si>
  <si>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</si>
  <si>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</si>
  <si>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</si>
  <si>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</si>
  <si>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</si>
  <si>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</si>
  <si>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</si>
  <si>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</si>
  <si>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</si>
  <si>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</si>
  <si>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</si>
  <si>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</si>
  <si>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</si>
  <si>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</si>
  <si>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</si>
  <si>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</si>
  <si>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</si>
  <si>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</si>
  <si>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</si>
  <si>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</si>
  <si>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</si>
  <si>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</si>
  <si>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</si>
  <si>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</si>
  <si>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</si>
  <si>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</si>
  <si>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</si>
  <si>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</si>
  <si>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</si>
  <si>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</si>
  <si>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</si>
  <si>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</si>
  <si>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</si>
  <si>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</si>
  <si>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</si>
  <si>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</si>
  <si>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</si>
  <si>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</si>
  <si>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</si>
  <si>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</si>
  <si>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</si>
  <si>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</si>
  <si>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</si>
  <si>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</si>
  <si>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</si>
  <si>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</si>
  <si>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</si>
  <si>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</si>
  <si>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</si>
  <si>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</si>
  <si>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</si>
  <si>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</si>
  <si>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</si>
  <si>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</si>
  <si>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</si>
  <si>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</si>
  <si>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</si>
  <si>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</si>
  <si>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</si>
  <si>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</si>
  <si>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</si>
  <si>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</si>
  <si>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</si>
  <si>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</si>
  <si>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</si>
  <si>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</si>
  <si>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</si>
  <si>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</si>
  <si>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</si>
  <si>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</si>
  <si>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</si>
  <si>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</si>
  <si>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</si>
  <si>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</si>
  <si>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</si>
  <si>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</si>
  <si>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</si>
  <si>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</si>
  <si>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</si>
  <si>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</si>
  <si>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</si>
  <si>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</si>
  <si>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</si>
  <si>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</si>
  <si>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</si>
  <si>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</si>
  <si>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</si>
  <si>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</si>
  <si>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</si>
  <si>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</si>
  <si>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</si>
  <si>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</si>
  <si>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</si>
  <si>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</si>
  <si>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</si>
  <si>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</si>
  <si>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</si>
  <si>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</si>
  <si>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</si>
  <si>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</si>
  <si>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</si>
  <si>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</si>
  <si>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</si>
  <si>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</si>
  <si>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</si>
  <si>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</si>
  <si>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</si>
  <si>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</si>
  <si>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</si>
  <si>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</si>
  <si>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</si>
  <si>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</si>
  <si>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</si>
  <si>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</si>
  <si>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</si>
  <si>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</si>
  <si>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</si>
  <si>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</si>
  <si>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</si>
  <si>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</si>
  <si>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</si>
  <si>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</si>
  <si>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</si>
  <si>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</si>
  <si>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</si>
  <si>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</si>
  <si>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</si>
  <si>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</si>
  <si>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</si>
  <si>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</si>
  <si>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</si>
  <si>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</si>
  <si>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</si>
  <si>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</si>
  <si>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</si>
  <si>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</si>
  <si>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</si>
  <si>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</si>
  <si>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</si>
  <si>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</si>
  <si>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</si>
  <si>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</si>
  <si>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</si>
  <si>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</si>
  <si>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</si>
  <si>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</si>
  <si>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</si>
  <si>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</si>
  <si>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</si>
  <si>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</si>
  <si>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</si>
  <si>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</si>
  <si>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</si>
  <si>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</si>
  <si>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</si>
  <si>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</si>
  <si>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</si>
  <si>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</si>
  <si>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</si>
  <si>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</si>
  <si>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</si>
  <si>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</si>
  <si>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</si>
  <si>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</si>
  <si>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</si>
  <si>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</si>
  <si>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</si>
  <si>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</si>
  <si>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</si>
  <si>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</si>
  <si>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</si>
  <si>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</si>
  <si>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</si>
  <si>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</si>
  <si>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</si>
  <si>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</si>
  <si>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</si>
  <si>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</si>
  <si>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</si>
  <si>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</si>
  <si>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</si>
  <si>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</si>
  <si>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</si>
  <si>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</si>
  <si>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</si>
  <si>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</si>
  <si>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</si>
  <si>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</si>
  <si>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</si>
  <si>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</si>
  <si>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</si>
  <si>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</si>
  <si>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</si>
  <si>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</si>
  <si>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</si>
  <si>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</si>
  <si>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</si>
  <si>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</si>
  <si>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</si>
  <si>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</si>
  <si>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</si>
  <si>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</si>
  <si>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</si>
  <si>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</si>
  <si>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</si>
  <si>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</si>
  <si>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</si>
  <si>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</si>
  <si>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</si>
  <si>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</si>
  <si>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</si>
  <si>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</si>
  <si>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</si>
  <si>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</si>
  <si>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</si>
  <si>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</si>
  <si>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</si>
  <si>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</si>
  <si>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</si>
  <si>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</si>
  <si>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</si>
  <si>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</si>
  <si>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</si>
  <si>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</si>
  <si>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</si>
  <si>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</si>
  <si>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</si>
  <si>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</si>
  <si>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</si>
  <si>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</si>
  <si>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</si>
  <si>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</si>
  <si>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</si>
  <si>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</si>
  <si>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</si>
  <si>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</si>
  <si>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</si>
  <si>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</si>
  <si>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</si>
  <si>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</si>
  <si>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</si>
  <si>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</si>
  <si>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</si>
  <si>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</si>
  <si>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</si>
  <si>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</si>
  <si>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</si>
  <si>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</si>
  <si>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</si>
  <si>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</si>
  <si>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</si>
  <si>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</si>
  <si>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</si>
  <si>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</si>
  <si>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</si>
  <si>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</si>
  <si>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</si>
  <si>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</si>
  <si>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</si>
  <si>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</si>
  <si>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</si>
  <si>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</si>
  <si>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</si>
  <si>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</si>
  <si>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</si>
  <si>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</si>
  <si>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</si>
  <si>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</si>
  <si>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</si>
  <si>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</si>
  <si>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</si>
  <si>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</si>
  <si>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</si>
  <si>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</si>
  <si>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</si>
  <si>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</si>
  <si>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</si>
  <si>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</si>
  <si>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</si>
  <si>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</si>
  <si>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</si>
  <si>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</si>
  <si>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</si>
  <si>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</si>
  <si>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</si>
  <si>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</si>
  <si>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</si>
  <si>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</si>
  <si>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</si>
  <si>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</si>
  <si>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</si>
  <si>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</si>
  <si>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</si>
  <si>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</si>
  <si>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</si>
  <si>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</si>
  <si>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</si>
  <si>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</si>
  <si>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</si>
  <si>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</si>
  <si>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</si>
  <si>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</si>
  <si>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</si>
  <si>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</si>
  <si>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</si>
  <si>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</si>
  <si>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</si>
  <si>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</si>
  <si>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</si>
  <si>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</si>
  <si>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</si>
  <si>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</si>
  <si>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</si>
  <si>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</si>
  <si>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</si>
  <si>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</si>
  <si>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</si>
  <si>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</si>
  <si>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</si>
  <si>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</si>
  <si>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</si>
  <si>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</si>
  <si>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</si>
  <si>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</si>
  <si>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</si>
  <si>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</si>
  <si>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</si>
  <si>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</si>
  <si>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</si>
  <si>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</si>
  <si>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</si>
  <si>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</si>
  <si>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</si>
  <si>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</si>
  <si>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</si>
  <si>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</si>
  <si>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</si>
  <si>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</si>
  <si>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</si>
  <si>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</si>
  <si>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</si>
  <si>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</si>
  <si>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</si>
  <si>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</si>
  <si>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</si>
  <si>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</si>
  <si>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</si>
  <si>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</si>
  <si>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</si>
  <si>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</si>
  <si>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</si>
  <si>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</si>
  <si>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</si>
  <si>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</si>
  <si>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</si>
  <si>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</si>
  <si>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</si>
  <si>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</si>
  <si>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</si>
  <si>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</si>
  <si>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</si>
  <si>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</si>
  <si>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</si>
  <si>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</si>
  <si>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</si>
  <si>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</si>
  <si>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</si>
  <si>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</si>
  <si>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</si>
  <si>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</si>
  <si>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</si>
  <si>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</si>
  <si>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</si>
  <si>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</si>
  <si>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</si>
  <si>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</si>
  <si>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</si>
  <si>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</si>
  <si>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</si>
  <si>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</si>
  <si>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</si>
  <si>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</si>
  <si>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</si>
  <si>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</si>
  <si>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</si>
  <si>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</si>
  <si>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</si>
  <si>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</si>
  <si>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</si>
  <si>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</si>
  <si>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</si>
  <si>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</si>
  <si>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</si>
  <si>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</si>
  <si>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</si>
  <si>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</si>
  <si>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</si>
  <si>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</si>
  <si>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</si>
  <si>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</si>
  <si>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</si>
  <si>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</si>
  <si>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</si>
  <si>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</si>
  <si>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</si>
  <si>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</si>
  <si>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</si>
  <si>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</si>
  <si>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</si>
  <si>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</si>
  <si>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</si>
  <si>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</si>
  <si>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</si>
  <si>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</si>
  <si>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</si>
  <si>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</si>
  <si>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</si>
  <si>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</si>
  <si>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</si>
  <si>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</si>
  <si>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</si>
  <si>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</si>
  <si>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</si>
  <si>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</si>
  <si>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</si>
  <si>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</si>
  <si>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</si>
  <si>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</si>
  <si>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</si>
  <si>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</si>
  <si>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</si>
  <si>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</si>
  <si>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</si>
  <si>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</si>
  <si>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</si>
  <si>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</si>
  <si>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</si>
  <si>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</si>
  <si>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</si>
  <si>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</si>
  <si>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</si>
  <si>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</si>
  <si>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</si>
  <si>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</si>
  <si>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</si>
  <si>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</si>
  <si>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</si>
  <si>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</si>
  <si>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</si>
  <si>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</si>
  <si>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</si>
  <si>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</si>
  <si>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</si>
  <si>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</si>
  <si>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</si>
  <si>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</si>
  <si>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</si>
  <si>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</si>
  <si>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</si>
  <si>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</si>
  <si>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</si>
  <si>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</si>
  <si>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</si>
  <si>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</si>
  <si>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</si>
  <si>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</si>
  <si>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</si>
  <si>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</si>
  <si>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</si>
  <si>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</si>
  <si>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</si>
  <si>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</si>
  <si>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</si>
  <si>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</si>
  <si>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</si>
  <si>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</si>
  <si>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</si>
  <si>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</si>
  <si>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</si>
  <si>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</si>
  <si>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</si>
  <si>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</si>
  <si>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</si>
  <si>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</si>
  <si>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</si>
  <si>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</si>
  <si>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</si>
  <si>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</si>
  <si>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</si>
  <si>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</si>
  <si>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</si>
  <si>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</si>
  <si>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</si>
  <si>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</si>
  <si>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</si>
  <si>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</si>
  <si>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</si>
  <si>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</si>
  <si>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</si>
  <si>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</si>
  <si>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</si>
  <si>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</si>
  <si>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</si>
  <si>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</si>
  <si>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</si>
  <si>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</si>
  <si>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</si>
  <si>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</si>
  <si>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</si>
  <si>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</si>
  <si>
    <t xml:space="preserve">CN4 Clermont Ferrand </t>
  </si>
  <si>
    <t xml:space="preserve">CN 4 Clermont Ferrand </t>
  </si>
  <si>
    <t>11/042026</t>
  </si>
  <si>
    <t>CN4 Clermont Ferrand</t>
  </si>
  <si>
    <t>Qualifiée N2 QL</t>
  </si>
  <si>
    <t>CN 5 Chalon</t>
  </si>
  <si>
    <t>CN 5 Poitiers</t>
  </si>
  <si>
    <t xml:space="preserve">CN 5 Poitiers </t>
  </si>
  <si>
    <t>CN5 Poitiers</t>
  </si>
  <si>
    <t>CN5 Poitiiers</t>
  </si>
  <si>
    <t>ORRIOLS</t>
  </si>
  <si>
    <t>DAVID</t>
  </si>
  <si>
    <t>LOUDEAC SPAD</t>
  </si>
  <si>
    <t xml:space="preserve">CN5 Lisieux </t>
  </si>
  <si>
    <t xml:space="preserve">France  Corbas </t>
  </si>
  <si>
    <t>France Corbas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</si>
</sst>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/>
    <xf numFmtId="0" fontId="0" fillId="6" borderId="1" xfId="0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6" ht="31.2" x14ac:dyDescent="0.6">
      <c r="A1" s="68" t="s">
        <v>235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3" t="s">
        <v>255</v>
      </c>
      <c r="F6" s="73"/>
      <c r="G6" s="73" t="s">
        <v>414</v>
      </c>
      <c r="H6" s="73"/>
      <c r="I6" s="73" t="s">
        <v>628</v>
      </c>
      <c r="J6" s="73"/>
      <c r="K6" s="73" t="s">
        <v>642</v>
      </c>
      <c r="L6" s="73"/>
      <c r="M6" s="73" t="s">
        <v>891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6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3</v>
      </c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</row>
    <row r="8" spans="1:26" x14ac:dyDescent="0.3">
      <c r="D8" s="1" t="s">
        <v>1</v>
      </c>
      <c r="E8" s="72">
        <v>45934</v>
      </c>
      <c r="F8" s="72"/>
      <c r="G8" s="72">
        <v>45983</v>
      </c>
      <c r="H8" s="72"/>
      <c r="I8" s="72">
        <v>45997</v>
      </c>
      <c r="J8" s="72"/>
      <c r="K8" s="72">
        <v>46004</v>
      </c>
      <c r="L8" s="72"/>
      <c r="M8" s="72">
        <v>46117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6" x14ac:dyDescent="0.3">
      <c r="D9" s="1" t="s">
        <v>2</v>
      </c>
      <c r="E9" s="73">
        <v>2</v>
      </c>
      <c r="F9" s="73"/>
      <c r="G9" s="73">
        <v>1</v>
      </c>
      <c r="H9" s="73"/>
      <c r="I9" s="73">
        <v>33</v>
      </c>
      <c r="J9" s="73"/>
      <c r="K9" s="73">
        <v>3</v>
      </c>
      <c r="L9" s="73"/>
      <c r="M9" s="73">
        <v>2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638</v>
      </c>
      <c r="C11" s="13" t="s">
        <v>639</v>
      </c>
      <c r="D11" s="13" t="s">
        <v>256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3">
      <c r="A12" s="18">
        <v>2</v>
      </c>
      <c r="B12" s="13" t="s">
        <v>636</v>
      </c>
      <c r="C12" s="13" t="s">
        <v>637</v>
      </c>
      <c r="D12" s="13" t="s">
        <v>152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3">
      <c r="A13" s="18">
        <v>3</v>
      </c>
      <c r="B13" s="20" t="s">
        <v>216</v>
      </c>
      <c r="C13" s="20" t="s">
        <v>231</v>
      </c>
      <c r="D13" s="20" t="s">
        <v>102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3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3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3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3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3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3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3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3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3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3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3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3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3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3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3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3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3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3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3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3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3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3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3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3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3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3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3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3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3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3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3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3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3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3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3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3">
      <c r="A49" s="66" t="s">
        <v>11</v>
      </c>
      <c r="B49" s="66"/>
      <c r="C49" s="67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4.4" x14ac:dyDescent="0.3"/>
  <cols>
    <col min="1" max="1" width="18.33203125" bestFit="1" customWidth="1"/>
    <col min="2" max="2" width="24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68" t="s">
        <v>654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69" t="s">
        <v>414</v>
      </c>
      <c r="F6" s="69"/>
      <c r="G6" s="69" t="s">
        <v>908</v>
      </c>
      <c r="H6" s="69"/>
      <c r="I6" s="69"/>
      <c r="J6" s="69"/>
      <c r="K6" s="69"/>
      <c r="L6" s="69"/>
      <c r="M6" s="69"/>
      <c r="N6" s="69"/>
      <c r="O6" s="69"/>
      <c r="P6" s="69"/>
      <c r="Q6" s="74"/>
      <c r="R6" s="74"/>
      <c r="S6" s="69"/>
      <c r="T6" s="69"/>
      <c r="U6" s="69"/>
      <c r="V6" s="69"/>
      <c r="W6" s="69"/>
      <c r="X6" s="69"/>
      <c r="Y6" s="73"/>
      <c r="Z6" s="73"/>
      <c r="AA6" s="73"/>
      <c r="AB6" s="73"/>
    </row>
    <row r="7" spans="1:31" x14ac:dyDescent="0.3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70"/>
      <c r="Z7" s="71"/>
      <c r="AA7" s="70"/>
      <c r="AB7" s="71"/>
    </row>
    <row r="8" spans="1:31" x14ac:dyDescent="0.3">
      <c r="D8" s="1" t="s">
        <v>1</v>
      </c>
      <c r="E8" s="72">
        <v>45983</v>
      </c>
      <c r="F8" s="72"/>
      <c r="G8" s="72">
        <v>46117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31" x14ac:dyDescent="0.3">
      <c r="D9" s="1" t="s">
        <v>2</v>
      </c>
      <c r="E9" s="73">
        <v>7</v>
      </c>
      <c r="F9" s="73"/>
      <c r="G9" s="73">
        <v>4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0</v>
      </c>
      <c r="T9" s="73"/>
      <c r="U9" s="73">
        <v>0</v>
      </c>
      <c r="V9" s="73"/>
      <c r="W9" s="73"/>
      <c r="X9" s="73"/>
      <c r="Y9" s="73"/>
      <c r="Z9" s="73"/>
      <c r="AA9" s="73"/>
      <c r="AB9" s="73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8">
        <f>AD11</f>
        <v>1</v>
      </c>
      <c r="B11" s="20" t="s">
        <v>497</v>
      </c>
      <c r="C11" s="20" t="s">
        <v>447</v>
      </c>
      <c r="D11" s="20" t="s">
        <v>428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3">
      <c r="A12" s="18">
        <f t="shared" ref="A12:A14" si="13">AD12</f>
        <v>2</v>
      </c>
      <c r="B12" s="13" t="s">
        <v>657</v>
      </c>
      <c r="C12" s="13" t="s">
        <v>658</v>
      </c>
      <c r="D12" s="13" t="s">
        <v>102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3">
      <c r="A13" s="18">
        <f t="shared" si="13"/>
        <v>3</v>
      </c>
      <c r="B13" s="13" t="s">
        <v>655</v>
      </c>
      <c r="C13" s="13"/>
      <c r="D13" s="13" t="s">
        <v>158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3">
      <c r="A14" s="18">
        <f t="shared" si="13"/>
        <v>4</v>
      </c>
      <c r="B14" s="13" t="s">
        <v>656</v>
      </c>
      <c r="C14" s="13" t="s">
        <v>522</v>
      </c>
      <c r="D14" s="13" t="s">
        <v>428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3">
      <c r="A15" s="18">
        <v>5</v>
      </c>
      <c r="B15" s="13" t="s">
        <v>504</v>
      </c>
      <c r="C15" s="13" t="s">
        <v>501</v>
      </c>
      <c r="D15" s="13" t="s">
        <v>207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3">
      <c r="A16" s="18">
        <v>6</v>
      </c>
      <c r="B16" s="20" t="s">
        <v>909</v>
      </c>
      <c r="C16" s="20" t="s">
        <v>910</v>
      </c>
      <c r="D16" s="20" t="s">
        <v>911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3">
      <c r="A17" s="18">
        <v>7</v>
      </c>
      <c r="B17" s="20" t="s">
        <v>659</v>
      </c>
      <c r="C17" s="20" t="s">
        <v>660</v>
      </c>
      <c r="D17" s="20" t="s">
        <v>102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3">
      <c r="A18" s="18">
        <v>8</v>
      </c>
      <c r="B18" s="13" t="s">
        <v>661</v>
      </c>
      <c r="C18" s="13" t="s">
        <v>435</v>
      </c>
      <c r="D18" s="13" t="s">
        <v>102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3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3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3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3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3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3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3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3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3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3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3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3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3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3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3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3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3">
      <c r="A35" s="66" t="s">
        <v>11</v>
      </c>
      <c r="B35" s="66"/>
      <c r="C35" s="6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1" sqref="K11:K3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.2" x14ac:dyDescent="0.6">
      <c r="A1" s="68" t="s">
        <v>254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21" x14ac:dyDescent="0.3">
      <c r="B3" s="2"/>
    </row>
    <row r="4" spans="1:21" x14ac:dyDescent="0.3">
      <c r="B4" s="2"/>
      <c r="C4" s="3"/>
    </row>
    <row r="6" spans="1:21" ht="27" customHeight="1" x14ac:dyDescent="0.3">
      <c r="D6" s="1" t="s">
        <v>0</v>
      </c>
      <c r="E6" s="69" t="s">
        <v>414</v>
      </c>
      <c r="F6" s="69"/>
      <c r="G6" s="69" t="s">
        <v>642</v>
      </c>
      <c r="H6" s="69"/>
      <c r="I6" s="69" t="s">
        <v>834</v>
      </c>
      <c r="J6" s="69"/>
      <c r="K6" s="69" t="s">
        <v>871</v>
      </c>
      <c r="L6" s="69"/>
      <c r="M6" s="69" t="s">
        <v>905</v>
      </c>
      <c r="N6" s="69"/>
      <c r="O6" s="73"/>
      <c r="P6" s="73"/>
      <c r="Q6" s="73"/>
      <c r="R6" s="73"/>
    </row>
    <row r="7" spans="1:21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2</v>
      </c>
      <c r="N7" s="71"/>
      <c r="O7" s="70"/>
      <c r="P7" s="71"/>
      <c r="Q7" s="70"/>
      <c r="R7" s="71"/>
    </row>
    <row r="8" spans="1:21" x14ac:dyDescent="0.3">
      <c r="D8" s="1" t="s">
        <v>1</v>
      </c>
      <c r="E8" s="72">
        <v>45983</v>
      </c>
      <c r="F8" s="72"/>
      <c r="G8" s="72">
        <v>46005</v>
      </c>
      <c r="H8" s="72"/>
      <c r="I8" s="72">
        <v>46061</v>
      </c>
      <c r="J8" s="72"/>
      <c r="K8" s="72">
        <v>46096</v>
      </c>
      <c r="L8" s="72"/>
      <c r="M8" s="72">
        <v>46117</v>
      </c>
      <c r="N8" s="72"/>
      <c r="O8" s="72"/>
      <c r="P8" s="72"/>
      <c r="Q8" s="72"/>
      <c r="R8" s="72"/>
    </row>
    <row r="9" spans="1:21" x14ac:dyDescent="0.3">
      <c r="D9" s="1" t="s">
        <v>2</v>
      </c>
      <c r="E9" s="73">
        <v>8</v>
      </c>
      <c r="F9" s="73"/>
      <c r="G9" s="73">
        <v>14</v>
      </c>
      <c r="H9" s="73"/>
      <c r="I9" s="73">
        <v>7</v>
      </c>
      <c r="J9" s="73"/>
      <c r="K9" s="73">
        <v>4</v>
      </c>
      <c r="L9" s="73"/>
      <c r="M9" s="73">
        <v>5</v>
      </c>
      <c r="N9" s="73"/>
      <c r="O9" s="73"/>
      <c r="P9" s="73"/>
      <c r="Q9" s="73"/>
      <c r="R9" s="73"/>
    </row>
    <row r="10" spans="1:2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3">
      <c r="A11" s="18">
        <f>T11</f>
        <v>1</v>
      </c>
      <c r="B11" s="20" t="s">
        <v>835</v>
      </c>
      <c r="C11" s="20" t="s">
        <v>836</v>
      </c>
      <c r="D11" s="20" t="s">
        <v>428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3">
      <c r="A12" s="18">
        <f t="shared" ref="A12:A14" si="7">T12</f>
        <v>2</v>
      </c>
      <c r="B12" s="13" t="s">
        <v>598</v>
      </c>
      <c r="C12" s="13" t="s">
        <v>447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3">
      <c r="A13" s="18">
        <f t="shared" si="7"/>
        <v>3</v>
      </c>
      <c r="B13" s="20" t="s">
        <v>596</v>
      </c>
      <c r="C13" s="20" t="s">
        <v>597</v>
      </c>
      <c r="D13" s="20" t="s">
        <v>102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3">
      <c r="A14" s="18">
        <f t="shared" si="7"/>
        <v>4</v>
      </c>
      <c r="B14" s="20" t="s">
        <v>727</v>
      </c>
      <c r="C14" s="20" t="s">
        <v>728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3">
      <c r="A15" s="18">
        <v>5</v>
      </c>
      <c r="B15" s="13" t="s">
        <v>603</v>
      </c>
      <c r="C15" s="13" t="s">
        <v>604</v>
      </c>
      <c r="D15" s="13" t="s">
        <v>102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3">
      <c r="A16" s="18">
        <v>6</v>
      </c>
      <c r="B16" s="13" t="s">
        <v>837</v>
      </c>
      <c r="C16" s="13" t="s">
        <v>838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/>
      <c r="P16" s="22">
        <f t="shared" si="4"/>
        <v>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3">
      <c r="A17" s="18">
        <v>7</v>
      </c>
      <c r="B17" s="13" t="s">
        <v>594</v>
      </c>
      <c r="C17" s="13" t="s">
        <v>595</v>
      </c>
      <c r="D17" s="13" t="s">
        <v>485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3">
      <c r="A18" s="18">
        <v>8</v>
      </c>
      <c r="B18" s="20" t="s">
        <v>731</v>
      </c>
      <c r="C18" s="20" t="s">
        <v>732</v>
      </c>
      <c r="D18" s="20" t="s">
        <v>102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3">
      <c r="A19" s="18">
        <v>9</v>
      </c>
      <c r="B19" s="20" t="s">
        <v>726</v>
      </c>
      <c r="C19" s="20" t="s">
        <v>336</v>
      </c>
      <c r="D19" s="20" t="s">
        <v>102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3">
      <c r="A20" s="18">
        <v>10</v>
      </c>
      <c r="B20" s="20" t="s">
        <v>607</v>
      </c>
      <c r="C20" s="20" t="s">
        <v>336</v>
      </c>
      <c r="D20" s="20" t="s">
        <v>102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3">
      <c r="A21" s="18">
        <v>11</v>
      </c>
      <c r="B21" s="13" t="s">
        <v>599</v>
      </c>
      <c r="C21" s="13" t="s">
        <v>600</v>
      </c>
      <c r="D21" s="13" t="s">
        <v>489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3">
      <c r="A22" s="18">
        <v>12</v>
      </c>
      <c r="B22" s="20" t="s">
        <v>912</v>
      </c>
      <c r="C22" s="20" t="s">
        <v>913</v>
      </c>
      <c r="D22" s="22" t="s">
        <v>371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/>
      <c r="P22" s="22">
        <f t="shared" si="4"/>
        <v>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3">
      <c r="A23" s="13">
        <v>13</v>
      </c>
      <c r="B23" s="20" t="s">
        <v>562</v>
      </c>
      <c r="C23" s="20" t="s">
        <v>563</v>
      </c>
      <c r="D23" s="20" t="s">
        <v>371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3">
      <c r="A24" s="18">
        <v>14</v>
      </c>
      <c r="B24" s="13" t="s">
        <v>729</v>
      </c>
      <c r="C24" s="13" t="s">
        <v>730</v>
      </c>
      <c r="D24" s="13" t="s">
        <v>102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3">
      <c r="A25" s="18">
        <v>15</v>
      </c>
      <c r="B25" s="20" t="s">
        <v>914</v>
      </c>
      <c r="C25" s="20" t="s">
        <v>915</v>
      </c>
      <c r="D25" s="20" t="s">
        <v>102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3">
      <c r="A26" s="18">
        <v>16</v>
      </c>
      <c r="B26" s="20" t="s">
        <v>601</v>
      </c>
      <c r="C26" s="20" t="s">
        <v>602</v>
      </c>
      <c r="D26" s="20" t="s">
        <v>125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3">
      <c r="A27" s="18">
        <v>17</v>
      </c>
      <c r="B27" s="20" t="s">
        <v>733</v>
      </c>
      <c r="C27" s="20" t="s">
        <v>734</v>
      </c>
      <c r="D27" s="20" t="s">
        <v>428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3">
      <c r="A28" s="18">
        <v>18</v>
      </c>
      <c r="B28" s="20" t="s">
        <v>735</v>
      </c>
      <c r="C28" s="20" t="s">
        <v>409</v>
      </c>
      <c r="D28" s="20" t="s">
        <v>102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3">
      <c r="A29" s="18">
        <v>19</v>
      </c>
      <c r="B29" s="20" t="s">
        <v>916</v>
      </c>
      <c r="C29" s="20" t="s">
        <v>917</v>
      </c>
      <c r="D29" s="20" t="s">
        <v>371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3">
      <c r="A30" s="19">
        <v>20</v>
      </c>
      <c r="B30" s="20" t="s">
        <v>736</v>
      </c>
      <c r="C30" s="20" t="s">
        <v>737</v>
      </c>
      <c r="D30" s="20" t="s">
        <v>102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3">
      <c r="A31" s="19">
        <v>22</v>
      </c>
      <c r="B31" s="20" t="s">
        <v>839</v>
      </c>
      <c r="C31" s="20" t="s">
        <v>551</v>
      </c>
      <c r="D31" s="20" t="s">
        <v>428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3">
      <c r="A32" s="19">
        <v>23</v>
      </c>
      <c r="B32" s="13" t="s">
        <v>155</v>
      </c>
      <c r="C32" s="13" t="s">
        <v>605</v>
      </c>
      <c r="D32" s="13" t="s">
        <v>606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3">
      <c r="A33" s="19">
        <v>24</v>
      </c>
      <c r="B33" s="20" t="s">
        <v>738</v>
      </c>
      <c r="C33" s="20" t="s">
        <v>499</v>
      </c>
      <c r="D33" s="20" t="s">
        <v>102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3">
      <c r="A34" s="19">
        <v>25</v>
      </c>
      <c r="B34" s="36" t="s">
        <v>739</v>
      </c>
      <c r="C34" s="36" t="s">
        <v>740</v>
      </c>
      <c r="D34" s="20" t="s">
        <v>102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3">
      <c r="A35" s="66" t="s">
        <v>11</v>
      </c>
      <c r="B35" s="66"/>
      <c r="C35" s="67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tabSelected="1"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4" sqref="A4"/>
    </sheetView>
  </sheetViews>
  <sheetFormatPr baseColWidth="10" defaultRowHeight="14.4" x14ac:dyDescent="0.3"/>
  <cols>
    <col min="1" max="1" width="15.33203125" customWidth="1"/>
    <col min="2" max="2" width="19" bestFit="1" customWidth="1"/>
    <col min="3" max="3" width="13.44140625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24" max="24" width="13.6640625" customWidth="1"/>
    <col min="25" max="25" width="12.109375" customWidth="1"/>
  </cols>
  <sheetData>
    <row r="1" spans="1:28" ht="31.2" x14ac:dyDescent="0.6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28" x14ac:dyDescent="0.3">
      <c r="B3" s="2"/>
    </row>
    <row r="4" spans="1:28" x14ac:dyDescent="0.3">
      <c r="B4" s="2"/>
      <c r="C4" s="3"/>
    </row>
    <row r="6" spans="1:28" ht="28.95" customHeight="1" x14ac:dyDescent="0.3">
      <c r="D6" s="1" t="s">
        <v>0</v>
      </c>
      <c r="E6" s="69" t="s">
        <v>301</v>
      </c>
      <c r="F6" s="69"/>
      <c r="G6" s="69" t="s">
        <v>376</v>
      </c>
      <c r="H6" s="69"/>
      <c r="I6" s="69" t="s">
        <v>359</v>
      </c>
      <c r="J6" s="69"/>
      <c r="K6" s="69" t="s">
        <v>413</v>
      </c>
      <c r="L6" s="69"/>
      <c r="M6" s="69" t="s">
        <v>414</v>
      </c>
      <c r="N6" s="69"/>
      <c r="O6" s="69" t="s">
        <v>741</v>
      </c>
      <c r="P6" s="69"/>
      <c r="Q6" s="69" t="s">
        <v>855</v>
      </c>
      <c r="R6" s="69"/>
      <c r="S6" s="69" t="s">
        <v>921</v>
      </c>
      <c r="T6" s="69"/>
      <c r="U6" s="69" t="s">
        <v>939</v>
      </c>
      <c r="V6" s="69"/>
      <c r="W6" s="69"/>
      <c r="X6" s="69"/>
      <c r="Y6" s="74"/>
      <c r="Z6" s="74"/>
    </row>
    <row r="7" spans="1:28" x14ac:dyDescent="0.3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2</v>
      </c>
      <c r="P7" s="71"/>
      <c r="Q7" s="70">
        <v>5</v>
      </c>
      <c r="R7" s="71"/>
      <c r="S7" s="70">
        <v>5</v>
      </c>
      <c r="T7" s="71"/>
      <c r="U7" s="70">
        <v>5</v>
      </c>
      <c r="V7" s="71"/>
      <c r="W7" s="70"/>
      <c r="X7" s="71"/>
      <c r="Y7" s="70"/>
      <c r="Z7" s="71"/>
    </row>
    <row r="8" spans="1:28" x14ac:dyDescent="0.3">
      <c r="D8" s="1" t="s">
        <v>1</v>
      </c>
      <c r="E8" s="72" t="s">
        <v>302</v>
      </c>
      <c r="F8" s="72"/>
      <c r="G8" s="72">
        <v>45948</v>
      </c>
      <c r="H8" s="72"/>
      <c r="I8" s="72">
        <v>45962</v>
      </c>
      <c r="J8" s="72"/>
      <c r="K8" s="72">
        <v>45983</v>
      </c>
      <c r="L8" s="72"/>
      <c r="M8" s="72">
        <v>45983</v>
      </c>
      <c r="N8" s="72"/>
      <c r="O8" s="72">
        <v>46005</v>
      </c>
      <c r="P8" s="72"/>
      <c r="Q8" s="72">
        <v>46081</v>
      </c>
      <c r="R8" s="72"/>
      <c r="S8" s="72">
        <v>46116</v>
      </c>
      <c r="T8" s="72"/>
      <c r="U8" s="72">
        <v>46158</v>
      </c>
      <c r="V8" s="72"/>
      <c r="W8" s="72"/>
      <c r="X8" s="72"/>
      <c r="Y8" s="72"/>
      <c r="Z8" s="72"/>
    </row>
    <row r="9" spans="1:28" x14ac:dyDescent="0.3">
      <c r="D9" s="1" t="s">
        <v>2</v>
      </c>
      <c r="E9" s="73">
        <v>42</v>
      </c>
      <c r="F9" s="73"/>
      <c r="G9" s="73">
        <v>372</v>
      </c>
      <c r="H9" s="73"/>
      <c r="I9" s="73">
        <v>38</v>
      </c>
      <c r="J9" s="73"/>
      <c r="K9" s="73">
        <v>296</v>
      </c>
      <c r="L9" s="73"/>
      <c r="M9" s="73">
        <v>28</v>
      </c>
      <c r="N9" s="73"/>
      <c r="O9" s="73">
        <v>40</v>
      </c>
      <c r="P9" s="73"/>
      <c r="Q9" s="73">
        <v>301</v>
      </c>
      <c r="R9" s="73"/>
      <c r="S9" s="73">
        <v>308</v>
      </c>
      <c r="T9" s="73"/>
      <c r="U9" s="73">
        <v>235</v>
      </c>
      <c r="V9" s="73"/>
      <c r="W9" s="73"/>
      <c r="X9" s="73"/>
      <c r="Y9" s="73"/>
      <c r="Z9" s="73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8">
        <f>AB11</f>
        <v>1</v>
      </c>
      <c r="B11" s="13" t="s">
        <v>178</v>
      </c>
      <c r="C11" s="13" t="s">
        <v>179</v>
      </c>
      <c r="D11" s="13" t="s">
        <v>44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6" si="5">IF(O11=0,,($O$9-O11)*$O$7*100/$O$9)</f>
        <v>185</v>
      </c>
      <c r="Q11" s="35">
        <v>57</v>
      </c>
      <c r="R11" s="7">
        <f t="shared" ref="R11:R23" si="6">IF(Q11=0,,($Q$9-Q11)*$Q$7*100/$Q$9)</f>
        <v>405.31561461794018</v>
      </c>
      <c r="S11" s="50"/>
      <c r="T11" s="7">
        <f t="shared" ref="T11:T23" si="7">IF(S11=0,,($S$9-S11)*$S$7*100/$S$9)</f>
        <v>0</v>
      </c>
      <c r="U11" s="50"/>
      <c r="V11" s="7">
        <f t="shared" ref="V11:V34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0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3">
      <c r="A12" s="18">
        <f>AB12</f>
        <v>2</v>
      </c>
      <c r="B12" s="13" t="s">
        <v>144</v>
      </c>
      <c r="C12" s="13" t="s">
        <v>145</v>
      </c>
      <c r="D12" s="13" t="s">
        <v>44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>
        <v>9</v>
      </c>
      <c r="P12" s="7">
        <f t="shared" si="5"/>
        <v>155</v>
      </c>
      <c r="Q12" s="13">
        <v>176</v>
      </c>
      <c r="R12" s="7">
        <f t="shared" si="6"/>
        <v>207.64119601328903</v>
      </c>
      <c r="S12" s="6">
        <v>65</v>
      </c>
      <c r="T12" s="7">
        <f t="shared" si="7"/>
        <v>394.48051948051949</v>
      </c>
      <c r="U12" s="6">
        <v>121</v>
      </c>
      <c r="V12" s="7">
        <f t="shared" si="8"/>
        <v>242.55319148936169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1786.6210758054001</v>
      </c>
      <c r="AB12" s="7">
        <f t="shared" si="12"/>
        <v>2</v>
      </c>
    </row>
    <row r="13" spans="1:28" x14ac:dyDescent="0.3">
      <c r="A13" s="18">
        <f>AB13</f>
        <v>3</v>
      </c>
      <c r="B13" s="20" t="s">
        <v>52</v>
      </c>
      <c r="C13" s="20" t="s">
        <v>86</v>
      </c>
      <c r="D13" s="20" t="s">
        <v>44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>
        <v>2</v>
      </c>
      <c r="P13" s="7">
        <f t="shared" si="5"/>
        <v>190</v>
      </c>
      <c r="Q13" s="13">
        <v>100</v>
      </c>
      <c r="R13" s="7">
        <f t="shared" si="6"/>
        <v>333.8870431893688</v>
      </c>
      <c r="S13" s="6">
        <v>74</v>
      </c>
      <c r="T13" s="7">
        <f t="shared" si="7"/>
        <v>379.87012987012986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1566.3796457626165</v>
      </c>
      <c r="AB13" s="7">
        <f t="shared" si="12"/>
        <v>3</v>
      </c>
    </row>
    <row r="14" spans="1:28" x14ac:dyDescent="0.3">
      <c r="A14" s="18">
        <f>AB14</f>
        <v>4</v>
      </c>
      <c r="B14" s="13" t="s">
        <v>176</v>
      </c>
      <c r="C14" s="13" t="s">
        <v>177</v>
      </c>
      <c r="D14" s="13" t="s">
        <v>44</v>
      </c>
      <c r="E14" s="22"/>
      <c r="F14" s="22">
        <f t="shared" si="0"/>
        <v>0</v>
      </c>
      <c r="G14" s="22">
        <v>167</v>
      </c>
      <c r="H14" s="7">
        <f t="shared" si="1"/>
        <v>275.53763440860217</v>
      </c>
      <c r="I14" s="22"/>
      <c r="J14" s="22">
        <f t="shared" si="2"/>
        <v>0</v>
      </c>
      <c r="K14" s="22"/>
      <c r="L14" s="7">
        <f t="shared" si="3"/>
        <v>0</v>
      </c>
      <c r="M14" s="7"/>
      <c r="N14" s="7">
        <f t="shared" si="4"/>
        <v>0</v>
      </c>
      <c r="O14" s="7">
        <v>1</v>
      </c>
      <c r="P14" s="7">
        <f t="shared" si="5"/>
        <v>195</v>
      </c>
      <c r="Q14" s="22">
        <v>82</v>
      </c>
      <c r="R14" s="7">
        <f t="shared" si="6"/>
        <v>363.78737541528238</v>
      </c>
      <c r="S14" s="7"/>
      <c r="T14" s="7">
        <f t="shared" si="7"/>
        <v>0</v>
      </c>
      <c r="U14" s="7">
        <v>3</v>
      </c>
      <c r="V14" s="7">
        <f t="shared" si="8"/>
        <v>493.61702127659572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1327.9420311004803</v>
      </c>
      <c r="AB14" s="7">
        <f t="shared" si="12"/>
        <v>4</v>
      </c>
    </row>
    <row r="15" spans="1:28" x14ac:dyDescent="0.3">
      <c r="A15" s="18">
        <v>5</v>
      </c>
      <c r="B15" s="20" t="s">
        <v>187</v>
      </c>
      <c r="C15" s="20" t="s">
        <v>55</v>
      </c>
      <c r="D15" s="20" t="s">
        <v>99</v>
      </c>
      <c r="E15" s="20">
        <v>17</v>
      </c>
      <c r="F15" s="22">
        <f t="shared" si="0"/>
        <v>119.04761904761905</v>
      </c>
      <c r="G15" s="20"/>
      <c r="H15" s="7">
        <f t="shared" si="1"/>
        <v>0</v>
      </c>
      <c r="I15" s="20">
        <v>18</v>
      </c>
      <c r="J15" s="22">
        <f t="shared" si="2"/>
        <v>105.26315789473684</v>
      </c>
      <c r="K15" s="20"/>
      <c r="L15" s="7">
        <f t="shared" si="3"/>
        <v>0</v>
      </c>
      <c r="M15" s="6">
        <v>3</v>
      </c>
      <c r="N15" s="7">
        <f t="shared" si="4"/>
        <v>178.57142857142858</v>
      </c>
      <c r="O15" s="6">
        <v>14</v>
      </c>
      <c r="P15" s="7">
        <f t="shared" si="5"/>
        <v>130</v>
      </c>
      <c r="Q15" s="13">
        <v>254</v>
      </c>
      <c r="R15" s="7">
        <f t="shared" si="6"/>
        <v>78.073089700996675</v>
      </c>
      <c r="S15" s="6">
        <v>156</v>
      </c>
      <c r="T15" s="7">
        <f t="shared" si="7"/>
        <v>246.75324675324674</v>
      </c>
      <c r="U15" s="6">
        <v>164</v>
      </c>
      <c r="V15" s="7">
        <f t="shared" si="8"/>
        <v>151.06382978723406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1008.7723717552619</v>
      </c>
      <c r="AB15" s="7">
        <f t="shared" si="12"/>
        <v>5</v>
      </c>
    </row>
    <row r="16" spans="1:28" x14ac:dyDescent="0.3">
      <c r="A16" s="18">
        <v>6</v>
      </c>
      <c r="B16" s="13" t="s">
        <v>184</v>
      </c>
      <c r="C16" s="13" t="s">
        <v>75</v>
      </c>
      <c r="D16" s="13" t="s">
        <v>44</v>
      </c>
      <c r="E16" s="22"/>
      <c r="F16" s="22">
        <f t="shared" si="0"/>
        <v>0</v>
      </c>
      <c r="G16" s="22">
        <v>177</v>
      </c>
      <c r="H16" s="7">
        <f t="shared" si="1"/>
        <v>262.09677419354841</v>
      </c>
      <c r="I16" s="22">
        <v>22</v>
      </c>
      <c r="J16" s="22">
        <f t="shared" si="2"/>
        <v>84.21052631578948</v>
      </c>
      <c r="K16" s="22">
        <v>188</v>
      </c>
      <c r="L16" s="7">
        <f t="shared" si="3"/>
        <v>182.43243243243242</v>
      </c>
      <c r="M16" s="7"/>
      <c r="N16" s="7">
        <f t="shared" si="4"/>
        <v>0</v>
      </c>
      <c r="O16" s="7">
        <v>8</v>
      </c>
      <c r="P16" s="7">
        <f t="shared" si="5"/>
        <v>160</v>
      </c>
      <c r="Q16" s="22">
        <v>199</v>
      </c>
      <c r="R16" s="7">
        <f t="shared" si="6"/>
        <v>169.43521594684384</v>
      </c>
      <c r="S16" s="7"/>
      <c r="T16" s="7">
        <f t="shared" si="7"/>
        <v>0</v>
      </c>
      <c r="U16" s="7">
        <v>194</v>
      </c>
      <c r="V16" s="7">
        <f t="shared" si="8"/>
        <v>87.234042553191486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945.4089914418056</v>
      </c>
      <c r="AB16" s="7">
        <f t="shared" si="12"/>
        <v>6</v>
      </c>
    </row>
    <row r="17" spans="1:28" x14ac:dyDescent="0.3">
      <c r="A17" s="18">
        <v>7</v>
      </c>
      <c r="B17" s="13" t="s">
        <v>129</v>
      </c>
      <c r="C17" s="13" t="s">
        <v>130</v>
      </c>
      <c r="D17" s="13" t="s">
        <v>89</v>
      </c>
      <c r="E17" s="6"/>
      <c r="F17" s="22">
        <f t="shared" si="0"/>
        <v>0</v>
      </c>
      <c r="G17" s="20"/>
      <c r="H17" s="7">
        <f t="shared" si="1"/>
        <v>0</v>
      </c>
      <c r="I17" s="20">
        <v>1</v>
      </c>
      <c r="J17" s="22">
        <f t="shared" si="2"/>
        <v>194.73684210526315</v>
      </c>
      <c r="K17" s="13"/>
      <c r="L17" s="7">
        <f t="shared" si="3"/>
        <v>0</v>
      </c>
      <c r="M17" s="6">
        <v>2</v>
      </c>
      <c r="N17" s="7">
        <f t="shared" si="4"/>
        <v>185.71428571428572</v>
      </c>
      <c r="O17" s="6">
        <v>7</v>
      </c>
      <c r="P17" s="7">
        <f t="shared" si="5"/>
        <v>165</v>
      </c>
      <c r="Q17" s="13"/>
      <c r="R17" s="7">
        <f t="shared" si="6"/>
        <v>0</v>
      </c>
      <c r="S17" s="6"/>
      <c r="T17" s="7">
        <f t="shared" si="7"/>
        <v>0</v>
      </c>
      <c r="U17" s="6">
        <v>97</v>
      </c>
      <c r="V17" s="7">
        <f t="shared" si="8"/>
        <v>293.61702127659572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839.06814909614468</v>
      </c>
      <c r="AB17" s="7">
        <f t="shared" si="12"/>
        <v>7</v>
      </c>
    </row>
    <row r="18" spans="1:28" x14ac:dyDescent="0.3">
      <c r="A18" s="18">
        <v>8</v>
      </c>
      <c r="B18" s="13" t="s">
        <v>198</v>
      </c>
      <c r="C18" s="13" t="s">
        <v>199</v>
      </c>
      <c r="D18" s="13" t="s">
        <v>99</v>
      </c>
      <c r="E18" s="13">
        <v>11</v>
      </c>
      <c r="F18" s="22">
        <f t="shared" si="0"/>
        <v>147.61904761904762</v>
      </c>
      <c r="G18" s="13"/>
      <c r="H18" s="7">
        <f t="shared" si="1"/>
        <v>0</v>
      </c>
      <c r="I18" s="13"/>
      <c r="J18" s="22">
        <f t="shared" si="2"/>
        <v>0</v>
      </c>
      <c r="K18" s="13"/>
      <c r="L18" s="7">
        <f t="shared" si="3"/>
        <v>0</v>
      </c>
      <c r="M18" s="6">
        <v>5</v>
      </c>
      <c r="N18" s="7">
        <f t="shared" si="4"/>
        <v>164.28571428571428</v>
      </c>
      <c r="O18" s="6">
        <v>12</v>
      </c>
      <c r="P18" s="7">
        <f t="shared" si="5"/>
        <v>140</v>
      </c>
      <c r="Q18" s="13">
        <v>252</v>
      </c>
      <c r="R18" s="7">
        <f t="shared" si="6"/>
        <v>81.395348837209298</v>
      </c>
      <c r="S18" s="6"/>
      <c r="T18" s="7">
        <f t="shared" si="7"/>
        <v>0</v>
      </c>
      <c r="U18" s="6">
        <v>149</v>
      </c>
      <c r="V18" s="7">
        <f t="shared" si="8"/>
        <v>182.97872340425531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716.27883414622659</v>
      </c>
      <c r="AB18" s="6">
        <f t="shared" si="12"/>
        <v>8</v>
      </c>
    </row>
    <row r="19" spans="1:28" x14ac:dyDescent="0.3">
      <c r="A19" s="19">
        <v>9</v>
      </c>
      <c r="B19" s="20" t="s">
        <v>52</v>
      </c>
      <c r="C19" s="20" t="s">
        <v>53</v>
      </c>
      <c r="D19" s="20" t="s">
        <v>44</v>
      </c>
      <c r="E19" s="20">
        <v>8</v>
      </c>
      <c r="F19" s="22">
        <f t="shared" si="0"/>
        <v>161.9047619047619</v>
      </c>
      <c r="G19" s="20">
        <v>180</v>
      </c>
      <c r="H19" s="7">
        <f t="shared" si="1"/>
        <v>258.06451612903226</v>
      </c>
      <c r="I19" s="20"/>
      <c r="J19" s="22">
        <f t="shared" si="2"/>
        <v>0</v>
      </c>
      <c r="K19" s="13"/>
      <c r="L19" s="7">
        <f t="shared" si="3"/>
        <v>0</v>
      </c>
      <c r="M19" s="6"/>
      <c r="N19" s="7">
        <f t="shared" si="4"/>
        <v>0</v>
      </c>
      <c r="O19" s="6">
        <v>6</v>
      </c>
      <c r="P19" s="7">
        <f t="shared" si="5"/>
        <v>170</v>
      </c>
      <c r="Q19" s="13">
        <v>261</v>
      </c>
      <c r="R19" s="7">
        <f t="shared" si="6"/>
        <v>66.44518272425249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656.41446075804663</v>
      </c>
      <c r="AB19" s="6">
        <f t="shared" si="12"/>
        <v>9</v>
      </c>
    </row>
    <row r="20" spans="1:28" x14ac:dyDescent="0.3">
      <c r="A20" s="19">
        <v>10</v>
      </c>
      <c r="B20" s="13" t="s">
        <v>175</v>
      </c>
      <c r="C20" s="13" t="s">
        <v>128</v>
      </c>
      <c r="D20" s="13" t="s">
        <v>125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>
        <v>113</v>
      </c>
      <c r="V20" s="7">
        <f t="shared" si="8"/>
        <v>259.57446808510639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580.8110272248914</v>
      </c>
      <c r="AB20" s="6">
        <f t="shared" si="12"/>
        <v>10</v>
      </c>
    </row>
    <row r="21" spans="1:28" x14ac:dyDescent="0.3">
      <c r="A21" s="19">
        <v>11</v>
      </c>
      <c r="B21" s="13" t="s">
        <v>243</v>
      </c>
      <c r="C21" s="13" t="s">
        <v>195</v>
      </c>
      <c r="D21" s="13" t="s">
        <v>102</v>
      </c>
      <c r="E21" s="20">
        <v>26</v>
      </c>
      <c r="F21" s="22">
        <f t="shared" si="0"/>
        <v>76.19047619047619</v>
      </c>
      <c r="G21" s="20"/>
      <c r="H21" s="7">
        <f t="shared" si="1"/>
        <v>0</v>
      </c>
      <c r="I21" s="6"/>
      <c r="J21" s="22">
        <f t="shared" si="2"/>
        <v>0</v>
      </c>
      <c r="K21" s="13"/>
      <c r="L21" s="7">
        <f t="shared" si="3"/>
        <v>0</v>
      </c>
      <c r="M21" s="6">
        <v>12</v>
      </c>
      <c r="N21" s="7">
        <f t="shared" si="4"/>
        <v>114.28571428571429</v>
      </c>
      <c r="O21" s="6">
        <v>21</v>
      </c>
      <c r="P21" s="7">
        <f t="shared" si="5"/>
        <v>95</v>
      </c>
      <c r="Q21" s="13"/>
      <c r="R21" s="7">
        <f t="shared" si="6"/>
        <v>0</v>
      </c>
      <c r="S21" s="6"/>
      <c r="T21" s="7">
        <f t="shared" si="7"/>
        <v>0</v>
      </c>
      <c r="U21" s="6">
        <v>192</v>
      </c>
      <c r="V21" s="7">
        <f t="shared" si="8"/>
        <v>91.489361702127653</v>
      </c>
      <c r="W21" s="6"/>
      <c r="X21" s="7">
        <f t="shared" si="9"/>
        <v>0</v>
      </c>
      <c r="Y21" s="6"/>
      <c r="Z21" s="7"/>
      <c r="AA21" s="8">
        <f t="shared" si="11"/>
        <v>376.96555217831815</v>
      </c>
      <c r="AB21" s="6">
        <f t="shared" si="12"/>
        <v>11</v>
      </c>
    </row>
    <row r="22" spans="1:28" x14ac:dyDescent="0.3">
      <c r="A22" s="19">
        <v>12</v>
      </c>
      <c r="B22" s="20" t="s">
        <v>110</v>
      </c>
      <c r="C22" s="20" t="s">
        <v>82</v>
      </c>
      <c r="D22" s="20" t="s">
        <v>44</v>
      </c>
      <c r="E22" s="20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"/>
      <c r="N22" s="7">
        <f t="shared" si="4"/>
        <v>0</v>
      </c>
      <c r="O22" s="6">
        <v>10</v>
      </c>
      <c r="P22" s="7">
        <f t="shared" si="5"/>
        <v>150</v>
      </c>
      <c r="Q22" s="13"/>
      <c r="R22" s="7">
        <f t="shared" si="6"/>
        <v>0</v>
      </c>
      <c r="S22" s="6">
        <v>178</v>
      </c>
      <c r="T22" s="7">
        <f t="shared" si="7"/>
        <v>211.03896103896105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>IF(Y22=0,,($Y$9-Y22)*$Y$7*100/$Y$9)</f>
        <v>0</v>
      </c>
      <c r="AA22" s="8">
        <f t="shared" si="11"/>
        <v>361.03896103896102</v>
      </c>
      <c r="AB22" s="6">
        <f t="shared" si="12"/>
        <v>12</v>
      </c>
    </row>
    <row r="23" spans="1:28" x14ac:dyDescent="0.3">
      <c r="A23" s="19">
        <v>13</v>
      </c>
      <c r="B23" s="13" t="s">
        <v>205</v>
      </c>
      <c r="C23" s="13" t="s">
        <v>206</v>
      </c>
      <c r="D23" s="13" t="s">
        <v>207</v>
      </c>
      <c r="E23" s="20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13"/>
      <c r="L23" s="7">
        <f t="shared" si="3"/>
        <v>0</v>
      </c>
      <c r="M23" s="6">
        <v>3</v>
      </c>
      <c r="N23" s="7">
        <f t="shared" si="4"/>
        <v>178.57142857142858</v>
      </c>
      <c r="O23" s="6">
        <v>16</v>
      </c>
      <c r="P23" s="7">
        <f t="shared" si="5"/>
        <v>120</v>
      </c>
      <c r="Q23" s="13"/>
      <c r="R23" s="7">
        <f t="shared" si="6"/>
        <v>0</v>
      </c>
      <c r="S23" s="6"/>
      <c r="T23" s="7">
        <f t="shared" si="7"/>
        <v>0</v>
      </c>
      <c r="U23" s="6">
        <v>213</v>
      </c>
      <c r="V23" s="7">
        <f t="shared" si="8"/>
        <v>46.808510638297875</v>
      </c>
      <c r="W23" s="6"/>
      <c r="X23" s="7">
        <f t="shared" si="9"/>
        <v>0</v>
      </c>
      <c r="Y23" s="6"/>
      <c r="Z23" s="7">
        <f>IF(Y23=0,,($Y$9-Y23)*$Y$7*100/$Y$9)</f>
        <v>0</v>
      </c>
      <c r="AA23" s="8">
        <f t="shared" si="11"/>
        <v>345.37993920972644</v>
      </c>
      <c r="AB23" s="6">
        <f t="shared" si="12"/>
        <v>13</v>
      </c>
    </row>
    <row r="24" spans="1:28" x14ac:dyDescent="0.3">
      <c r="A24" s="19">
        <v>14</v>
      </c>
      <c r="B24" s="13" t="s">
        <v>185</v>
      </c>
      <c r="C24" s="13" t="s">
        <v>288</v>
      </c>
      <c r="D24" s="13" t="s">
        <v>44</v>
      </c>
      <c r="E24" s="6"/>
      <c r="F24" s="22">
        <f t="shared" si="0"/>
        <v>0</v>
      </c>
      <c r="G24" s="20">
        <v>323</v>
      </c>
      <c r="H24" s="7">
        <f t="shared" si="1"/>
        <v>65.86021505376344</v>
      </c>
      <c r="I24" s="6"/>
      <c r="J24" s="22">
        <f t="shared" si="2"/>
        <v>0</v>
      </c>
      <c r="K24" s="13"/>
      <c r="L24" s="7">
        <f t="shared" si="3"/>
        <v>0</v>
      </c>
      <c r="M24" s="6"/>
      <c r="N24" s="7">
        <f t="shared" si="4"/>
        <v>0</v>
      </c>
      <c r="O24" s="6">
        <v>15</v>
      </c>
      <c r="P24" s="7">
        <f t="shared" si="5"/>
        <v>125</v>
      </c>
      <c r="Q24" s="13"/>
      <c r="R24" s="7"/>
      <c r="S24" s="6"/>
      <c r="T24" s="7"/>
      <c r="U24" s="6">
        <v>164</v>
      </c>
      <c r="V24" s="7">
        <f t="shared" si="8"/>
        <v>151.06382978723406</v>
      </c>
      <c r="W24" s="6"/>
      <c r="X24" s="7">
        <f t="shared" si="9"/>
        <v>0</v>
      </c>
      <c r="Y24" s="6"/>
      <c r="Z24" s="7"/>
      <c r="AA24" s="8">
        <f t="shared" si="11"/>
        <v>341.92404484099751</v>
      </c>
      <c r="AB24" s="6">
        <f t="shared" si="12"/>
        <v>14</v>
      </c>
    </row>
    <row r="25" spans="1:28" x14ac:dyDescent="0.3">
      <c r="A25" s="19">
        <v>15</v>
      </c>
      <c r="B25" s="20" t="s">
        <v>212</v>
      </c>
      <c r="C25" s="20" t="s">
        <v>213</v>
      </c>
      <c r="D25" s="20" t="s">
        <v>214</v>
      </c>
      <c r="E25" s="6"/>
      <c r="F25" s="22">
        <f t="shared" si="0"/>
        <v>0</v>
      </c>
      <c r="G25" s="20"/>
      <c r="H25" s="7">
        <f t="shared" si="1"/>
        <v>0</v>
      </c>
      <c r="I25" s="20"/>
      <c r="J25" s="22">
        <f t="shared" si="2"/>
        <v>0</v>
      </c>
      <c r="K25" s="20"/>
      <c r="L25" s="7">
        <f t="shared" si="3"/>
        <v>0</v>
      </c>
      <c r="M25" s="6">
        <v>9</v>
      </c>
      <c r="N25" s="7">
        <f t="shared" si="4"/>
        <v>135.71428571428572</v>
      </c>
      <c r="O25" s="6">
        <v>11</v>
      </c>
      <c r="P25" s="7">
        <f t="shared" si="5"/>
        <v>145</v>
      </c>
      <c r="Q25" s="13"/>
      <c r="R25" s="7">
        <f>IF(Q25=0,,($Q$9-Q25)*$Q$7*100/$Q$9)</f>
        <v>0</v>
      </c>
      <c r="S25" s="6"/>
      <c r="T25" s="7">
        <f t="shared" ref="T25:T34" si="13">IF(S25=0,,($S$9-S25)*$S$7*100/$S$9)</f>
        <v>0</v>
      </c>
      <c r="U25" s="6">
        <v>212</v>
      </c>
      <c r="V25" s="7">
        <f t="shared" si="8"/>
        <v>48.936170212765958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329.65045592705167</v>
      </c>
      <c r="AB25" s="6">
        <f t="shared" si="12"/>
        <v>15</v>
      </c>
    </row>
    <row r="26" spans="1:28" x14ac:dyDescent="0.3">
      <c r="A26" s="19">
        <v>16</v>
      </c>
      <c r="B26" s="20" t="s">
        <v>183</v>
      </c>
      <c r="C26" s="20" t="s">
        <v>121</v>
      </c>
      <c r="D26" s="20" t="s">
        <v>132</v>
      </c>
      <c r="E26" s="6"/>
      <c r="F26" s="22">
        <f t="shared" si="0"/>
        <v>0</v>
      </c>
      <c r="G26" s="20"/>
      <c r="H26" s="7">
        <f t="shared" si="1"/>
        <v>0</v>
      </c>
      <c r="I26" s="20"/>
      <c r="J26" s="22">
        <f t="shared" si="2"/>
        <v>0</v>
      </c>
      <c r="K26" s="13"/>
      <c r="L26" s="7">
        <f t="shared" si="3"/>
        <v>0</v>
      </c>
      <c r="M26" s="6">
        <v>7</v>
      </c>
      <c r="N26" s="7">
        <f t="shared" si="4"/>
        <v>150</v>
      </c>
      <c r="O26" s="6"/>
      <c r="P26" s="7">
        <f t="shared" si="5"/>
        <v>0</v>
      </c>
      <c r="Q26" s="13"/>
      <c r="R26" s="7">
        <f>IF(Q26=0,,($Q$9-Q26)*$Q$7*100/$Q$9)</f>
        <v>0</v>
      </c>
      <c r="S26" s="6"/>
      <c r="T26" s="7">
        <f t="shared" si="13"/>
        <v>0</v>
      </c>
      <c r="U26" s="6">
        <v>175</v>
      </c>
      <c r="V26" s="7">
        <f t="shared" si="8"/>
        <v>127.65957446808511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277.65957446808511</v>
      </c>
      <c r="AB26" s="6">
        <f t="shared" si="12"/>
        <v>16</v>
      </c>
    </row>
    <row r="27" spans="1:28" x14ac:dyDescent="0.3">
      <c r="A27" s="19">
        <v>17</v>
      </c>
      <c r="B27" s="13" t="s">
        <v>238</v>
      </c>
      <c r="C27" s="13" t="s">
        <v>240</v>
      </c>
      <c r="D27" s="13" t="s">
        <v>44</v>
      </c>
      <c r="E27" s="13">
        <v>14</v>
      </c>
      <c r="F27" s="22">
        <f t="shared" si="0"/>
        <v>133.33333333333334</v>
      </c>
      <c r="G27" s="20"/>
      <c r="H27" s="7">
        <f t="shared" si="1"/>
        <v>0</v>
      </c>
      <c r="I27" s="20">
        <v>13</v>
      </c>
      <c r="J27" s="22">
        <f t="shared" si="2"/>
        <v>131.57894736842104</v>
      </c>
      <c r="K27" s="13"/>
      <c r="L27" s="7">
        <f t="shared" si="3"/>
        <v>0</v>
      </c>
      <c r="M27" s="6"/>
      <c r="N27" s="7">
        <f t="shared" si="4"/>
        <v>0</v>
      </c>
      <c r="O27" s="6"/>
      <c r="P27" s="7"/>
      <c r="Q27" s="13"/>
      <c r="R27" s="7"/>
      <c r="S27" s="6"/>
      <c r="T27" s="7">
        <f t="shared" si="13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/>
      <c r="AA27" s="8">
        <f t="shared" si="11"/>
        <v>264.91228070175441</v>
      </c>
      <c r="AB27" s="6">
        <f t="shared" si="12"/>
        <v>17</v>
      </c>
    </row>
    <row r="28" spans="1:28" x14ac:dyDescent="0.3">
      <c r="A28" s="19">
        <v>18</v>
      </c>
      <c r="B28" s="13" t="s">
        <v>337</v>
      </c>
      <c r="C28" s="13" t="s">
        <v>101</v>
      </c>
      <c r="D28" s="13" t="s">
        <v>44</v>
      </c>
      <c r="E28" s="20">
        <v>34</v>
      </c>
      <c r="F28" s="22">
        <f t="shared" si="0"/>
        <v>38.095238095238095</v>
      </c>
      <c r="G28" s="20">
        <v>359</v>
      </c>
      <c r="H28" s="7">
        <f t="shared" si="1"/>
        <v>17.473118279569892</v>
      </c>
      <c r="I28" s="20">
        <v>16</v>
      </c>
      <c r="J28" s="22">
        <f t="shared" si="2"/>
        <v>115.78947368421052</v>
      </c>
      <c r="K28" s="13"/>
      <c r="L28" s="7">
        <f t="shared" si="3"/>
        <v>0</v>
      </c>
      <c r="M28" s="6"/>
      <c r="N28" s="7">
        <f t="shared" si="4"/>
        <v>0</v>
      </c>
      <c r="O28" s="6">
        <v>31</v>
      </c>
      <c r="P28" s="7">
        <f>IF(O28=0,,($O$9-O28)*$O$7*100/$O$9)</f>
        <v>45</v>
      </c>
      <c r="Q28" s="13"/>
      <c r="R28" s="7">
        <f t="shared" ref="R28:R34" si="14">IF(Q28=0,,($Q$9-Q28)*$Q$7*100/$Q$9)</f>
        <v>0</v>
      </c>
      <c r="S28" s="6"/>
      <c r="T28" s="7">
        <f t="shared" si="13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 t="shared" ref="Z28:Z34" si="15">IF(Y28=0,,($Y$9-Y28)*$Y$7*100/$Y$9)</f>
        <v>0</v>
      </c>
      <c r="AA28" s="8">
        <f t="shared" si="11"/>
        <v>216.35783005901851</v>
      </c>
      <c r="AB28" s="6">
        <f t="shared" si="12"/>
        <v>18</v>
      </c>
    </row>
    <row r="29" spans="1:28" x14ac:dyDescent="0.3">
      <c r="A29" s="19">
        <v>19</v>
      </c>
      <c r="B29" s="13" t="s">
        <v>143</v>
      </c>
      <c r="C29" s="13" t="s">
        <v>75</v>
      </c>
      <c r="D29" s="13" t="s">
        <v>102</v>
      </c>
      <c r="E29" s="20">
        <v>23</v>
      </c>
      <c r="F29" s="22">
        <f t="shared" si="0"/>
        <v>90.476190476190482</v>
      </c>
      <c r="G29" s="20"/>
      <c r="H29" s="7">
        <f t="shared" si="1"/>
        <v>0</v>
      </c>
      <c r="I29" s="20"/>
      <c r="J29" s="22">
        <f t="shared" si="2"/>
        <v>0</v>
      </c>
      <c r="K29" s="13"/>
      <c r="L29" s="7">
        <f t="shared" si="3"/>
        <v>0</v>
      </c>
      <c r="M29" s="6">
        <v>11</v>
      </c>
      <c r="N29" s="7">
        <f t="shared" si="4"/>
        <v>121.42857142857143</v>
      </c>
      <c r="O29" s="6"/>
      <c r="P29" s="7">
        <f>IF(O29=0,,($O$9-O29)*$O$7*100/$O$9)</f>
        <v>0</v>
      </c>
      <c r="Q29" s="13"/>
      <c r="R29" s="7">
        <f t="shared" si="14"/>
        <v>0</v>
      </c>
      <c r="S29" s="6"/>
      <c r="T29" s="7">
        <f t="shared" si="13"/>
        <v>0</v>
      </c>
      <c r="U29" s="6"/>
      <c r="V29" s="7">
        <f t="shared" si="8"/>
        <v>0</v>
      </c>
      <c r="W29" s="6"/>
      <c r="X29" s="7">
        <f t="shared" si="9"/>
        <v>0</v>
      </c>
      <c r="Y29" s="6"/>
      <c r="Z29" s="7">
        <f t="shared" si="15"/>
        <v>0</v>
      </c>
      <c r="AA29" s="8">
        <f t="shared" si="11"/>
        <v>211.90476190476193</v>
      </c>
      <c r="AB29" s="6">
        <f t="shared" si="12"/>
        <v>19</v>
      </c>
    </row>
    <row r="30" spans="1:28" x14ac:dyDescent="0.3">
      <c r="A30" s="19">
        <v>20</v>
      </c>
      <c r="B30" s="13" t="s">
        <v>565</v>
      </c>
      <c r="C30" s="13" t="s">
        <v>109</v>
      </c>
      <c r="D30" s="13" t="s">
        <v>186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1</v>
      </c>
      <c r="N30" s="7">
        <f t="shared" si="4"/>
        <v>192.85714285714286</v>
      </c>
      <c r="O30" s="6"/>
      <c r="P30" s="7">
        <f>IF(O30=0,,(#REF!-O30)*#REF!*100/#REF!)</f>
        <v>0</v>
      </c>
      <c r="Q30" s="13"/>
      <c r="R30" s="7">
        <f t="shared" si="14"/>
        <v>0</v>
      </c>
      <c r="S30" s="6"/>
      <c r="T30" s="7">
        <f t="shared" si="13"/>
        <v>0</v>
      </c>
      <c r="U30" s="6"/>
      <c r="V30" s="7">
        <f t="shared" si="8"/>
        <v>0</v>
      </c>
      <c r="W30" s="6"/>
      <c r="X30" s="7">
        <f t="shared" si="9"/>
        <v>0</v>
      </c>
      <c r="Y30" s="6"/>
      <c r="Z30" s="7">
        <f t="shared" si="15"/>
        <v>0</v>
      </c>
      <c r="AA30" s="8">
        <f t="shared" si="11"/>
        <v>192.85714285714286</v>
      </c>
      <c r="AB30" s="6">
        <f t="shared" si="12"/>
        <v>20</v>
      </c>
    </row>
    <row r="31" spans="1:28" x14ac:dyDescent="0.3">
      <c r="A31" s="18">
        <v>21</v>
      </c>
      <c r="B31" s="13" t="s">
        <v>45</v>
      </c>
      <c r="C31" s="13" t="s">
        <v>46</v>
      </c>
      <c r="D31" s="13" t="s">
        <v>89</v>
      </c>
      <c r="E31" s="22"/>
      <c r="F31" s="22">
        <f t="shared" si="0"/>
        <v>0</v>
      </c>
      <c r="G31" s="22"/>
      <c r="H31" s="7">
        <f t="shared" si="1"/>
        <v>0</v>
      </c>
      <c r="I31" s="22"/>
      <c r="J31" s="22">
        <f t="shared" si="2"/>
        <v>0</v>
      </c>
      <c r="K31" s="22"/>
      <c r="L31" s="7">
        <f t="shared" si="3"/>
        <v>0</v>
      </c>
      <c r="M31" s="7"/>
      <c r="N31" s="7">
        <f t="shared" si="4"/>
        <v>0</v>
      </c>
      <c r="O31" s="7">
        <v>3</v>
      </c>
      <c r="P31" s="7">
        <f>IF(O31=0,,($O$9-O31)*$O$7*100/$O$9)</f>
        <v>185</v>
      </c>
      <c r="Q31" s="22"/>
      <c r="R31" s="7">
        <f t="shared" si="14"/>
        <v>0</v>
      </c>
      <c r="S31" s="7"/>
      <c r="T31" s="7">
        <f t="shared" si="13"/>
        <v>0</v>
      </c>
      <c r="U31" s="7"/>
      <c r="V31" s="7">
        <f t="shared" si="8"/>
        <v>0</v>
      </c>
      <c r="W31" s="7"/>
      <c r="X31" s="7">
        <f t="shared" si="9"/>
        <v>0</v>
      </c>
      <c r="Y31" s="7"/>
      <c r="Z31" s="7">
        <f t="shared" si="15"/>
        <v>0</v>
      </c>
      <c r="AA31" s="8">
        <f t="shared" si="11"/>
        <v>185</v>
      </c>
      <c r="AB31" s="6">
        <f t="shared" si="12"/>
        <v>21</v>
      </c>
    </row>
    <row r="32" spans="1:28" x14ac:dyDescent="0.3">
      <c r="A32" s="19">
        <v>22</v>
      </c>
      <c r="B32" s="13" t="s">
        <v>228</v>
      </c>
      <c r="C32" s="13" t="s">
        <v>229</v>
      </c>
      <c r="D32" s="13" t="s">
        <v>89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8</v>
      </c>
      <c r="N32" s="7">
        <f t="shared" si="4"/>
        <v>142.85714285714286</v>
      </c>
      <c r="O32" s="6">
        <v>34</v>
      </c>
      <c r="P32" s="7">
        <f>IF(O32=0,,($O$9-O32)*$O$7*100/$O$9)</f>
        <v>30</v>
      </c>
      <c r="Q32" s="13"/>
      <c r="R32" s="7">
        <f t="shared" si="14"/>
        <v>0</v>
      </c>
      <c r="S32" s="6"/>
      <c r="T32" s="7">
        <f t="shared" si="13"/>
        <v>0</v>
      </c>
      <c r="U32" s="6"/>
      <c r="V32" s="7">
        <f t="shared" si="8"/>
        <v>0</v>
      </c>
      <c r="W32" s="6"/>
      <c r="X32" s="7">
        <f t="shared" si="9"/>
        <v>0</v>
      </c>
      <c r="Y32" s="6"/>
      <c r="Z32" s="7">
        <f t="shared" si="15"/>
        <v>0</v>
      </c>
      <c r="AA32" s="8">
        <f t="shared" si="11"/>
        <v>172.85714285714286</v>
      </c>
      <c r="AB32" s="6">
        <f t="shared" si="12"/>
        <v>22</v>
      </c>
    </row>
    <row r="33" spans="1:28" x14ac:dyDescent="0.3">
      <c r="A33" s="19">
        <v>23</v>
      </c>
      <c r="B33" s="13" t="s">
        <v>564</v>
      </c>
      <c r="C33" s="13" t="s">
        <v>109</v>
      </c>
      <c r="D33" s="13" t="s">
        <v>214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>
        <v>6</v>
      </c>
      <c r="N33" s="7">
        <f t="shared" si="4"/>
        <v>157.14285714285714</v>
      </c>
      <c r="O33" s="6"/>
      <c r="P33" s="7">
        <f>IF(O33=0,,(#REF!-O33)*#REF!*100/#REF!)</f>
        <v>0</v>
      </c>
      <c r="Q33" s="13"/>
      <c r="R33" s="7">
        <f t="shared" si="14"/>
        <v>0</v>
      </c>
      <c r="S33" s="6"/>
      <c r="T33" s="7">
        <f t="shared" si="13"/>
        <v>0</v>
      </c>
      <c r="U33" s="6"/>
      <c r="V33" s="7">
        <f t="shared" si="8"/>
        <v>0</v>
      </c>
      <c r="W33" s="6"/>
      <c r="X33" s="7">
        <f t="shared" si="9"/>
        <v>0</v>
      </c>
      <c r="Y33" s="6"/>
      <c r="Z33" s="7">
        <f t="shared" si="15"/>
        <v>0</v>
      </c>
      <c r="AA33" s="8">
        <f t="shared" si="11"/>
        <v>157.14285714285714</v>
      </c>
      <c r="AB33" s="6">
        <f t="shared" si="12"/>
        <v>23</v>
      </c>
    </row>
    <row r="34" spans="1:28" x14ac:dyDescent="0.3">
      <c r="A34" s="18">
        <v>24</v>
      </c>
      <c r="B34" s="13" t="s">
        <v>216</v>
      </c>
      <c r="C34" s="13" t="s">
        <v>217</v>
      </c>
      <c r="D34" s="13" t="s">
        <v>102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>IF(O34=0,,($O$9-O34)*$O$7*100/$O$9)</f>
        <v>100</v>
      </c>
      <c r="Q34" s="13"/>
      <c r="R34" s="7">
        <f t="shared" si="14"/>
        <v>0</v>
      </c>
      <c r="S34" s="6"/>
      <c r="T34" s="7">
        <f t="shared" si="13"/>
        <v>0</v>
      </c>
      <c r="U34" s="6"/>
      <c r="V34" s="7">
        <f t="shared" si="8"/>
        <v>0</v>
      </c>
      <c r="W34" s="6"/>
      <c r="X34" s="7">
        <f t="shared" si="9"/>
        <v>0</v>
      </c>
      <c r="Y34" s="6"/>
      <c r="Z34" s="7">
        <f t="shared" si="15"/>
        <v>0</v>
      </c>
      <c r="AA34" s="8">
        <f t="shared" si="11"/>
        <v>138.0952380952381</v>
      </c>
      <c r="AB34" s="6">
        <f t="shared" si="12"/>
        <v>24</v>
      </c>
    </row>
    <row r="35" spans="1:28" x14ac:dyDescent="0.3">
      <c r="A35" s="19">
        <v>25</v>
      </c>
      <c r="B35" s="13" t="s">
        <v>743</v>
      </c>
      <c r="C35" s="13" t="s">
        <v>403</v>
      </c>
      <c r="D35" s="13" t="s">
        <v>44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>IF(O35=0,,($O$9-O35)*$O$7*100/$O$9)</f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3">
      <c r="A36" s="18">
        <v>26</v>
      </c>
      <c r="B36" s="13" t="s">
        <v>203</v>
      </c>
      <c r="C36" s="20" t="s">
        <v>204</v>
      </c>
      <c r="D36" s="20" t="s">
        <v>89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>IF(O36=0,,($O$9-O36)*$O$7*100/$O$9)</f>
        <v>55</v>
      </c>
      <c r="Q36" s="13"/>
      <c r="R36" s="7">
        <f t="shared" ref="R36:R44" si="16">IF(Q36=0,,($Q$9-Q36)*$Q$7*100/$Q$9)</f>
        <v>0</v>
      </c>
      <c r="S36" s="6"/>
      <c r="T36" s="7">
        <f t="shared" ref="T36:T44" si="17">IF(S36=0,,($S$9-S36)*$S$7*100/$S$9)</f>
        <v>0</v>
      </c>
      <c r="U36" s="6"/>
      <c r="V36" s="7">
        <f t="shared" ref="V36:V44" si="18">IF(U36=0,,($U$9-U36)*$U$7*100/$U$9)</f>
        <v>0</v>
      </c>
      <c r="W36" s="6"/>
      <c r="X36" s="7">
        <f t="shared" si="9"/>
        <v>0</v>
      </c>
      <c r="Y36" s="6"/>
      <c r="Z36" s="7">
        <f t="shared" ref="Z36:Z44" si="19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3">
      <c r="A37" s="18">
        <v>27</v>
      </c>
      <c r="B37" s="20" t="s">
        <v>47</v>
      </c>
      <c r="C37" s="20" t="s">
        <v>48</v>
      </c>
      <c r="D37" s="20" t="s">
        <v>102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>IF(O37=0,,($O$9-O37)*$O$7*100/$O$9)</f>
        <v>40</v>
      </c>
      <c r="Q37" s="13"/>
      <c r="R37" s="7">
        <f t="shared" si="16"/>
        <v>0</v>
      </c>
      <c r="S37" s="6"/>
      <c r="T37" s="7">
        <f t="shared" si="17"/>
        <v>0</v>
      </c>
      <c r="U37" s="6"/>
      <c r="V37" s="7">
        <f t="shared" si="18"/>
        <v>0</v>
      </c>
      <c r="W37" s="6"/>
      <c r="X37" s="7">
        <f t="shared" si="9"/>
        <v>0</v>
      </c>
      <c r="Y37" s="6"/>
      <c r="Z37" s="7">
        <f t="shared" si="19"/>
        <v>0</v>
      </c>
      <c r="AA37" s="8">
        <f t="shared" si="11"/>
        <v>132.85714285714286</v>
      </c>
      <c r="AB37" s="6">
        <f t="shared" si="12"/>
        <v>27</v>
      </c>
    </row>
    <row r="38" spans="1:28" x14ac:dyDescent="0.3">
      <c r="A38" s="18">
        <v>28</v>
      </c>
      <c r="B38" s="13" t="s">
        <v>566</v>
      </c>
      <c r="C38" s="13" t="s">
        <v>567</v>
      </c>
      <c r="D38" s="13" t="s">
        <v>543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>IF(O38=0,,($O$9-O38)*$O$7*100/$O$9)</f>
        <v>25</v>
      </c>
      <c r="Q38" s="13"/>
      <c r="R38" s="7">
        <f t="shared" si="16"/>
        <v>0</v>
      </c>
      <c r="S38" s="6"/>
      <c r="T38" s="7">
        <f t="shared" si="17"/>
        <v>0</v>
      </c>
      <c r="U38" s="6"/>
      <c r="V38" s="7">
        <f t="shared" si="18"/>
        <v>0</v>
      </c>
      <c r="W38" s="6"/>
      <c r="X38" s="7">
        <f t="shared" si="9"/>
        <v>0</v>
      </c>
      <c r="Y38" s="6"/>
      <c r="Z38" s="7">
        <f t="shared" si="19"/>
        <v>0</v>
      </c>
      <c r="AA38" s="8">
        <f t="shared" si="11"/>
        <v>125</v>
      </c>
      <c r="AB38" s="6">
        <f t="shared" si="12"/>
        <v>28</v>
      </c>
    </row>
    <row r="39" spans="1:28" x14ac:dyDescent="0.3">
      <c r="A39" s="18">
        <v>29</v>
      </c>
      <c r="B39" s="13" t="s">
        <v>226</v>
      </c>
      <c r="C39" s="13" t="s">
        <v>227</v>
      </c>
      <c r="D39" s="13" t="s">
        <v>102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6"/>
        <v>0</v>
      </c>
      <c r="S39" s="6"/>
      <c r="T39" s="7">
        <f t="shared" si="17"/>
        <v>0</v>
      </c>
      <c r="U39" s="6"/>
      <c r="V39" s="7">
        <f t="shared" si="18"/>
        <v>0</v>
      </c>
      <c r="W39" s="6"/>
      <c r="X39" s="7">
        <f t="shared" si="9"/>
        <v>0</v>
      </c>
      <c r="Y39" s="6"/>
      <c r="Z39" s="7">
        <f t="shared" si="19"/>
        <v>0</v>
      </c>
      <c r="AA39" s="8">
        <f t="shared" si="11"/>
        <v>116.66666666666667</v>
      </c>
      <c r="AB39" s="6">
        <f t="shared" si="12"/>
        <v>29</v>
      </c>
    </row>
    <row r="40" spans="1:28" x14ac:dyDescent="0.3">
      <c r="A40" s="18">
        <v>30</v>
      </c>
      <c r="B40" s="13" t="s">
        <v>742</v>
      </c>
      <c r="C40" s="13" t="s">
        <v>58</v>
      </c>
      <c r="D40" s="13" t="s">
        <v>44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6"/>
        <v>0</v>
      </c>
      <c r="S40" s="6"/>
      <c r="T40" s="7">
        <f t="shared" si="17"/>
        <v>0</v>
      </c>
      <c r="U40" s="6"/>
      <c r="V40" s="7">
        <f t="shared" si="18"/>
        <v>0</v>
      </c>
      <c r="W40" s="6"/>
      <c r="X40" s="7">
        <f t="shared" si="9"/>
        <v>0</v>
      </c>
      <c r="Y40" s="6"/>
      <c r="Z40" s="7">
        <f t="shared" si="19"/>
        <v>0</v>
      </c>
      <c r="AA40" s="8">
        <f t="shared" si="11"/>
        <v>115</v>
      </c>
      <c r="AB40" s="6">
        <f t="shared" si="12"/>
        <v>30</v>
      </c>
    </row>
    <row r="41" spans="1:28" x14ac:dyDescent="0.3">
      <c r="A41" s="18">
        <v>31</v>
      </c>
      <c r="B41" s="20" t="s">
        <v>215</v>
      </c>
      <c r="C41" s="20" t="s">
        <v>190</v>
      </c>
      <c r="D41" s="13" t="s">
        <v>102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6"/>
        <v>0</v>
      </c>
      <c r="S41" s="6"/>
      <c r="T41" s="7">
        <f t="shared" si="17"/>
        <v>0</v>
      </c>
      <c r="U41" s="6"/>
      <c r="V41" s="7">
        <f t="shared" si="18"/>
        <v>0</v>
      </c>
      <c r="W41" s="6"/>
      <c r="X41" s="7">
        <f t="shared" si="9"/>
        <v>0</v>
      </c>
      <c r="Y41" s="6"/>
      <c r="Z41" s="7">
        <f t="shared" si="19"/>
        <v>0</v>
      </c>
      <c r="AA41" s="8">
        <f t="shared" si="11"/>
        <v>114.28571428571429</v>
      </c>
      <c r="AB41" s="6">
        <f t="shared" si="12"/>
        <v>31</v>
      </c>
    </row>
    <row r="42" spans="1:28" x14ac:dyDescent="0.3">
      <c r="A42" s="18">
        <v>32</v>
      </c>
      <c r="B42" s="13" t="s">
        <v>110</v>
      </c>
      <c r="C42" s="13" t="s">
        <v>305</v>
      </c>
      <c r="D42" s="13" t="s">
        <v>44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6"/>
        <v>0</v>
      </c>
      <c r="S42" s="6"/>
      <c r="T42" s="7">
        <f t="shared" si="17"/>
        <v>0</v>
      </c>
      <c r="U42" s="6"/>
      <c r="V42" s="7">
        <f t="shared" si="18"/>
        <v>0</v>
      </c>
      <c r="W42" s="6"/>
      <c r="X42" s="7">
        <f t="shared" si="9"/>
        <v>0</v>
      </c>
      <c r="Y42" s="6"/>
      <c r="Z42" s="7">
        <f t="shared" si="19"/>
        <v>0</v>
      </c>
      <c r="AA42" s="8">
        <f t="shared" si="11"/>
        <v>110</v>
      </c>
      <c r="AB42" s="6">
        <f t="shared" si="12"/>
        <v>32</v>
      </c>
    </row>
    <row r="43" spans="1:28" x14ac:dyDescent="0.3">
      <c r="A43" s="18">
        <v>33</v>
      </c>
      <c r="B43" s="13" t="s">
        <v>210</v>
      </c>
      <c r="C43" s="13" t="s">
        <v>211</v>
      </c>
      <c r="D43" s="13" t="s">
        <v>98</v>
      </c>
      <c r="E43" s="13"/>
      <c r="F43" s="22">
        <f t="shared" si="0"/>
        <v>0</v>
      </c>
      <c r="G43" s="13"/>
      <c r="H43" s="7">
        <f t="shared" ref="H43:H74" si="20">IF(G43=0,,($G$9-G43)*$G$7*100/$G$9)</f>
        <v>0</v>
      </c>
      <c r="I43" s="13"/>
      <c r="J43" s="22">
        <f t="shared" ref="J43:J74" si="21">IF(I43=0,,($I$9-I43)*$I$7*100/$I$9)</f>
        <v>0</v>
      </c>
      <c r="K43" s="13"/>
      <c r="L43" s="7">
        <f t="shared" ref="L43:L74" si="22">IF(K43=0,,($K$9-K43)*$K$7*100/$K$9)</f>
        <v>0</v>
      </c>
      <c r="M43" s="6">
        <v>13</v>
      </c>
      <c r="N43" s="7">
        <f t="shared" ref="N43:N74" si="23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6"/>
        <v>0</v>
      </c>
      <c r="S43" s="6"/>
      <c r="T43" s="7">
        <f t="shared" si="17"/>
        <v>0</v>
      </c>
      <c r="U43" s="6"/>
      <c r="V43" s="7">
        <f t="shared" si="18"/>
        <v>0</v>
      </c>
      <c r="W43" s="6"/>
      <c r="X43" s="7">
        <f t="shared" ref="X43:X74" si="24">IF(W43=0,,($W$9-W43)*$W$7*100/$W$9)</f>
        <v>0</v>
      </c>
      <c r="Y43" s="6"/>
      <c r="Z43" s="7">
        <f t="shared" si="19"/>
        <v>0</v>
      </c>
      <c r="AA43" s="8">
        <f t="shared" ref="AA43:AA74" si="25">SUM(F43,H43,L43,J43,,N43,P43,R43,T43,V43,X43,Z43)</f>
        <v>107.14285714285714</v>
      </c>
      <c r="AB43" s="6">
        <f t="shared" ref="AB43:AB74" si="26">ROW(B43)-10</f>
        <v>33</v>
      </c>
    </row>
    <row r="44" spans="1:28" x14ac:dyDescent="0.3">
      <c r="A44" s="18">
        <v>34</v>
      </c>
      <c r="B44" s="13" t="s">
        <v>744</v>
      </c>
      <c r="C44" s="13" t="s">
        <v>745</v>
      </c>
      <c r="D44" s="13" t="s">
        <v>44</v>
      </c>
      <c r="E44" s="20"/>
      <c r="F44" s="22">
        <f t="shared" si="0"/>
        <v>0</v>
      </c>
      <c r="G44" s="20"/>
      <c r="H44" s="7">
        <f t="shared" si="20"/>
        <v>0</v>
      </c>
      <c r="I44" s="20"/>
      <c r="J44" s="22">
        <f t="shared" si="21"/>
        <v>0</v>
      </c>
      <c r="K44" s="13"/>
      <c r="L44" s="7">
        <f t="shared" si="22"/>
        <v>0</v>
      </c>
      <c r="M44" s="6"/>
      <c r="N44" s="7">
        <f t="shared" si="23"/>
        <v>0</v>
      </c>
      <c r="O44" s="6">
        <v>19</v>
      </c>
      <c r="P44" s="7">
        <f>IF(O44=0,,($O$9-O44)*$O$7*100/$O$9)</f>
        <v>105</v>
      </c>
      <c r="Q44" s="13"/>
      <c r="R44" s="7">
        <f t="shared" si="16"/>
        <v>0</v>
      </c>
      <c r="S44" s="6"/>
      <c r="T44" s="7">
        <f t="shared" si="17"/>
        <v>0</v>
      </c>
      <c r="U44" s="6"/>
      <c r="V44" s="7">
        <f t="shared" si="18"/>
        <v>0</v>
      </c>
      <c r="W44" s="6"/>
      <c r="X44" s="7">
        <f t="shared" si="24"/>
        <v>0</v>
      </c>
      <c r="Y44" s="6"/>
      <c r="Z44" s="7">
        <f t="shared" si="19"/>
        <v>0</v>
      </c>
      <c r="AA44" s="8">
        <f t="shared" si="25"/>
        <v>105</v>
      </c>
      <c r="AB44" s="6">
        <f t="shared" si="26"/>
        <v>34</v>
      </c>
    </row>
    <row r="45" spans="1:28" x14ac:dyDescent="0.3">
      <c r="A45" s="18">
        <v>35</v>
      </c>
      <c r="B45" s="13" t="s">
        <v>248</v>
      </c>
      <c r="C45" s="13" t="s">
        <v>249</v>
      </c>
      <c r="D45" s="13" t="s">
        <v>214</v>
      </c>
      <c r="E45" s="20"/>
      <c r="F45" s="22">
        <f t="shared" si="0"/>
        <v>0</v>
      </c>
      <c r="G45" s="20"/>
      <c r="H45" s="7">
        <f t="shared" si="20"/>
        <v>0</v>
      </c>
      <c r="I45" s="6">
        <v>33</v>
      </c>
      <c r="J45" s="22">
        <f t="shared" si="21"/>
        <v>26.315789473684209</v>
      </c>
      <c r="K45" s="13"/>
      <c r="L45" s="7">
        <f t="shared" si="22"/>
        <v>0</v>
      </c>
      <c r="M45" s="6">
        <v>18</v>
      </c>
      <c r="N45" s="7">
        <f t="shared" si="23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4"/>
        <v>0</v>
      </c>
      <c r="Y45" s="6"/>
      <c r="Z45" s="7"/>
      <c r="AA45" s="8">
        <f t="shared" si="25"/>
        <v>97.744360902255636</v>
      </c>
      <c r="AB45" s="6">
        <f t="shared" si="26"/>
        <v>35</v>
      </c>
    </row>
    <row r="46" spans="1:28" x14ac:dyDescent="0.3">
      <c r="A46" s="18">
        <v>36</v>
      </c>
      <c r="B46" s="13" t="s">
        <v>131</v>
      </c>
      <c r="C46" s="13" t="s">
        <v>116</v>
      </c>
      <c r="D46" s="13" t="s">
        <v>132</v>
      </c>
      <c r="E46" s="13"/>
      <c r="F46" s="22">
        <f t="shared" si="0"/>
        <v>0</v>
      </c>
      <c r="G46" s="13"/>
      <c r="H46" s="7">
        <f t="shared" si="20"/>
        <v>0</v>
      </c>
      <c r="I46" s="13"/>
      <c r="J46" s="22">
        <f t="shared" si="21"/>
        <v>0</v>
      </c>
      <c r="K46" s="13"/>
      <c r="L46" s="7">
        <f t="shared" si="22"/>
        <v>0</v>
      </c>
      <c r="M46" s="6"/>
      <c r="N46" s="7">
        <f t="shared" si="23"/>
        <v>0</v>
      </c>
      <c r="O46" s="6">
        <v>22</v>
      </c>
      <c r="P46" s="7">
        <f t="shared" ref="P46:P52" si="27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4"/>
        <v>0</v>
      </c>
      <c r="Y46" s="6"/>
      <c r="Z46" s="7">
        <f>IF(Y46=0,,($Y$9-Y46)*$Y$7*100/$Y$9)</f>
        <v>0</v>
      </c>
      <c r="AA46" s="8">
        <f t="shared" si="25"/>
        <v>90</v>
      </c>
      <c r="AB46" s="6">
        <f t="shared" si="26"/>
        <v>36</v>
      </c>
    </row>
    <row r="47" spans="1:28" x14ac:dyDescent="0.3">
      <c r="A47" s="18">
        <v>37</v>
      </c>
      <c r="B47" s="20" t="s">
        <v>208</v>
      </c>
      <c r="C47" s="20" t="s">
        <v>209</v>
      </c>
      <c r="D47" s="20" t="s">
        <v>102</v>
      </c>
      <c r="E47" s="20"/>
      <c r="F47" s="22">
        <f t="shared" si="0"/>
        <v>0</v>
      </c>
      <c r="G47" s="20"/>
      <c r="H47" s="7">
        <f t="shared" si="20"/>
        <v>0</v>
      </c>
      <c r="I47" s="20"/>
      <c r="J47" s="22">
        <f t="shared" si="21"/>
        <v>0</v>
      </c>
      <c r="K47" s="13"/>
      <c r="L47" s="7">
        <f t="shared" si="22"/>
        <v>0</v>
      </c>
      <c r="M47" s="6">
        <v>16</v>
      </c>
      <c r="N47" s="7">
        <f t="shared" si="23"/>
        <v>85.714285714285708</v>
      </c>
      <c r="O47" s="6"/>
      <c r="P47" s="7">
        <f t="shared" si="27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4"/>
        <v>0</v>
      </c>
      <c r="Y47" s="6"/>
      <c r="Z47" s="7">
        <f>IF(Y47=0,,($Y$9-Y47)*$Y$7*100/$Y$9)</f>
        <v>0</v>
      </c>
      <c r="AA47" s="8">
        <f t="shared" si="25"/>
        <v>85.714285714285708</v>
      </c>
      <c r="AB47" s="6">
        <f t="shared" si="26"/>
        <v>37</v>
      </c>
    </row>
    <row r="48" spans="1:28" x14ac:dyDescent="0.3">
      <c r="A48" s="18">
        <v>38</v>
      </c>
      <c r="B48" s="13" t="s">
        <v>746</v>
      </c>
      <c r="C48" s="13" t="s">
        <v>611</v>
      </c>
      <c r="D48" s="13" t="s">
        <v>747</v>
      </c>
      <c r="E48" s="20"/>
      <c r="F48" s="22">
        <f t="shared" si="0"/>
        <v>0</v>
      </c>
      <c r="G48" s="20"/>
      <c r="H48" s="7">
        <f t="shared" si="20"/>
        <v>0</v>
      </c>
      <c r="I48" s="6"/>
      <c r="J48" s="22">
        <f t="shared" si="21"/>
        <v>0</v>
      </c>
      <c r="K48" s="13"/>
      <c r="L48" s="7">
        <f t="shared" si="22"/>
        <v>0</v>
      </c>
      <c r="M48" s="6"/>
      <c r="N48" s="7">
        <f t="shared" si="23"/>
        <v>0</v>
      </c>
      <c r="O48" s="6">
        <v>23</v>
      </c>
      <c r="P48" s="7">
        <f t="shared" si="27"/>
        <v>85</v>
      </c>
      <c r="Q48" s="13"/>
      <c r="R48" s="7"/>
      <c r="S48" s="6"/>
      <c r="T48" s="7"/>
      <c r="U48" s="6"/>
      <c r="V48" s="7"/>
      <c r="W48" s="6"/>
      <c r="X48" s="7">
        <f t="shared" si="24"/>
        <v>0</v>
      </c>
      <c r="Y48" s="6"/>
      <c r="Z48" s="7"/>
      <c r="AA48" s="8">
        <f t="shared" si="25"/>
        <v>85</v>
      </c>
      <c r="AB48" s="6">
        <f t="shared" si="26"/>
        <v>38</v>
      </c>
    </row>
    <row r="49" spans="1:28" x14ac:dyDescent="0.3">
      <c r="A49" s="18">
        <v>39</v>
      </c>
      <c r="B49" s="13" t="s">
        <v>330</v>
      </c>
      <c r="C49" s="13" t="s">
        <v>127</v>
      </c>
      <c r="D49" s="13" t="s">
        <v>102</v>
      </c>
      <c r="E49" s="20"/>
      <c r="F49" s="22">
        <f t="shared" si="0"/>
        <v>0</v>
      </c>
      <c r="G49" s="20"/>
      <c r="H49" s="7">
        <f t="shared" si="20"/>
        <v>0</v>
      </c>
      <c r="I49" s="20"/>
      <c r="J49" s="22">
        <f t="shared" si="21"/>
        <v>0</v>
      </c>
      <c r="K49" s="13"/>
      <c r="L49" s="7">
        <f t="shared" si="22"/>
        <v>0</v>
      </c>
      <c r="M49" s="6"/>
      <c r="N49" s="7">
        <f t="shared" si="23"/>
        <v>0</v>
      </c>
      <c r="O49" s="6">
        <v>24</v>
      </c>
      <c r="P49" s="7">
        <f t="shared" si="27"/>
        <v>80</v>
      </c>
      <c r="Q49" s="13"/>
      <c r="R49" s="7">
        <f t="shared" ref="R49:R54" si="28">IF(Q49=0,,($Q$9-Q49)*$Q$7*100/$Q$9)</f>
        <v>0</v>
      </c>
      <c r="S49" s="6"/>
      <c r="T49" s="7">
        <f t="shared" ref="T49:T54" si="29">IF(S49=0,,($S$9-S49)*$S$7*100/$S$9)</f>
        <v>0</v>
      </c>
      <c r="U49" s="6"/>
      <c r="V49" s="7">
        <f t="shared" ref="V49:V54" si="30">IF(U49=0,,($U$9-U49)*$U$7*100/$U$9)</f>
        <v>0</v>
      </c>
      <c r="W49" s="6"/>
      <c r="X49" s="7">
        <f t="shared" si="24"/>
        <v>0</v>
      </c>
      <c r="Y49" s="6"/>
      <c r="Z49" s="7">
        <f t="shared" ref="Z49:Z54" si="31">IF(Y49=0,,($Y$9-Y49)*$Y$7*100/$Y$9)</f>
        <v>0</v>
      </c>
      <c r="AA49" s="8">
        <f t="shared" si="25"/>
        <v>80</v>
      </c>
      <c r="AB49" s="6">
        <f t="shared" si="26"/>
        <v>39</v>
      </c>
    </row>
    <row r="50" spans="1:28" x14ac:dyDescent="0.3">
      <c r="A50" s="18">
        <v>40</v>
      </c>
      <c r="B50" s="13" t="s">
        <v>748</v>
      </c>
      <c r="C50" s="13" t="s">
        <v>749</v>
      </c>
      <c r="D50" s="13" t="s">
        <v>44</v>
      </c>
      <c r="E50" s="20"/>
      <c r="F50" s="22">
        <f t="shared" si="0"/>
        <v>0</v>
      </c>
      <c r="G50" s="20"/>
      <c r="H50" s="7">
        <f t="shared" si="20"/>
        <v>0</v>
      </c>
      <c r="I50" s="20"/>
      <c r="J50" s="22">
        <f t="shared" si="21"/>
        <v>0</v>
      </c>
      <c r="K50" s="13"/>
      <c r="L50" s="7">
        <f t="shared" si="22"/>
        <v>0</v>
      </c>
      <c r="M50" s="6"/>
      <c r="N50" s="7">
        <f t="shared" si="23"/>
        <v>0</v>
      </c>
      <c r="O50" s="6">
        <v>25</v>
      </c>
      <c r="P50" s="7">
        <f t="shared" si="27"/>
        <v>75</v>
      </c>
      <c r="Q50" s="13"/>
      <c r="R50" s="7">
        <f t="shared" si="28"/>
        <v>0</v>
      </c>
      <c r="S50" s="6"/>
      <c r="T50" s="7">
        <f t="shared" si="29"/>
        <v>0</v>
      </c>
      <c r="U50" s="6"/>
      <c r="V50" s="7">
        <f t="shared" si="30"/>
        <v>0</v>
      </c>
      <c r="W50" s="6"/>
      <c r="X50" s="7">
        <f t="shared" si="24"/>
        <v>0</v>
      </c>
      <c r="Y50" s="6"/>
      <c r="Z50" s="7">
        <f t="shared" si="31"/>
        <v>0</v>
      </c>
      <c r="AA50" s="8">
        <f t="shared" si="25"/>
        <v>75</v>
      </c>
      <c r="AB50" s="6">
        <f t="shared" si="26"/>
        <v>40</v>
      </c>
    </row>
    <row r="51" spans="1:28" x14ac:dyDescent="0.3">
      <c r="A51" s="18">
        <v>41</v>
      </c>
      <c r="B51" s="20" t="s">
        <v>264</v>
      </c>
      <c r="C51" s="20" t="s">
        <v>231</v>
      </c>
      <c r="D51" s="20" t="s">
        <v>747</v>
      </c>
      <c r="E51" s="20"/>
      <c r="F51" s="22">
        <f t="shared" si="0"/>
        <v>0</v>
      </c>
      <c r="G51" s="20"/>
      <c r="H51" s="7">
        <f t="shared" si="20"/>
        <v>0</v>
      </c>
      <c r="I51" s="20"/>
      <c r="J51" s="22">
        <f t="shared" si="21"/>
        <v>0</v>
      </c>
      <c r="K51" s="13"/>
      <c r="L51" s="7">
        <f t="shared" si="22"/>
        <v>0</v>
      </c>
      <c r="M51" s="6"/>
      <c r="N51" s="7">
        <f t="shared" si="23"/>
        <v>0</v>
      </c>
      <c r="O51" s="6">
        <v>26</v>
      </c>
      <c r="P51" s="7">
        <f t="shared" si="27"/>
        <v>70</v>
      </c>
      <c r="Q51" s="13"/>
      <c r="R51" s="7">
        <f t="shared" si="28"/>
        <v>0</v>
      </c>
      <c r="S51" s="6"/>
      <c r="T51" s="7">
        <f t="shared" si="29"/>
        <v>0</v>
      </c>
      <c r="U51" s="6"/>
      <c r="V51" s="7">
        <f t="shared" si="30"/>
        <v>0</v>
      </c>
      <c r="W51" s="6"/>
      <c r="X51" s="7">
        <f t="shared" si="24"/>
        <v>0</v>
      </c>
      <c r="Y51" s="6"/>
      <c r="Z51" s="7">
        <f t="shared" si="31"/>
        <v>0</v>
      </c>
      <c r="AA51" s="8">
        <f t="shared" si="25"/>
        <v>70</v>
      </c>
      <c r="AB51" s="6">
        <f t="shared" si="26"/>
        <v>41</v>
      </c>
    </row>
    <row r="52" spans="1:28" x14ac:dyDescent="0.3">
      <c r="A52" s="18">
        <v>42</v>
      </c>
      <c r="B52" s="13" t="s">
        <v>750</v>
      </c>
      <c r="C52" s="13" t="s">
        <v>751</v>
      </c>
      <c r="D52" s="13" t="s">
        <v>44</v>
      </c>
      <c r="E52" s="20"/>
      <c r="F52" s="22">
        <f t="shared" si="0"/>
        <v>0</v>
      </c>
      <c r="G52" s="20"/>
      <c r="H52" s="7">
        <f t="shared" si="20"/>
        <v>0</v>
      </c>
      <c r="I52" s="6"/>
      <c r="J52" s="22">
        <f t="shared" si="21"/>
        <v>0</v>
      </c>
      <c r="K52" s="13"/>
      <c r="L52" s="7">
        <f t="shared" si="22"/>
        <v>0</v>
      </c>
      <c r="M52" s="6"/>
      <c r="N52" s="7">
        <f t="shared" si="23"/>
        <v>0</v>
      </c>
      <c r="O52" s="6">
        <v>27</v>
      </c>
      <c r="P52" s="7">
        <f t="shared" si="27"/>
        <v>65</v>
      </c>
      <c r="Q52" s="13"/>
      <c r="R52" s="7">
        <f t="shared" si="28"/>
        <v>0</v>
      </c>
      <c r="S52" s="6"/>
      <c r="T52" s="7">
        <f t="shared" si="29"/>
        <v>0</v>
      </c>
      <c r="U52" s="6"/>
      <c r="V52" s="7">
        <f t="shared" si="30"/>
        <v>0</v>
      </c>
      <c r="W52" s="6"/>
      <c r="X52" s="7">
        <f t="shared" si="24"/>
        <v>0</v>
      </c>
      <c r="Y52" s="6"/>
      <c r="Z52" s="7">
        <f t="shared" si="31"/>
        <v>0</v>
      </c>
      <c r="AA52" s="8">
        <f t="shared" si="25"/>
        <v>65</v>
      </c>
      <c r="AB52" s="6">
        <f t="shared" si="26"/>
        <v>42</v>
      </c>
    </row>
    <row r="53" spans="1:28" x14ac:dyDescent="0.3">
      <c r="A53" s="18">
        <v>43</v>
      </c>
      <c r="B53" s="13" t="s">
        <v>568</v>
      </c>
      <c r="C53" s="13" t="s">
        <v>569</v>
      </c>
      <c r="D53" s="13" t="s">
        <v>159</v>
      </c>
      <c r="E53" s="20"/>
      <c r="F53" s="22"/>
      <c r="G53" s="20"/>
      <c r="H53" s="7">
        <f t="shared" si="20"/>
        <v>0</v>
      </c>
      <c r="I53" s="20"/>
      <c r="J53" s="22">
        <f t="shared" si="21"/>
        <v>0</v>
      </c>
      <c r="K53" s="13"/>
      <c r="L53" s="7">
        <f t="shared" si="22"/>
        <v>0</v>
      </c>
      <c r="M53" s="6">
        <v>20</v>
      </c>
      <c r="N53" s="7">
        <f t="shared" si="23"/>
        <v>57.142857142857146</v>
      </c>
      <c r="O53" s="6"/>
      <c r="P53" s="7">
        <f>IF(O53=0,,(#REF!-O53)*#REF!*100/#REF!)</f>
        <v>0</v>
      </c>
      <c r="Q53" s="13"/>
      <c r="R53" s="7">
        <f t="shared" si="28"/>
        <v>0</v>
      </c>
      <c r="S53" s="6"/>
      <c r="T53" s="7">
        <f t="shared" si="29"/>
        <v>0</v>
      </c>
      <c r="U53" s="6"/>
      <c r="V53" s="7">
        <f t="shared" si="30"/>
        <v>0</v>
      </c>
      <c r="W53" s="6"/>
      <c r="X53" s="7">
        <f t="shared" si="24"/>
        <v>0</v>
      </c>
      <c r="Y53" s="6"/>
      <c r="Z53" s="7">
        <f t="shared" si="31"/>
        <v>0</v>
      </c>
      <c r="AA53" s="8">
        <f t="shared" si="25"/>
        <v>57.142857142857146</v>
      </c>
      <c r="AB53" s="6">
        <f t="shared" si="26"/>
        <v>43</v>
      </c>
    </row>
    <row r="54" spans="1:28" x14ac:dyDescent="0.3">
      <c r="A54" s="13">
        <v>44</v>
      </c>
      <c r="B54" s="13" t="s">
        <v>570</v>
      </c>
      <c r="C54" s="13" t="s">
        <v>571</v>
      </c>
      <c r="D54" s="13" t="s">
        <v>214</v>
      </c>
      <c r="E54" s="20"/>
      <c r="F54" s="22">
        <f t="shared" ref="F54:F100" si="32">IF(E54=0,,($E$9-E54)*$E$7*100/$E$9)</f>
        <v>0</v>
      </c>
      <c r="G54" s="20"/>
      <c r="H54" s="7">
        <f t="shared" si="20"/>
        <v>0</v>
      </c>
      <c r="I54" s="20"/>
      <c r="J54" s="22">
        <f t="shared" si="21"/>
        <v>0</v>
      </c>
      <c r="K54" s="13"/>
      <c r="L54" s="7">
        <f t="shared" si="22"/>
        <v>0</v>
      </c>
      <c r="M54" s="6">
        <v>21</v>
      </c>
      <c r="N54" s="7">
        <f t="shared" si="23"/>
        <v>50</v>
      </c>
      <c r="O54" s="6"/>
      <c r="P54" s="7"/>
      <c r="Q54" s="13"/>
      <c r="R54" s="7">
        <f t="shared" si="28"/>
        <v>0</v>
      </c>
      <c r="S54" s="6"/>
      <c r="T54" s="7">
        <f t="shared" si="29"/>
        <v>0</v>
      </c>
      <c r="U54" s="6"/>
      <c r="V54" s="7">
        <f t="shared" si="30"/>
        <v>0</v>
      </c>
      <c r="W54" s="6"/>
      <c r="X54" s="7">
        <f t="shared" si="24"/>
        <v>0</v>
      </c>
      <c r="Y54" s="6"/>
      <c r="Z54" s="7">
        <f t="shared" si="31"/>
        <v>0</v>
      </c>
      <c r="AA54" s="8">
        <f t="shared" si="25"/>
        <v>50</v>
      </c>
      <c r="AB54" s="6">
        <f t="shared" si="26"/>
        <v>44</v>
      </c>
    </row>
    <row r="55" spans="1:28" x14ac:dyDescent="0.3">
      <c r="A55" s="18">
        <v>45</v>
      </c>
      <c r="B55" s="13" t="s">
        <v>226</v>
      </c>
      <c r="C55" s="13" t="s">
        <v>227</v>
      </c>
      <c r="D55" s="13" t="s">
        <v>102</v>
      </c>
      <c r="E55" s="20"/>
      <c r="F55" s="22">
        <f t="shared" si="32"/>
        <v>0</v>
      </c>
      <c r="G55" s="20"/>
      <c r="H55" s="7">
        <f t="shared" si="20"/>
        <v>0</v>
      </c>
      <c r="I55" s="6"/>
      <c r="J55" s="22">
        <f t="shared" si="21"/>
        <v>0</v>
      </c>
      <c r="K55" s="13"/>
      <c r="L55" s="7">
        <f t="shared" si="22"/>
        <v>0</v>
      </c>
      <c r="M55" s="6"/>
      <c r="N55" s="7">
        <f t="shared" si="23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4"/>
        <v>0</v>
      </c>
      <c r="Y55" s="6"/>
      <c r="Z55" s="7"/>
      <c r="AA55" s="8">
        <f t="shared" si="25"/>
        <v>50</v>
      </c>
      <c r="AB55" s="6">
        <f t="shared" si="26"/>
        <v>45</v>
      </c>
    </row>
    <row r="56" spans="1:28" x14ac:dyDescent="0.3">
      <c r="A56" s="18">
        <v>46</v>
      </c>
      <c r="B56" s="13" t="s">
        <v>360</v>
      </c>
      <c r="C56" s="13" t="s">
        <v>381</v>
      </c>
      <c r="D56" s="13" t="s">
        <v>382</v>
      </c>
      <c r="E56" s="20"/>
      <c r="F56" s="22">
        <f t="shared" si="32"/>
        <v>0</v>
      </c>
      <c r="G56" s="20"/>
      <c r="H56" s="7">
        <f t="shared" si="20"/>
        <v>0</v>
      </c>
      <c r="I56" s="20">
        <v>29</v>
      </c>
      <c r="J56" s="22">
        <f t="shared" si="21"/>
        <v>47.368421052631582</v>
      </c>
      <c r="K56" s="13"/>
      <c r="L56" s="7">
        <f t="shared" si="22"/>
        <v>0</v>
      </c>
      <c r="M56" s="6"/>
      <c r="N56" s="7">
        <f t="shared" si="23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4"/>
        <v>0</v>
      </c>
      <c r="Y56" s="6"/>
      <c r="Z56" s="7">
        <f>IF(Y56=0,,($Y$9-Y56)*$Y$7*100/$Y$9)</f>
        <v>0</v>
      </c>
      <c r="AA56" s="8">
        <f t="shared" si="25"/>
        <v>47.368421052631582</v>
      </c>
      <c r="AB56" s="6">
        <f t="shared" si="26"/>
        <v>46</v>
      </c>
    </row>
    <row r="57" spans="1:28" x14ac:dyDescent="0.3">
      <c r="A57" s="18">
        <v>47</v>
      </c>
      <c r="B57" s="13" t="s">
        <v>572</v>
      </c>
      <c r="C57" s="13" t="s">
        <v>573</v>
      </c>
      <c r="D57" s="13" t="s">
        <v>44</v>
      </c>
      <c r="E57" s="20"/>
      <c r="F57" s="22">
        <f t="shared" si="32"/>
        <v>0</v>
      </c>
      <c r="G57" s="20"/>
      <c r="H57" s="7">
        <f t="shared" si="20"/>
        <v>0</v>
      </c>
      <c r="I57" s="20"/>
      <c r="J57" s="22">
        <f t="shared" si="21"/>
        <v>0</v>
      </c>
      <c r="K57" s="13"/>
      <c r="L57" s="7">
        <f t="shared" si="22"/>
        <v>0</v>
      </c>
      <c r="M57" s="6">
        <v>22</v>
      </c>
      <c r="N57" s="7">
        <f t="shared" si="23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4"/>
        <v>0</v>
      </c>
      <c r="Y57" s="6"/>
      <c r="Z57" s="7">
        <f>IF(Y57=0,,($Y$9-Y57)*$Y$7*100/$Y$9)</f>
        <v>0</v>
      </c>
      <c r="AA57" s="8">
        <f t="shared" si="25"/>
        <v>42.857142857142854</v>
      </c>
      <c r="AB57" s="6">
        <f t="shared" si="26"/>
        <v>47</v>
      </c>
    </row>
    <row r="58" spans="1:28" x14ac:dyDescent="0.3">
      <c r="A58" s="18">
        <v>48</v>
      </c>
      <c r="B58" s="13" t="s">
        <v>574</v>
      </c>
      <c r="C58" s="13" t="s">
        <v>51</v>
      </c>
      <c r="D58" s="13" t="s">
        <v>132</v>
      </c>
      <c r="E58" s="20"/>
      <c r="F58" s="22">
        <f t="shared" si="32"/>
        <v>0</v>
      </c>
      <c r="G58" s="20"/>
      <c r="H58" s="7">
        <f t="shared" si="20"/>
        <v>0</v>
      </c>
      <c r="I58" s="20"/>
      <c r="J58" s="22">
        <f t="shared" si="21"/>
        <v>0</v>
      </c>
      <c r="K58" s="13"/>
      <c r="L58" s="7">
        <f t="shared" si="22"/>
        <v>0</v>
      </c>
      <c r="M58" s="6">
        <v>23</v>
      </c>
      <c r="N58" s="7">
        <f t="shared" si="23"/>
        <v>35.714285714285715</v>
      </c>
      <c r="O58" s="6"/>
      <c r="P58" s="7">
        <f t="shared" ref="P58:P100" si="33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4"/>
        <v>0</v>
      </c>
      <c r="Y58" s="6"/>
      <c r="Z58" s="7">
        <f>IF(Y58=0,,($Y$9-Y58)*$Y$7*100/$Y$9)</f>
        <v>0</v>
      </c>
      <c r="AA58" s="8">
        <f t="shared" si="25"/>
        <v>35.714285714285715</v>
      </c>
      <c r="AB58" s="6">
        <f t="shared" si="26"/>
        <v>48</v>
      </c>
    </row>
    <row r="59" spans="1:28" x14ac:dyDescent="0.3">
      <c r="A59" s="18">
        <v>49</v>
      </c>
      <c r="B59" s="13" t="s">
        <v>241</v>
      </c>
      <c r="C59" s="13" t="s">
        <v>242</v>
      </c>
      <c r="D59" s="13" t="s">
        <v>135</v>
      </c>
      <c r="E59" s="13"/>
      <c r="F59" s="22">
        <f t="shared" si="32"/>
        <v>0</v>
      </c>
      <c r="G59" s="13"/>
      <c r="H59" s="7">
        <f t="shared" si="20"/>
        <v>0</v>
      </c>
      <c r="I59" s="13"/>
      <c r="J59" s="22">
        <f t="shared" si="21"/>
        <v>0</v>
      </c>
      <c r="K59" s="13"/>
      <c r="L59" s="7">
        <f t="shared" si="22"/>
        <v>0</v>
      </c>
      <c r="M59" s="6"/>
      <c r="N59" s="7">
        <f t="shared" si="23"/>
        <v>0</v>
      </c>
      <c r="O59" s="6">
        <v>33</v>
      </c>
      <c r="P59" s="7">
        <f t="shared" si="33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4"/>
        <v>0</v>
      </c>
      <c r="Y59" s="6"/>
      <c r="Z59" s="7">
        <f>IF(Y59=0,,($Y$9-Y59)*$Y$7*100/$Y$9)</f>
        <v>0</v>
      </c>
      <c r="AA59" s="8">
        <f t="shared" si="25"/>
        <v>35</v>
      </c>
      <c r="AB59" s="6">
        <f t="shared" si="26"/>
        <v>49</v>
      </c>
    </row>
    <row r="60" spans="1:28" x14ac:dyDescent="0.3">
      <c r="A60" s="18">
        <v>50</v>
      </c>
      <c r="B60" s="13" t="s">
        <v>246</v>
      </c>
      <c r="C60" s="13" t="s">
        <v>247</v>
      </c>
      <c r="D60" s="13" t="s">
        <v>89</v>
      </c>
      <c r="E60" s="20">
        <v>35</v>
      </c>
      <c r="F60" s="22">
        <f t="shared" si="32"/>
        <v>33.333333333333336</v>
      </c>
      <c r="G60" s="20"/>
      <c r="H60" s="7">
        <f t="shared" si="20"/>
        <v>0</v>
      </c>
      <c r="I60" s="6"/>
      <c r="J60" s="22">
        <f t="shared" si="21"/>
        <v>0</v>
      </c>
      <c r="K60" s="13"/>
      <c r="L60" s="7">
        <f t="shared" si="22"/>
        <v>0</v>
      </c>
      <c r="M60" s="6"/>
      <c r="N60" s="7">
        <f t="shared" si="23"/>
        <v>0</v>
      </c>
      <c r="O60" s="6"/>
      <c r="P60" s="7">
        <f t="shared" si="33"/>
        <v>0</v>
      </c>
      <c r="Q60" s="13"/>
      <c r="R60" s="7"/>
      <c r="S60" s="6"/>
      <c r="T60" s="7"/>
      <c r="U60" s="6"/>
      <c r="V60" s="7"/>
      <c r="W60" s="6"/>
      <c r="X60" s="7">
        <f t="shared" si="24"/>
        <v>0</v>
      </c>
      <c r="Y60" s="6"/>
      <c r="Z60" s="7"/>
      <c r="AA60" s="8">
        <f t="shared" si="25"/>
        <v>33.333333333333336</v>
      </c>
      <c r="AB60" s="6">
        <f t="shared" si="26"/>
        <v>50</v>
      </c>
    </row>
    <row r="61" spans="1:28" x14ac:dyDescent="0.3">
      <c r="A61" s="18">
        <v>51</v>
      </c>
      <c r="B61" s="13" t="s">
        <v>383</v>
      </c>
      <c r="C61" s="13" t="s">
        <v>342</v>
      </c>
      <c r="D61" s="13" t="s">
        <v>89</v>
      </c>
      <c r="E61" s="6"/>
      <c r="F61" s="22">
        <f t="shared" si="32"/>
        <v>0</v>
      </c>
      <c r="G61" s="20"/>
      <c r="H61" s="7">
        <f t="shared" si="20"/>
        <v>0</v>
      </c>
      <c r="I61" s="6">
        <v>32</v>
      </c>
      <c r="J61" s="22">
        <f t="shared" si="21"/>
        <v>31.578947368421051</v>
      </c>
      <c r="K61" s="13"/>
      <c r="L61" s="7">
        <f t="shared" si="22"/>
        <v>0</v>
      </c>
      <c r="M61" s="6"/>
      <c r="N61" s="7">
        <f t="shared" si="23"/>
        <v>0</v>
      </c>
      <c r="O61" s="6"/>
      <c r="P61" s="7">
        <f t="shared" si="33"/>
        <v>0</v>
      </c>
      <c r="Q61" s="13"/>
      <c r="R61" s="7"/>
      <c r="S61" s="6"/>
      <c r="T61" s="7"/>
      <c r="U61" s="6"/>
      <c r="V61" s="7"/>
      <c r="W61" s="6"/>
      <c r="X61" s="7">
        <f t="shared" si="24"/>
        <v>0</v>
      </c>
      <c r="Y61" s="6"/>
      <c r="Z61" s="7"/>
      <c r="AA61" s="8">
        <f t="shared" si="25"/>
        <v>31.578947368421051</v>
      </c>
      <c r="AB61" s="6">
        <f t="shared" si="26"/>
        <v>51</v>
      </c>
    </row>
    <row r="62" spans="1:28" x14ac:dyDescent="0.3">
      <c r="A62" s="18">
        <v>52</v>
      </c>
      <c r="B62" s="13" t="s">
        <v>577</v>
      </c>
      <c r="C62" s="13" t="s">
        <v>55</v>
      </c>
      <c r="D62" s="13" t="s">
        <v>159</v>
      </c>
      <c r="E62" s="20"/>
      <c r="F62" s="22">
        <f t="shared" si="32"/>
        <v>0</v>
      </c>
      <c r="G62" s="20"/>
      <c r="H62" s="7">
        <f t="shared" si="20"/>
        <v>0</v>
      </c>
      <c r="I62" s="6"/>
      <c r="J62" s="22">
        <f t="shared" si="21"/>
        <v>0</v>
      </c>
      <c r="K62" s="13"/>
      <c r="L62" s="7">
        <f t="shared" si="22"/>
        <v>0</v>
      </c>
      <c r="M62" s="6">
        <v>27</v>
      </c>
      <c r="N62" s="7">
        <f t="shared" si="23"/>
        <v>7.1428571428571432</v>
      </c>
      <c r="O62" s="6">
        <v>37</v>
      </c>
      <c r="P62" s="7">
        <f t="shared" si="33"/>
        <v>15</v>
      </c>
      <c r="Q62" s="13"/>
      <c r="R62" s="7"/>
      <c r="S62" s="6"/>
      <c r="T62" s="7"/>
      <c r="U62" s="6"/>
      <c r="V62" s="7"/>
      <c r="W62" s="6"/>
      <c r="X62" s="7">
        <f t="shared" si="24"/>
        <v>0</v>
      </c>
      <c r="Y62" s="6"/>
      <c r="Z62" s="7"/>
      <c r="AA62" s="8">
        <f t="shared" si="25"/>
        <v>22.142857142857142</v>
      </c>
      <c r="AB62" s="6">
        <f t="shared" si="26"/>
        <v>52</v>
      </c>
    </row>
    <row r="63" spans="1:28" x14ac:dyDescent="0.3">
      <c r="A63" s="18">
        <v>53</v>
      </c>
      <c r="B63" s="13" t="s">
        <v>172</v>
      </c>
      <c r="C63" s="13" t="s">
        <v>127</v>
      </c>
      <c r="D63" s="13" t="s">
        <v>89</v>
      </c>
      <c r="E63" s="13"/>
      <c r="F63" s="22">
        <f t="shared" si="32"/>
        <v>0</v>
      </c>
      <c r="G63" s="13"/>
      <c r="H63" s="7">
        <f t="shared" si="20"/>
        <v>0</v>
      </c>
      <c r="I63" s="13"/>
      <c r="J63" s="22">
        <f t="shared" si="21"/>
        <v>0</v>
      </c>
      <c r="K63" s="13"/>
      <c r="L63" s="7">
        <f t="shared" si="22"/>
        <v>0</v>
      </c>
      <c r="M63" s="6"/>
      <c r="N63" s="7">
        <f t="shared" si="23"/>
        <v>0</v>
      </c>
      <c r="O63" s="6">
        <v>36</v>
      </c>
      <c r="P63" s="7">
        <f t="shared" si="33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4"/>
        <v>0</v>
      </c>
      <c r="Y63" s="6"/>
      <c r="Z63" s="7">
        <f>IF(Y63=0,,($Y$9-Y63)*$Y$7*100/$Y$9)</f>
        <v>0</v>
      </c>
      <c r="AA63" s="8">
        <f t="shared" si="25"/>
        <v>20</v>
      </c>
      <c r="AB63" s="6">
        <f t="shared" si="26"/>
        <v>53</v>
      </c>
    </row>
    <row r="64" spans="1:28" x14ac:dyDescent="0.3">
      <c r="A64" s="18">
        <v>54</v>
      </c>
      <c r="B64" s="13" t="s">
        <v>575</v>
      </c>
      <c r="C64" s="13" t="s">
        <v>576</v>
      </c>
      <c r="D64" s="13" t="s">
        <v>159</v>
      </c>
      <c r="E64" s="20"/>
      <c r="F64" s="22">
        <f t="shared" si="32"/>
        <v>0</v>
      </c>
      <c r="G64" s="20"/>
      <c r="H64" s="7">
        <f t="shared" si="20"/>
        <v>0</v>
      </c>
      <c r="I64" s="20"/>
      <c r="J64" s="22">
        <f t="shared" si="21"/>
        <v>0</v>
      </c>
      <c r="K64" s="13"/>
      <c r="L64" s="7">
        <f t="shared" si="22"/>
        <v>0</v>
      </c>
      <c r="M64" s="6">
        <v>26</v>
      </c>
      <c r="N64" s="7">
        <f t="shared" si="23"/>
        <v>14.285714285714286</v>
      </c>
      <c r="O64" s="6"/>
      <c r="P64" s="7">
        <f t="shared" si="33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4"/>
        <v>0</v>
      </c>
      <c r="Y64" s="6"/>
      <c r="Z64" s="7">
        <f>IF(Y64=0,,($Y$9-Y64)*$Y$7*100/$Y$9)</f>
        <v>0</v>
      </c>
      <c r="AA64" s="8">
        <f t="shared" si="25"/>
        <v>14.285714285714286</v>
      </c>
      <c r="AB64" s="6">
        <f t="shared" si="26"/>
        <v>54</v>
      </c>
    </row>
    <row r="65" spans="1:28" x14ac:dyDescent="0.3">
      <c r="A65" s="18">
        <v>55</v>
      </c>
      <c r="B65" s="13" t="s">
        <v>752</v>
      </c>
      <c r="C65" s="13" t="s">
        <v>753</v>
      </c>
      <c r="D65" s="13" t="s">
        <v>44</v>
      </c>
      <c r="E65" s="20"/>
      <c r="F65" s="22">
        <f t="shared" si="32"/>
        <v>0</v>
      </c>
      <c r="G65" s="20"/>
      <c r="H65" s="7">
        <f t="shared" si="20"/>
        <v>0</v>
      </c>
      <c r="I65" s="6"/>
      <c r="J65" s="22">
        <f t="shared" si="21"/>
        <v>0</v>
      </c>
      <c r="K65" s="13"/>
      <c r="L65" s="7">
        <f t="shared" si="22"/>
        <v>0</v>
      </c>
      <c r="M65" s="6"/>
      <c r="N65" s="7">
        <f t="shared" si="23"/>
        <v>0</v>
      </c>
      <c r="O65" s="6">
        <v>38</v>
      </c>
      <c r="P65" s="7">
        <f t="shared" si="33"/>
        <v>10</v>
      </c>
      <c r="Q65" s="13"/>
      <c r="R65" s="7"/>
      <c r="S65" s="6"/>
      <c r="T65" s="7"/>
      <c r="U65" s="6"/>
      <c r="V65" s="7"/>
      <c r="W65" s="6"/>
      <c r="X65" s="7">
        <f t="shared" si="24"/>
        <v>0</v>
      </c>
      <c r="Y65" s="6"/>
      <c r="Z65" s="7"/>
      <c r="AA65" s="8">
        <f t="shared" si="25"/>
        <v>10</v>
      </c>
      <c r="AB65" s="6">
        <f t="shared" si="26"/>
        <v>55</v>
      </c>
    </row>
    <row r="66" spans="1:28" x14ac:dyDescent="0.3">
      <c r="A66" s="18">
        <v>56</v>
      </c>
      <c r="B66" s="13" t="s">
        <v>578</v>
      </c>
      <c r="C66" s="13" t="s">
        <v>579</v>
      </c>
      <c r="D66" s="13" t="s">
        <v>132</v>
      </c>
      <c r="E66" s="20"/>
      <c r="F66" s="22">
        <f t="shared" si="32"/>
        <v>0</v>
      </c>
      <c r="G66" s="20"/>
      <c r="H66" s="7">
        <f t="shared" si="20"/>
        <v>0</v>
      </c>
      <c r="I66" s="20"/>
      <c r="J66" s="22">
        <f t="shared" si="21"/>
        <v>0</v>
      </c>
      <c r="K66" s="13"/>
      <c r="L66" s="7">
        <f t="shared" si="22"/>
        <v>0</v>
      </c>
      <c r="M66" s="6">
        <v>28</v>
      </c>
      <c r="N66" s="7">
        <v>4</v>
      </c>
      <c r="O66" s="6">
        <v>40</v>
      </c>
      <c r="P66" s="7">
        <f t="shared" si="33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4"/>
        <v>0</v>
      </c>
      <c r="Y66" s="6"/>
      <c r="Z66" s="7">
        <f>IF(Y66=0,,($Y$9-Y66)*$Y$7*100/$Y$9)</f>
        <v>0</v>
      </c>
      <c r="AA66" s="8">
        <f t="shared" si="25"/>
        <v>4</v>
      </c>
      <c r="AB66" s="6">
        <f t="shared" si="26"/>
        <v>56</v>
      </c>
    </row>
    <row r="67" spans="1:28" x14ac:dyDescent="0.3">
      <c r="A67" s="18">
        <v>57</v>
      </c>
      <c r="B67" s="13"/>
      <c r="C67" s="13"/>
      <c r="D67" s="13"/>
      <c r="E67" s="20"/>
      <c r="F67" s="22">
        <f t="shared" si="32"/>
        <v>0</v>
      </c>
      <c r="G67" s="20"/>
      <c r="H67" s="7">
        <f t="shared" si="20"/>
        <v>0</v>
      </c>
      <c r="I67" s="6"/>
      <c r="J67" s="22">
        <f t="shared" si="21"/>
        <v>0</v>
      </c>
      <c r="K67" s="13"/>
      <c r="L67" s="7">
        <f t="shared" si="22"/>
        <v>0</v>
      </c>
      <c r="M67" s="6"/>
      <c r="N67" s="7">
        <f t="shared" ref="N67:N100" si="34">IF(M67=0,,($M$9-M67)*$M$7*100/$M$9)</f>
        <v>0</v>
      </c>
      <c r="O67" s="6"/>
      <c r="P67" s="7">
        <f t="shared" si="33"/>
        <v>0</v>
      </c>
      <c r="Q67" s="13"/>
      <c r="R67" s="7"/>
      <c r="S67" s="6"/>
      <c r="T67" s="7"/>
      <c r="U67" s="6"/>
      <c r="V67" s="7"/>
      <c r="W67" s="6"/>
      <c r="X67" s="7">
        <f t="shared" si="24"/>
        <v>0</v>
      </c>
      <c r="Y67" s="6"/>
      <c r="Z67" s="7"/>
      <c r="AA67" s="8">
        <f t="shared" si="25"/>
        <v>0</v>
      </c>
      <c r="AB67" s="6">
        <f t="shared" si="26"/>
        <v>57</v>
      </c>
    </row>
    <row r="68" spans="1:28" x14ac:dyDescent="0.3">
      <c r="A68" s="18">
        <v>58</v>
      </c>
      <c r="B68" s="13" t="s">
        <v>216</v>
      </c>
      <c r="C68" s="13" t="s">
        <v>231</v>
      </c>
      <c r="D68" s="13" t="s">
        <v>102</v>
      </c>
      <c r="E68" s="6"/>
      <c r="F68" s="22">
        <f t="shared" si="32"/>
        <v>0</v>
      </c>
      <c r="G68" s="20"/>
      <c r="H68" s="7">
        <f t="shared" si="20"/>
        <v>0</v>
      </c>
      <c r="I68" s="6"/>
      <c r="J68" s="22">
        <f t="shared" si="21"/>
        <v>0</v>
      </c>
      <c r="K68" s="13"/>
      <c r="L68" s="7">
        <f t="shared" si="22"/>
        <v>0</v>
      </c>
      <c r="M68" s="6"/>
      <c r="N68" s="7">
        <f t="shared" si="34"/>
        <v>0</v>
      </c>
      <c r="O68" s="6"/>
      <c r="P68" s="7">
        <f t="shared" si="33"/>
        <v>0</v>
      </c>
      <c r="Q68" s="13"/>
      <c r="R68" s="7">
        <v>0</v>
      </c>
      <c r="S68" s="6"/>
      <c r="T68" s="7">
        <f t="shared" ref="T68:T81" si="35">IF(S68=0,,($S$9-S68)*$S$7*100/$S$9)</f>
        <v>0</v>
      </c>
      <c r="U68" s="6"/>
      <c r="V68" s="7">
        <f t="shared" ref="V68:V81" si="36">IF(U68=0,,($U$9-U68)*$U$7*100/$U$9)</f>
        <v>0</v>
      </c>
      <c r="W68" s="6"/>
      <c r="X68" s="7">
        <f t="shared" si="24"/>
        <v>0</v>
      </c>
      <c r="Y68" s="6"/>
      <c r="Z68" s="7"/>
      <c r="AA68" s="8">
        <f t="shared" si="25"/>
        <v>0</v>
      </c>
      <c r="AB68" s="6">
        <f t="shared" si="26"/>
        <v>58</v>
      </c>
    </row>
    <row r="69" spans="1:28" x14ac:dyDescent="0.3">
      <c r="A69" s="18">
        <v>59</v>
      </c>
      <c r="B69" s="13" t="s">
        <v>173</v>
      </c>
      <c r="C69" s="13" t="s">
        <v>174</v>
      </c>
      <c r="D69" s="22" t="s">
        <v>44</v>
      </c>
      <c r="E69" s="13"/>
      <c r="F69" s="22">
        <f t="shared" si="32"/>
        <v>0</v>
      </c>
      <c r="G69" s="13"/>
      <c r="H69" s="7">
        <f t="shared" si="20"/>
        <v>0</v>
      </c>
      <c r="I69" s="13"/>
      <c r="J69" s="22">
        <f t="shared" si="21"/>
        <v>0</v>
      </c>
      <c r="K69" s="13"/>
      <c r="L69" s="7">
        <f t="shared" si="22"/>
        <v>0</v>
      </c>
      <c r="M69" s="6"/>
      <c r="N69" s="7">
        <f t="shared" si="34"/>
        <v>0</v>
      </c>
      <c r="O69" s="6"/>
      <c r="P69" s="7">
        <f t="shared" si="33"/>
        <v>0</v>
      </c>
      <c r="Q69" s="13"/>
      <c r="R69" s="7">
        <f t="shared" ref="R69:R79" si="37">IF(Q69=0,,($Q$9-Q69)*$Q$7*100/$Q$9)</f>
        <v>0</v>
      </c>
      <c r="S69" s="6"/>
      <c r="T69" s="7">
        <f t="shared" si="35"/>
        <v>0</v>
      </c>
      <c r="U69" s="6"/>
      <c r="V69" s="7">
        <f t="shared" si="36"/>
        <v>0</v>
      </c>
      <c r="W69" s="6"/>
      <c r="X69" s="7">
        <f t="shared" si="24"/>
        <v>0</v>
      </c>
      <c r="Y69" s="6"/>
      <c r="Z69" s="7">
        <f t="shared" ref="Z69:Z79" si="38">IF(Y69=0,,($Y$9-Y69)*$Y$7*100/$Y$9)</f>
        <v>0</v>
      </c>
      <c r="AA69" s="8">
        <f t="shared" si="25"/>
        <v>0</v>
      </c>
      <c r="AB69" s="6">
        <f t="shared" si="26"/>
        <v>59</v>
      </c>
    </row>
    <row r="70" spans="1:28" x14ac:dyDescent="0.3">
      <c r="A70" s="18">
        <v>60</v>
      </c>
      <c r="B70" s="13" t="s">
        <v>96</v>
      </c>
      <c r="C70" s="13" t="s">
        <v>97</v>
      </c>
      <c r="D70" s="13" t="s">
        <v>44</v>
      </c>
      <c r="E70" s="22"/>
      <c r="F70" s="22">
        <f t="shared" si="32"/>
        <v>0</v>
      </c>
      <c r="G70" s="22"/>
      <c r="H70" s="7">
        <f t="shared" si="20"/>
        <v>0</v>
      </c>
      <c r="I70" s="22"/>
      <c r="J70" s="22">
        <f t="shared" si="21"/>
        <v>0</v>
      </c>
      <c r="K70" s="22"/>
      <c r="L70" s="7">
        <f t="shared" si="22"/>
        <v>0</v>
      </c>
      <c r="M70" s="7"/>
      <c r="N70" s="7">
        <f t="shared" si="34"/>
        <v>0</v>
      </c>
      <c r="O70" s="7"/>
      <c r="P70" s="7">
        <f t="shared" si="33"/>
        <v>0</v>
      </c>
      <c r="Q70" s="22"/>
      <c r="R70" s="7">
        <f t="shared" si="37"/>
        <v>0</v>
      </c>
      <c r="S70" s="7"/>
      <c r="T70" s="7">
        <f t="shared" si="35"/>
        <v>0</v>
      </c>
      <c r="U70" s="7"/>
      <c r="V70" s="7">
        <f t="shared" si="36"/>
        <v>0</v>
      </c>
      <c r="W70" s="7"/>
      <c r="X70" s="7">
        <f t="shared" si="24"/>
        <v>0</v>
      </c>
      <c r="Y70" s="7"/>
      <c r="Z70" s="7">
        <f t="shared" si="38"/>
        <v>0</v>
      </c>
      <c r="AA70" s="8">
        <f t="shared" si="25"/>
        <v>0</v>
      </c>
      <c r="AB70" s="6">
        <f t="shared" si="26"/>
        <v>60</v>
      </c>
    </row>
    <row r="71" spans="1:28" x14ac:dyDescent="0.3">
      <c r="A71" s="18">
        <v>61</v>
      </c>
      <c r="B71" s="20" t="s">
        <v>196</v>
      </c>
      <c r="C71" s="20" t="s">
        <v>197</v>
      </c>
      <c r="D71" s="20" t="s">
        <v>125</v>
      </c>
      <c r="E71" s="6"/>
      <c r="F71" s="22">
        <f t="shared" si="32"/>
        <v>0</v>
      </c>
      <c r="G71" s="20"/>
      <c r="H71" s="7">
        <f t="shared" si="20"/>
        <v>0</v>
      </c>
      <c r="I71" s="20"/>
      <c r="J71" s="22">
        <f t="shared" si="21"/>
        <v>0</v>
      </c>
      <c r="K71" s="13"/>
      <c r="L71" s="7">
        <f t="shared" si="22"/>
        <v>0</v>
      </c>
      <c r="M71" s="6"/>
      <c r="N71" s="7">
        <f t="shared" si="34"/>
        <v>0</v>
      </c>
      <c r="O71" s="6"/>
      <c r="P71" s="7">
        <f t="shared" si="33"/>
        <v>0</v>
      </c>
      <c r="Q71" s="13"/>
      <c r="R71" s="7">
        <f t="shared" si="37"/>
        <v>0</v>
      </c>
      <c r="S71" s="6"/>
      <c r="T71" s="7">
        <f t="shared" si="35"/>
        <v>0</v>
      </c>
      <c r="U71" s="6"/>
      <c r="V71" s="7">
        <f t="shared" si="36"/>
        <v>0</v>
      </c>
      <c r="W71" s="6"/>
      <c r="X71" s="7">
        <f t="shared" si="24"/>
        <v>0</v>
      </c>
      <c r="Y71" s="6"/>
      <c r="Z71" s="7">
        <f t="shared" si="38"/>
        <v>0</v>
      </c>
      <c r="AA71" s="8">
        <f t="shared" si="25"/>
        <v>0</v>
      </c>
      <c r="AB71" s="6">
        <f t="shared" si="26"/>
        <v>61</v>
      </c>
    </row>
    <row r="72" spans="1:28" x14ac:dyDescent="0.3">
      <c r="A72" s="18">
        <v>62</v>
      </c>
      <c r="B72" s="20" t="s">
        <v>141</v>
      </c>
      <c r="C72" s="20" t="s">
        <v>142</v>
      </c>
      <c r="D72" s="20" t="s">
        <v>89</v>
      </c>
      <c r="E72" s="6"/>
      <c r="F72" s="22">
        <f t="shared" si="32"/>
        <v>0</v>
      </c>
      <c r="G72" s="20"/>
      <c r="H72" s="7">
        <f t="shared" si="20"/>
        <v>0</v>
      </c>
      <c r="I72" s="20"/>
      <c r="J72" s="22">
        <f t="shared" si="21"/>
        <v>0</v>
      </c>
      <c r="K72" s="13"/>
      <c r="L72" s="7">
        <f t="shared" si="22"/>
        <v>0</v>
      </c>
      <c r="M72" s="6"/>
      <c r="N72" s="7">
        <f t="shared" si="34"/>
        <v>0</v>
      </c>
      <c r="O72" s="6"/>
      <c r="P72" s="7">
        <f t="shared" si="33"/>
        <v>0</v>
      </c>
      <c r="Q72" s="13"/>
      <c r="R72" s="7">
        <f t="shared" si="37"/>
        <v>0</v>
      </c>
      <c r="S72" s="6"/>
      <c r="T72" s="7">
        <f t="shared" si="35"/>
        <v>0</v>
      </c>
      <c r="U72" s="6"/>
      <c r="V72" s="7">
        <f t="shared" si="36"/>
        <v>0</v>
      </c>
      <c r="W72" s="6"/>
      <c r="X72" s="7">
        <f t="shared" si="24"/>
        <v>0</v>
      </c>
      <c r="Y72" s="6"/>
      <c r="Z72" s="7">
        <f t="shared" si="38"/>
        <v>0</v>
      </c>
      <c r="AA72" s="8">
        <f t="shared" si="25"/>
        <v>0</v>
      </c>
      <c r="AB72" s="6">
        <f t="shared" si="26"/>
        <v>62</v>
      </c>
    </row>
    <row r="73" spans="1:28" x14ac:dyDescent="0.3">
      <c r="A73" s="18">
        <v>63</v>
      </c>
      <c r="B73" s="13" t="s">
        <v>155</v>
      </c>
      <c r="C73" s="13" t="s">
        <v>156</v>
      </c>
      <c r="D73" s="13" t="s">
        <v>132</v>
      </c>
      <c r="E73" s="6"/>
      <c r="F73" s="22">
        <f t="shared" si="32"/>
        <v>0</v>
      </c>
      <c r="G73" s="20"/>
      <c r="H73" s="7">
        <f t="shared" si="20"/>
        <v>0</v>
      </c>
      <c r="I73" s="20"/>
      <c r="J73" s="22">
        <f t="shared" si="21"/>
        <v>0</v>
      </c>
      <c r="K73" s="13"/>
      <c r="L73" s="7">
        <f t="shared" si="22"/>
        <v>0</v>
      </c>
      <c r="M73" s="6"/>
      <c r="N73" s="7">
        <f t="shared" si="34"/>
        <v>0</v>
      </c>
      <c r="O73" s="6"/>
      <c r="P73" s="7">
        <f t="shared" si="33"/>
        <v>0</v>
      </c>
      <c r="Q73" s="13"/>
      <c r="R73" s="7">
        <f t="shared" si="37"/>
        <v>0</v>
      </c>
      <c r="S73" s="6"/>
      <c r="T73" s="7">
        <f t="shared" si="35"/>
        <v>0</v>
      </c>
      <c r="U73" s="6"/>
      <c r="V73" s="7">
        <f t="shared" si="36"/>
        <v>0</v>
      </c>
      <c r="W73" s="6"/>
      <c r="X73" s="7">
        <f t="shared" si="24"/>
        <v>0</v>
      </c>
      <c r="Y73" s="6"/>
      <c r="Z73" s="7">
        <f t="shared" si="38"/>
        <v>0</v>
      </c>
      <c r="AA73" s="8">
        <f t="shared" si="25"/>
        <v>0</v>
      </c>
      <c r="AB73" s="6">
        <f t="shared" si="26"/>
        <v>63</v>
      </c>
    </row>
    <row r="74" spans="1:28" x14ac:dyDescent="0.3">
      <c r="A74" s="18">
        <v>64</v>
      </c>
      <c r="B74" s="20" t="s">
        <v>200</v>
      </c>
      <c r="C74" s="20" t="s">
        <v>201</v>
      </c>
      <c r="D74" s="20" t="s">
        <v>89</v>
      </c>
      <c r="E74" s="6"/>
      <c r="F74" s="22">
        <f t="shared" si="32"/>
        <v>0</v>
      </c>
      <c r="G74" s="20"/>
      <c r="H74" s="7">
        <f t="shared" si="20"/>
        <v>0</v>
      </c>
      <c r="I74" s="20"/>
      <c r="J74" s="22">
        <f t="shared" si="21"/>
        <v>0</v>
      </c>
      <c r="K74" s="13"/>
      <c r="L74" s="7">
        <f t="shared" si="22"/>
        <v>0</v>
      </c>
      <c r="M74" s="6"/>
      <c r="N74" s="7">
        <f t="shared" si="34"/>
        <v>0</v>
      </c>
      <c r="O74" s="6"/>
      <c r="P74" s="7">
        <f t="shared" si="33"/>
        <v>0</v>
      </c>
      <c r="Q74" s="13"/>
      <c r="R74" s="7">
        <f t="shared" si="37"/>
        <v>0</v>
      </c>
      <c r="S74" s="6"/>
      <c r="T74" s="7">
        <f t="shared" si="35"/>
        <v>0</v>
      </c>
      <c r="U74" s="6"/>
      <c r="V74" s="7">
        <f t="shared" si="36"/>
        <v>0</v>
      </c>
      <c r="W74" s="6"/>
      <c r="X74" s="7">
        <f t="shared" si="24"/>
        <v>0</v>
      </c>
      <c r="Y74" s="6"/>
      <c r="Z74" s="7">
        <f t="shared" si="38"/>
        <v>0</v>
      </c>
      <c r="AA74" s="8">
        <f t="shared" si="25"/>
        <v>0</v>
      </c>
      <c r="AB74" s="6">
        <f t="shared" si="26"/>
        <v>64</v>
      </c>
    </row>
    <row r="75" spans="1:28" x14ac:dyDescent="0.3">
      <c r="A75" s="18">
        <v>65</v>
      </c>
      <c r="B75" s="13" t="s">
        <v>153</v>
      </c>
      <c r="C75" s="13" t="s">
        <v>50</v>
      </c>
      <c r="D75" s="13" t="s">
        <v>152</v>
      </c>
      <c r="E75" s="6"/>
      <c r="F75" s="22">
        <f t="shared" si="32"/>
        <v>0</v>
      </c>
      <c r="G75" s="20"/>
      <c r="H75" s="7">
        <f t="shared" ref="H75:H106" si="39">IF(G75=0,,($G$9-G75)*$G$7*100/$G$9)</f>
        <v>0</v>
      </c>
      <c r="I75" s="20"/>
      <c r="J75" s="22">
        <f t="shared" ref="J75:J106" si="40">IF(I75=0,,($I$9-I75)*$I$7*100/$I$9)</f>
        <v>0</v>
      </c>
      <c r="K75" s="13"/>
      <c r="L75" s="7">
        <f t="shared" ref="L75:L106" si="41">IF(K75=0,,($K$9-K75)*$K$7*100/$K$9)</f>
        <v>0</v>
      </c>
      <c r="M75" s="6"/>
      <c r="N75" s="7">
        <f t="shared" si="34"/>
        <v>0</v>
      </c>
      <c r="O75" s="6"/>
      <c r="P75" s="7">
        <f t="shared" si="33"/>
        <v>0</v>
      </c>
      <c r="Q75" s="13"/>
      <c r="R75" s="7">
        <f t="shared" si="37"/>
        <v>0</v>
      </c>
      <c r="S75" s="6"/>
      <c r="T75" s="7">
        <f t="shared" si="35"/>
        <v>0</v>
      </c>
      <c r="U75" s="6"/>
      <c r="V75" s="7">
        <f t="shared" si="36"/>
        <v>0</v>
      </c>
      <c r="W75" s="6"/>
      <c r="X75" s="7">
        <f t="shared" ref="X75:X106" si="42">IF(W75=0,,($W$9-W75)*$W$7*100/$W$9)</f>
        <v>0</v>
      </c>
      <c r="Y75" s="6"/>
      <c r="Z75" s="7">
        <f t="shared" si="38"/>
        <v>0</v>
      </c>
      <c r="AA75" s="8">
        <f t="shared" ref="AA75:AA106" si="43">SUM(F75,H75,L75,J75,,N75,P75,R75,T75,V75,X75,Z75)</f>
        <v>0</v>
      </c>
      <c r="AB75" s="6">
        <f t="shared" ref="AB75:AB100" si="44">ROW(B75)-10</f>
        <v>65</v>
      </c>
    </row>
    <row r="76" spans="1:28" x14ac:dyDescent="0.3">
      <c r="A76" s="18">
        <v>66</v>
      </c>
      <c r="B76" s="13" t="s">
        <v>225</v>
      </c>
      <c r="C76" s="13" t="s">
        <v>106</v>
      </c>
      <c r="D76" s="13" t="s">
        <v>102</v>
      </c>
      <c r="E76" s="6"/>
      <c r="F76" s="22">
        <f t="shared" si="32"/>
        <v>0</v>
      </c>
      <c r="G76" s="20"/>
      <c r="H76" s="7">
        <f t="shared" si="39"/>
        <v>0</v>
      </c>
      <c r="I76" s="20"/>
      <c r="J76" s="22">
        <f t="shared" si="40"/>
        <v>0</v>
      </c>
      <c r="K76" s="13"/>
      <c r="L76" s="7">
        <f t="shared" si="41"/>
        <v>0</v>
      </c>
      <c r="M76" s="6"/>
      <c r="N76" s="7">
        <f t="shared" si="34"/>
        <v>0</v>
      </c>
      <c r="O76" s="6"/>
      <c r="P76" s="7">
        <f t="shared" si="33"/>
        <v>0</v>
      </c>
      <c r="Q76" s="13"/>
      <c r="R76" s="7">
        <f t="shared" si="37"/>
        <v>0</v>
      </c>
      <c r="S76" s="6"/>
      <c r="T76" s="7">
        <f t="shared" si="35"/>
        <v>0</v>
      </c>
      <c r="U76" s="6"/>
      <c r="V76" s="7">
        <f t="shared" si="36"/>
        <v>0</v>
      </c>
      <c r="W76" s="6"/>
      <c r="X76" s="7">
        <f t="shared" si="42"/>
        <v>0</v>
      </c>
      <c r="Y76" s="6"/>
      <c r="Z76" s="7">
        <f t="shared" si="38"/>
        <v>0</v>
      </c>
      <c r="AA76" s="8">
        <f t="shared" si="43"/>
        <v>0</v>
      </c>
      <c r="AB76" s="6">
        <f t="shared" si="44"/>
        <v>66</v>
      </c>
    </row>
    <row r="77" spans="1:28" x14ac:dyDescent="0.3">
      <c r="A77" s="18">
        <v>67</v>
      </c>
      <c r="B77" s="13" t="s">
        <v>150</v>
      </c>
      <c r="C77" s="13" t="s">
        <v>121</v>
      </c>
      <c r="D77" s="13" t="s">
        <v>132</v>
      </c>
      <c r="E77" s="6"/>
      <c r="F77" s="22">
        <f t="shared" si="32"/>
        <v>0</v>
      </c>
      <c r="G77" s="20"/>
      <c r="H77" s="7">
        <f t="shared" si="39"/>
        <v>0</v>
      </c>
      <c r="I77" s="20"/>
      <c r="J77" s="22">
        <f t="shared" si="40"/>
        <v>0</v>
      </c>
      <c r="K77" s="13"/>
      <c r="L77" s="7">
        <f t="shared" si="41"/>
        <v>0</v>
      </c>
      <c r="M77" s="6"/>
      <c r="N77" s="7">
        <f t="shared" si="34"/>
        <v>0</v>
      </c>
      <c r="O77" s="6"/>
      <c r="P77" s="7">
        <f t="shared" si="33"/>
        <v>0</v>
      </c>
      <c r="Q77" s="13"/>
      <c r="R77" s="7">
        <f t="shared" si="37"/>
        <v>0</v>
      </c>
      <c r="S77" s="6"/>
      <c r="T77" s="7">
        <f t="shared" si="35"/>
        <v>0</v>
      </c>
      <c r="U77" s="6"/>
      <c r="V77" s="7">
        <f t="shared" si="36"/>
        <v>0</v>
      </c>
      <c r="W77" s="6"/>
      <c r="X77" s="7">
        <f t="shared" si="42"/>
        <v>0</v>
      </c>
      <c r="Y77" s="6"/>
      <c r="Z77" s="7">
        <f t="shared" si="38"/>
        <v>0</v>
      </c>
      <c r="AA77" s="8">
        <f t="shared" si="43"/>
        <v>0</v>
      </c>
      <c r="AB77" s="6">
        <f t="shared" si="44"/>
        <v>67</v>
      </c>
    </row>
    <row r="78" spans="1:28" x14ac:dyDescent="0.3">
      <c r="A78" s="18">
        <v>68</v>
      </c>
      <c r="B78" s="13" t="s">
        <v>224</v>
      </c>
      <c r="C78" s="13" t="s">
        <v>107</v>
      </c>
      <c r="D78" s="13" t="s">
        <v>102</v>
      </c>
      <c r="E78" s="6"/>
      <c r="F78" s="22">
        <f t="shared" si="32"/>
        <v>0</v>
      </c>
      <c r="G78" s="20"/>
      <c r="H78" s="7">
        <f t="shared" si="39"/>
        <v>0</v>
      </c>
      <c r="I78" s="20"/>
      <c r="J78" s="22">
        <f t="shared" si="40"/>
        <v>0</v>
      </c>
      <c r="K78" s="13"/>
      <c r="L78" s="7">
        <f t="shared" si="41"/>
        <v>0</v>
      </c>
      <c r="M78" s="6"/>
      <c r="N78" s="7">
        <f t="shared" si="34"/>
        <v>0</v>
      </c>
      <c r="O78" s="6"/>
      <c r="P78" s="7">
        <f t="shared" si="33"/>
        <v>0</v>
      </c>
      <c r="Q78" s="13"/>
      <c r="R78" s="7">
        <f t="shared" si="37"/>
        <v>0</v>
      </c>
      <c r="S78" s="6"/>
      <c r="T78" s="7">
        <f t="shared" si="35"/>
        <v>0</v>
      </c>
      <c r="U78" s="6"/>
      <c r="V78" s="7">
        <f t="shared" si="36"/>
        <v>0</v>
      </c>
      <c r="W78" s="6"/>
      <c r="X78" s="7">
        <f t="shared" si="42"/>
        <v>0</v>
      </c>
      <c r="Y78" s="6"/>
      <c r="Z78" s="7">
        <f t="shared" si="38"/>
        <v>0</v>
      </c>
      <c r="AA78" s="8">
        <f t="shared" si="43"/>
        <v>0</v>
      </c>
      <c r="AB78" s="6">
        <f t="shared" si="44"/>
        <v>68</v>
      </c>
    </row>
    <row r="79" spans="1:28" x14ac:dyDescent="0.3">
      <c r="A79" s="18">
        <v>69</v>
      </c>
      <c r="B79" s="20" t="s">
        <v>202</v>
      </c>
      <c r="C79" s="20" t="s">
        <v>120</v>
      </c>
      <c r="D79" s="20" t="s">
        <v>125</v>
      </c>
      <c r="E79" s="20"/>
      <c r="F79" s="22">
        <f t="shared" si="32"/>
        <v>0</v>
      </c>
      <c r="G79" s="20"/>
      <c r="H79" s="7">
        <f t="shared" si="39"/>
        <v>0</v>
      </c>
      <c r="I79" s="20"/>
      <c r="J79" s="22">
        <f t="shared" si="40"/>
        <v>0</v>
      </c>
      <c r="K79" s="13"/>
      <c r="L79" s="7">
        <f t="shared" si="41"/>
        <v>0</v>
      </c>
      <c r="M79" s="6"/>
      <c r="N79" s="7">
        <f t="shared" si="34"/>
        <v>0</v>
      </c>
      <c r="O79" s="6"/>
      <c r="P79" s="7">
        <f t="shared" si="33"/>
        <v>0</v>
      </c>
      <c r="Q79" s="13"/>
      <c r="R79" s="7">
        <f t="shared" si="37"/>
        <v>0</v>
      </c>
      <c r="S79" s="6"/>
      <c r="T79" s="7">
        <f t="shared" si="35"/>
        <v>0</v>
      </c>
      <c r="U79" s="6"/>
      <c r="V79" s="7">
        <f t="shared" si="36"/>
        <v>0</v>
      </c>
      <c r="W79" s="6"/>
      <c r="X79" s="7">
        <f t="shared" si="42"/>
        <v>0</v>
      </c>
      <c r="Y79" s="6"/>
      <c r="Z79" s="7">
        <f t="shared" si="38"/>
        <v>0</v>
      </c>
      <c r="AA79" s="8">
        <f t="shared" si="43"/>
        <v>0</v>
      </c>
      <c r="AB79" s="6">
        <f t="shared" si="44"/>
        <v>69</v>
      </c>
    </row>
    <row r="80" spans="1:28" x14ac:dyDescent="0.3">
      <c r="A80" s="18">
        <v>70</v>
      </c>
      <c r="B80" s="13" t="s">
        <v>219</v>
      </c>
      <c r="C80" s="13" t="s">
        <v>239</v>
      </c>
      <c r="D80" s="13" t="s">
        <v>44</v>
      </c>
      <c r="E80" s="20"/>
      <c r="F80" s="22">
        <f t="shared" si="32"/>
        <v>0</v>
      </c>
      <c r="G80" s="20"/>
      <c r="H80" s="7">
        <f t="shared" si="39"/>
        <v>0</v>
      </c>
      <c r="I80" s="6"/>
      <c r="J80" s="22">
        <f t="shared" si="40"/>
        <v>0</v>
      </c>
      <c r="K80" s="13"/>
      <c r="L80" s="7">
        <f t="shared" si="41"/>
        <v>0</v>
      </c>
      <c r="M80" s="6"/>
      <c r="N80" s="7">
        <f t="shared" si="34"/>
        <v>0</v>
      </c>
      <c r="O80" s="6"/>
      <c r="P80" s="7">
        <f t="shared" si="33"/>
        <v>0</v>
      </c>
      <c r="Q80" s="13"/>
      <c r="R80" s="7"/>
      <c r="S80" s="6"/>
      <c r="T80" s="7">
        <f t="shared" si="35"/>
        <v>0</v>
      </c>
      <c r="U80" s="6"/>
      <c r="V80" s="7">
        <f t="shared" si="36"/>
        <v>0</v>
      </c>
      <c r="W80" s="6"/>
      <c r="X80" s="7">
        <f t="shared" si="42"/>
        <v>0</v>
      </c>
      <c r="Y80" s="6"/>
      <c r="Z80" s="7"/>
      <c r="AA80" s="8">
        <f t="shared" si="43"/>
        <v>0</v>
      </c>
      <c r="AB80" s="6">
        <f t="shared" si="44"/>
        <v>70</v>
      </c>
    </row>
    <row r="81" spans="1:28" x14ac:dyDescent="0.3">
      <c r="A81" s="18">
        <v>71</v>
      </c>
      <c r="B81" s="13" t="s">
        <v>148</v>
      </c>
      <c r="C81" s="13" t="s">
        <v>149</v>
      </c>
      <c r="D81" s="13" t="s">
        <v>102</v>
      </c>
      <c r="E81" s="20"/>
      <c r="F81" s="22">
        <f t="shared" si="32"/>
        <v>0</v>
      </c>
      <c r="G81" s="20"/>
      <c r="H81" s="7">
        <f t="shared" si="39"/>
        <v>0</v>
      </c>
      <c r="I81" s="20"/>
      <c r="J81" s="22">
        <f t="shared" si="40"/>
        <v>0</v>
      </c>
      <c r="K81" s="13"/>
      <c r="L81" s="7">
        <f t="shared" si="41"/>
        <v>0</v>
      </c>
      <c r="M81" s="6"/>
      <c r="N81" s="7">
        <f t="shared" si="34"/>
        <v>0</v>
      </c>
      <c r="O81" s="6"/>
      <c r="P81" s="7">
        <f t="shared" si="33"/>
        <v>0</v>
      </c>
      <c r="Q81" s="13"/>
      <c r="R81" s="7">
        <f>IF(Q81=0,,($Q$9-Q81)*$Q$7*100/$Q$9)</f>
        <v>0</v>
      </c>
      <c r="S81" s="6"/>
      <c r="T81" s="7">
        <f t="shared" si="35"/>
        <v>0</v>
      </c>
      <c r="U81" s="6"/>
      <c r="V81" s="7">
        <f t="shared" si="36"/>
        <v>0</v>
      </c>
      <c r="W81" s="6"/>
      <c r="X81" s="7">
        <f t="shared" si="42"/>
        <v>0</v>
      </c>
      <c r="Y81" s="6"/>
      <c r="Z81" s="7">
        <f>IF(Y81=0,,($Y$9-Y81)*$Y$7*100/$Y$9)</f>
        <v>0</v>
      </c>
      <c r="AA81" s="8">
        <f t="shared" si="43"/>
        <v>0</v>
      </c>
      <c r="AB81" s="6">
        <f t="shared" si="44"/>
        <v>71</v>
      </c>
    </row>
    <row r="82" spans="1:28" x14ac:dyDescent="0.3">
      <c r="A82" s="18">
        <v>72</v>
      </c>
      <c r="B82" s="13" t="s">
        <v>191</v>
      </c>
      <c r="C82" s="13" t="s">
        <v>245</v>
      </c>
      <c r="D82" s="13" t="s">
        <v>98</v>
      </c>
      <c r="E82" s="20"/>
      <c r="F82" s="22">
        <f t="shared" si="32"/>
        <v>0</v>
      </c>
      <c r="G82" s="20"/>
      <c r="H82" s="7">
        <f t="shared" si="39"/>
        <v>0</v>
      </c>
      <c r="I82" s="6"/>
      <c r="J82" s="22">
        <f t="shared" si="40"/>
        <v>0</v>
      </c>
      <c r="K82" s="13"/>
      <c r="L82" s="7">
        <f t="shared" si="41"/>
        <v>0</v>
      </c>
      <c r="M82" s="6"/>
      <c r="N82" s="7">
        <f t="shared" si="34"/>
        <v>0</v>
      </c>
      <c r="O82" s="6"/>
      <c r="P82" s="7">
        <f t="shared" si="33"/>
        <v>0</v>
      </c>
      <c r="Q82" s="13"/>
      <c r="R82" s="7"/>
      <c r="S82" s="6"/>
      <c r="T82" s="7"/>
      <c r="U82" s="6"/>
      <c r="V82" s="7"/>
      <c r="W82" s="6"/>
      <c r="X82" s="7">
        <f t="shared" si="42"/>
        <v>0</v>
      </c>
      <c r="Y82" s="6"/>
      <c r="Z82" s="7"/>
      <c r="AA82" s="8">
        <f t="shared" si="43"/>
        <v>0</v>
      </c>
      <c r="AB82" s="6">
        <f t="shared" si="44"/>
        <v>72</v>
      </c>
    </row>
    <row r="83" spans="1:28" x14ac:dyDescent="0.3">
      <c r="A83" s="18">
        <v>73</v>
      </c>
      <c r="B83" s="13" t="s">
        <v>146</v>
      </c>
      <c r="C83" s="13" t="s">
        <v>147</v>
      </c>
      <c r="D83" s="13" t="s">
        <v>132</v>
      </c>
      <c r="E83" s="20"/>
      <c r="F83" s="22">
        <f t="shared" si="32"/>
        <v>0</v>
      </c>
      <c r="G83" s="20"/>
      <c r="H83" s="7">
        <f t="shared" si="39"/>
        <v>0</v>
      </c>
      <c r="I83" s="20"/>
      <c r="J83" s="22">
        <f t="shared" si="40"/>
        <v>0</v>
      </c>
      <c r="K83" s="13"/>
      <c r="L83" s="7">
        <f t="shared" si="41"/>
        <v>0</v>
      </c>
      <c r="M83" s="6"/>
      <c r="N83" s="7">
        <f t="shared" si="34"/>
        <v>0</v>
      </c>
      <c r="O83" s="6"/>
      <c r="P83" s="7">
        <f t="shared" si="33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2"/>
        <v>0</v>
      </c>
      <c r="Y83" s="6"/>
      <c r="Z83" s="7">
        <f>IF(Y83=0,,($Y$9-Y83)*$Y$7*100/$Y$9)</f>
        <v>0</v>
      </c>
      <c r="AA83" s="8">
        <f t="shared" si="43"/>
        <v>0</v>
      </c>
      <c r="AB83" s="6">
        <f t="shared" si="44"/>
        <v>73</v>
      </c>
    </row>
    <row r="84" spans="1:28" x14ac:dyDescent="0.3">
      <c r="A84" s="18">
        <v>74</v>
      </c>
      <c r="B84" s="13" t="s">
        <v>61</v>
      </c>
      <c r="C84" s="13" t="s">
        <v>119</v>
      </c>
      <c r="D84" s="13" t="s">
        <v>89</v>
      </c>
      <c r="E84" s="20"/>
      <c r="F84" s="22">
        <f t="shared" si="32"/>
        <v>0</v>
      </c>
      <c r="G84" s="20"/>
      <c r="H84" s="7">
        <f t="shared" si="39"/>
        <v>0</v>
      </c>
      <c r="I84" s="20"/>
      <c r="J84" s="22">
        <f t="shared" si="40"/>
        <v>0</v>
      </c>
      <c r="K84" s="13"/>
      <c r="L84" s="7">
        <f t="shared" si="41"/>
        <v>0</v>
      </c>
      <c r="M84" s="6"/>
      <c r="N84" s="7">
        <f t="shared" si="34"/>
        <v>0</v>
      </c>
      <c r="O84" s="6"/>
      <c r="P84" s="7">
        <f t="shared" si="33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2"/>
        <v>0</v>
      </c>
      <c r="Y84" s="6"/>
      <c r="Z84" s="7">
        <f>IF(Y84=0,,($Y$9-Y84)*$Y$7*100/$Y$9)</f>
        <v>0</v>
      </c>
      <c r="AA84" s="8">
        <f t="shared" si="43"/>
        <v>0</v>
      </c>
      <c r="AB84" s="6">
        <f t="shared" si="44"/>
        <v>74</v>
      </c>
    </row>
    <row r="85" spans="1:28" x14ac:dyDescent="0.3">
      <c r="A85" s="18">
        <v>75</v>
      </c>
      <c r="B85" s="13"/>
      <c r="C85" s="13"/>
      <c r="D85" s="13"/>
      <c r="E85" s="20"/>
      <c r="F85" s="22">
        <f t="shared" si="32"/>
        <v>0</v>
      </c>
      <c r="G85" s="20"/>
      <c r="H85" s="7">
        <f t="shared" si="39"/>
        <v>0</v>
      </c>
      <c r="I85" s="20"/>
      <c r="J85" s="22">
        <f t="shared" si="40"/>
        <v>0</v>
      </c>
      <c r="K85" s="13"/>
      <c r="L85" s="7">
        <f t="shared" si="41"/>
        <v>0</v>
      </c>
      <c r="M85" s="6"/>
      <c r="N85" s="7">
        <f t="shared" si="34"/>
        <v>0</v>
      </c>
      <c r="O85" s="6"/>
      <c r="P85" s="7">
        <f t="shared" si="33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2"/>
        <v>0</v>
      </c>
      <c r="Y85" s="6"/>
      <c r="Z85" s="7">
        <f>IF(Y85=0,,($Y$9-Y85)*$Y$7*100/$Y$9)</f>
        <v>0</v>
      </c>
      <c r="AA85" s="8">
        <f t="shared" si="43"/>
        <v>0</v>
      </c>
      <c r="AB85" s="6">
        <f t="shared" si="44"/>
        <v>75</v>
      </c>
    </row>
    <row r="86" spans="1:28" x14ac:dyDescent="0.3">
      <c r="A86" s="18">
        <v>76</v>
      </c>
      <c r="B86" s="13"/>
      <c r="C86" s="13"/>
      <c r="D86" s="13"/>
      <c r="E86" s="20"/>
      <c r="F86" s="22">
        <f t="shared" si="32"/>
        <v>0</v>
      </c>
      <c r="G86" s="20"/>
      <c r="H86" s="7">
        <f t="shared" si="39"/>
        <v>0</v>
      </c>
      <c r="I86" s="6"/>
      <c r="J86" s="22">
        <f t="shared" si="40"/>
        <v>0</v>
      </c>
      <c r="K86" s="13"/>
      <c r="L86" s="7">
        <f t="shared" si="41"/>
        <v>0</v>
      </c>
      <c r="M86" s="6"/>
      <c r="N86" s="7">
        <f t="shared" si="34"/>
        <v>0</v>
      </c>
      <c r="O86" s="6"/>
      <c r="P86" s="7">
        <f t="shared" si="33"/>
        <v>0</v>
      </c>
      <c r="Q86" s="13"/>
      <c r="R86" s="7"/>
      <c r="S86" s="6"/>
      <c r="T86" s="7"/>
      <c r="U86" s="6"/>
      <c r="V86" s="7"/>
      <c r="W86" s="6"/>
      <c r="X86" s="7">
        <f t="shared" si="42"/>
        <v>0</v>
      </c>
      <c r="Y86" s="6"/>
      <c r="Z86" s="7"/>
      <c r="AA86" s="8">
        <f t="shared" si="43"/>
        <v>0</v>
      </c>
      <c r="AB86" s="6">
        <f t="shared" si="44"/>
        <v>76</v>
      </c>
    </row>
    <row r="87" spans="1:28" x14ac:dyDescent="0.3">
      <c r="A87" s="18">
        <v>77</v>
      </c>
      <c r="B87" s="13"/>
      <c r="C87" s="13"/>
      <c r="D87" s="13"/>
      <c r="E87" s="20"/>
      <c r="F87" s="22">
        <f t="shared" si="32"/>
        <v>0</v>
      </c>
      <c r="G87" s="20"/>
      <c r="H87" s="7">
        <f t="shared" si="39"/>
        <v>0</v>
      </c>
      <c r="I87" s="6"/>
      <c r="J87" s="22">
        <f t="shared" si="40"/>
        <v>0</v>
      </c>
      <c r="K87" s="13"/>
      <c r="L87" s="7">
        <f t="shared" si="41"/>
        <v>0</v>
      </c>
      <c r="M87" s="6"/>
      <c r="N87" s="7">
        <f t="shared" si="34"/>
        <v>0</v>
      </c>
      <c r="O87" s="6"/>
      <c r="P87" s="7">
        <f t="shared" si="33"/>
        <v>0</v>
      </c>
      <c r="Q87" s="13"/>
      <c r="R87" s="7"/>
      <c r="S87" s="6"/>
      <c r="T87" s="7"/>
      <c r="U87" s="6"/>
      <c r="V87" s="7"/>
      <c r="W87" s="6"/>
      <c r="X87" s="7">
        <f t="shared" si="42"/>
        <v>0</v>
      </c>
      <c r="Y87" s="6"/>
      <c r="Z87" s="7"/>
      <c r="AA87" s="8">
        <f t="shared" si="43"/>
        <v>0</v>
      </c>
      <c r="AB87" s="6">
        <f t="shared" si="44"/>
        <v>77</v>
      </c>
    </row>
    <row r="88" spans="1:28" x14ac:dyDescent="0.3">
      <c r="A88" s="18">
        <v>78</v>
      </c>
      <c r="B88" s="13"/>
      <c r="C88" s="13"/>
      <c r="D88" s="13"/>
      <c r="E88" s="20"/>
      <c r="F88" s="22">
        <f t="shared" si="32"/>
        <v>0</v>
      </c>
      <c r="G88" s="20"/>
      <c r="H88" s="7">
        <f t="shared" si="39"/>
        <v>0</v>
      </c>
      <c r="I88" s="20"/>
      <c r="J88" s="22">
        <f t="shared" si="40"/>
        <v>0</v>
      </c>
      <c r="K88" s="13"/>
      <c r="L88" s="7">
        <f t="shared" si="41"/>
        <v>0</v>
      </c>
      <c r="M88" s="6"/>
      <c r="N88" s="7">
        <f t="shared" si="34"/>
        <v>0</v>
      </c>
      <c r="O88" s="6"/>
      <c r="P88" s="7">
        <f t="shared" si="33"/>
        <v>0</v>
      </c>
      <c r="Q88" s="13"/>
      <c r="R88" s="7">
        <f t="shared" ref="R88:R100" si="45">IF(Q88=0,,($Q$9-Q88)*$Q$7*100/$Q$9)</f>
        <v>0</v>
      </c>
      <c r="S88" s="6"/>
      <c r="T88" s="7">
        <f t="shared" ref="T88:T100" si="46">IF(S88=0,,($S$9-S88)*$S$7*100/$S$9)</f>
        <v>0</v>
      </c>
      <c r="U88" s="6"/>
      <c r="V88" s="7">
        <f t="shared" ref="V88:V100" si="47">IF(U88=0,,($U$9-U88)*$U$7*100/$U$9)</f>
        <v>0</v>
      </c>
      <c r="W88" s="6"/>
      <c r="X88" s="7">
        <f t="shared" si="42"/>
        <v>0</v>
      </c>
      <c r="Y88" s="6"/>
      <c r="Z88" s="7">
        <f t="shared" ref="Z88:Z99" si="48">IF(Y88=0,,($Y$9-Y88)*$Y$7*100/$Y$9)</f>
        <v>0</v>
      </c>
      <c r="AA88" s="8">
        <f t="shared" si="43"/>
        <v>0</v>
      </c>
      <c r="AB88" s="6">
        <f t="shared" si="44"/>
        <v>78</v>
      </c>
    </row>
    <row r="89" spans="1:28" x14ac:dyDescent="0.3">
      <c r="A89" s="18">
        <v>79</v>
      </c>
      <c r="B89" s="13"/>
      <c r="C89" s="13"/>
      <c r="D89" s="13"/>
      <c r="E89" s="20"/>
      <c r="F89" s="22">
        <f t="shared" si="32"/>
        <v>0</v>
      </c>
      <c r="G89" s="20"/>
      <c r="H89" s="7">
        <f t="shared" si="39"/>
        <v>0</v>
      </c>
      <c r="I89" s="20"/>
      <c r="J89" s="22">
        <f t="shared" si="40"/>
        <v>0</v>
      </c>
      <c r="K89" s="13"/>
      <c r="L89" s="7">
        <f t="shared" si="41"/>
        <v>0</v>
      </c>
      <c r="M89" s="6"/>
      <c r="N89" s="7">
        <f t="shared" si="34"/>
        <v>0</v>
      </c>
      <c r="O89" s="6"/>
      <c r="P89" s="7">
        <f t="shared" si="33"/>
        <v>0</v>
      </c>
      <c r="Q89" s="13"/>
      <c r="R89" s="7">
        <f t="shared" si="45"/>
        <v>0</v>
      </c>
      <c r="S89" s="6"/>
      <c r="T89" s="7">
        <f t="shared" si="46"/>
        <v>0</v>
      </c>
      <c r="U89" s="6"/>
      <c r="V89" s="7">
        <f t="shared" si="47"/>
        <v>0</v>
      </c>
      <c r="W89" s="6"/>
      <c r="X89" s="7">
        <f t="shared" si="42"/>
        <v>0</v>
      </c>
      <c r="Y89" s="6"/>
      <c r="Z89" s="7">
        <f t="shared" si="48"/>
        <v>0</v>
      </c>
      <c r="AA89" s="8">
        <f t="shared" si="43"/>
        <v>0</v>
      </c>
      <c r="AB89" s="6">
        <f t="shared" si="44"/>
        <v>79</v>
      </c>
    </row>
    <row r="90" spans="1:28" x14ac:dyDescent="0.3">
      <c r="A90" s="18">
        <v>80</v>
      </c>
      <c r="B90" s="13"/>
      <c r="C90" s="13"/>
      <c r="D90" s="13"/>
      <c r="E90" s="20"/>
      <c r="F90" s="22">
        <f t="shared" si="32"/>
        <v>0</v>
      </c>
      <c r="G90" s="20"/>
      <c r="H90" s="7">
        <f t="shared" si="39"/>
        <v>0</v>
      </c>
      <c r="I90" s="20"/>
      <c r="J90" s="22">
        <f t="shared" si="40"/>
        <v>0</v>
      </c>
      <c r="K90" s="13"/>
      <c r="L90" s="7">
        <f t="shared" si="41"/>
        <v>0</v>
      </c>
      <c r="M90" s="6"/>
      <c r="N90" s="7">
        <f t="shared" si="34"/>
        <v>0</v>
      </c>
      <c r="O90" s="6"/>
      <c r="P90" s="7">
        <f t="shared" si="33"/>
        <v>0</v>
      </c>
      <c r="Q90" s="13"/>
      <c r="R90" s="7">
        <f t="shared" si="45"/>
        <v>0</v>
      </c>
      <c r="S90" s="6"/>
      <c r="T90" s="7">
        <f t="shared" si="46"/>
        <v>0</v>
      </c>
      <c r="U90" s="6"/>
      <c r="V90" s="7">
        <f t="shared" si="47"/>
        <v>0</v>
      </c>
      <c r="W90" s="6"/>
      <c r="X90" s="7">
        <f t="shared" si="42"/>
        <v>0</v>
      </c>
      <c r="Y90" s="6"/>
      <c r="Z90" s="7">
        <f t="shared" si="48"/>
        <v>0</v>
      </c>
      <c r="AA90" s="8">
        <f t="shared" si="43"/>
        <v>0</v>
      </c>
      <c r="AB90" s="6">
        <f t="shared" si="44"/>
        <v>80</v>
      </c>
    </row>
    <row r="91" spans="1:28" x14ac:dyDescent="0.3">
      <c r="A91" s="18">
        <v>81</v>
      </c>
      <c r="B91" s="13"/>
      <c r="C91" s="13"/>
      <c r="D91" s="13"/>
      <c r="E91" s="20"/>
      <c r="F91" s="22">
        <f t="shared" si="32"/>
        <v>0</v>
      </c>
      <c r="G91" s="20"/>
      <c r="H91" s="7">
        <f t="shared" si="39"/>
        <v>0</v>
      </c>
      <c r="I91" s="20"/>
      <c r="J91" s="22">
        <f t="shared" si="40"/>
        <v>0</v>
      </c>
      <c r="K91" s="13"/>
      <c r="L91" s="7">
        <f t="shared" si="41"/>
        <v>0</v>
      </c>
      <c r="M91" s="6"/>
      <c r="N91" s="7">
        <f t="shared" si="34"/>
        <v>0</v>
      </c>
      <c r="O91" s="6"/>
      <c r="P91" s="7">
        <f t="shared" si="33"/>
        <v>0</v>
      </c>
      <c r="Q91" s="13"/>
      <c r="R91" s="7">
        <f t="shared" si="45"/>
        <v>0</v>
      </c>
      <c r="S91" s="6"/>
      <c r="T91" s="7">
        <f t="shared" si="46"/>
        <v>0</v>
      </c>
      <c r="U91" s="6"/>
      <c r="V91" s="7">
        <f t="shared" si="47"/>
        <v>0</v>
      </c>
      <c r="W91" s="6"/>
      <c r="X91" s="7">
        <f t="shared" si="42"/>
        <v>0</v>
      </c>
      <c r="Y91" s="6"/>
      <c r="Z91" s="7">
        <f t="shared" si="48"/>
        <v>0</v>
      </c>
      <c r="AA91" s="8">
        <f t="shared" si="43"/>
        <v>0</v>
      </c>
      <c r="AB91" s="6">
        <f t="shared" si="44"/>
        <v>81</v>
      </c>
    </row>
    <row r="92" spans="1:28" x14ac:dyDescent="0.3">
      <c r="A92" s="18">
        <v>82</v>
      </c>
      <c r="B92" s="13"/>
      <c r="C92" s="13"/>
      <c r="D92" s="13"/>
      <c r="E92" s="20"/>
      <c r="F92" s="22">
        <f t="shared" si="32"/>
        <v>0</v>
      </c>
      <c r="G92" s="20"/>
      <c r="H92" s="7">
        <f t="shared" si="39"/>
        <v>0</v>
      </c>
      <c r="I92" s="20"/>
      <c r="J92" s="22">
        <f t="shared" si="40"/>
        <v>0</v>
      </c>
      <c r="K92" s="13"/>
      <c r="L92" s="7">
        <f t="shared" si="41"/>
        <v>0</v>
      </c>
      <c r="M92" s="6"/>
      <c r="N92" s="7">
        <f t="shared" si="34"/>
        <v>0</v>
      </c>
      <c r="O92" s="6"/>
      <c r="P92" s="7">
        <f t="shared" si="33"/>
        <v>0</v>
      </c>
      <c r="Q92" s="13"/>
      <c r="R92" s="7">
        <f t="shared" si="45"/>
        <v>0</v>
      </c>
      <c r="S92" s="6"/>
      <c r="T92" s="7">
        <f t="shared" si="46"/>
        <v>0</v>
      </c>
      <c r="U92" s="6"/>
      <c r="V92" s="7">
        <f t="shared" si="47"/>
        <v>0</v>
      </c>
      <c r="W92" s="6"/>
      <c r="X92" s="7">
        <f t="shared" si="42"/>
        <v>0</v>
      </c>
      <c r="Y92" s="6"/>
      <c r="Z92" s="7">
        <f t="shared" si="48"/>
        <v>0</v>
      </c>
      <c r="AA92" s="8">
        <f t="shared" si="43"/>
        <v>0</v>
      </c>
      <c r="AB92" s="6">
        <f t="shared" si="44"/>
        <v>82</v>
      </c>
    </row>
    <row r="93" spans="1:28" x14ac:dyDescent="0.3">
      <c r="A93" s="18">
        <v>83</v>
      </c>
      <c r="B93" s="13"/>
      <c r="C93" s="13"/>
      <c r="D93" s="13"/>
      <c r="E93" s="20"/>
      <c r="F93" s="22">
        <f t="shared" si="32"/>
        <v>0</v>
      </c>
      <c r="G93" s="20"/>
      <c r="H93" s="7">
        <f t="shared" si="39"/>
        <v>0</v>
      </c>
      <c r="I93" s="20"/>
      <c r="J93" s="22">
        <f t="shared" si="40"/>
        <v>0</v>
      </c>
      <c r="K93" s="13"/>
      <c r="L93" s="7">
        <f t="shared" si="41"/>
        <v>0</v>
      </c>
      <c r="M93" s="6"/>
      <c r="N93" s="7">
        <f t="shared" si="34"/>
        <v>0</v>
      </c>
      <c r="O93" s="6"/>
      <c r="P93" s="7">
        <f t="shared" si="33"/>
        <v>0</v>
      </c>
      <c r="Q93" s="13"/>
      <c r="R93" s="7">
        <f t="shared" si="45"/>
        <v>0</v>
      </c>
      <c r="S93" s="6"/>
      <c r="T93" s="7">
        <f t="shared" si="46"/>
        <v>0</v>
      </c>
      <c r="U93" s="6"/>
      <c r="V93" s="7">
        <f t="shared" si="47"/>
        <v>0</v>
      </c>
      <c r="W93" s="6"/>
      <c r="X93" s="7">
        <f t="shared" si="42"/>
        <v>0</v>
      </c>
      <c r="Y93" s="6"/>
      <c r="Z93" s="7">
        <f t="shared" si="48"/>
        <v>0</v>
      </c>
      <c r="AA93" s="8">
        <f t="shared" si="43"/>
        <v>0</v>
      </c>
      <c r="AB93" s="6">
        <f t="shared" si="44"/>
        <v>83</v>
      </c>
    </row>
    <row r="94" spans="1:28" x14ac:dyDescent="0.3">
      <c r="A94" s="18">
        <v>84</v>
      </c>
      <c r="B94" s="13"/>
      <c r="C94" s="13"/>
      <c r="D94" s="13"/>
      <c r="E94" s="20"/>
      <c r="F94" s="22">
        <f t="shared" si="32"/>
        <v>0</v>
      </c>
      <c r="G94" s="20"/>
      <c r="H94" s="7">
        <f t="shared" si="39"/>
        <v>0</v>
      </c>
      <c r="I94" s="6"/>
      <c r="J94" s="22">
        <f t="shared" si="40"/>
        <v>0</v>
      </c>
      <c r="K94" s="13"/>
      <c r="L94" s="7">
        <f t="shared" si="41"/>
        <v>0</v>
      </c>
      <c r="M94" s="6"/>
      <c r="N94" s="7">
        <f t="shared" si="34"/>
        <v>0</v>
      </c>
      <c r="O94" s="6"/>
      <c r="P94" s="7">
        <f t="shared" si="33"/>
        <v>0</v>
      </c>
      <c r="Q94" s="13"/>
      <c r="R94" s="7">
        <f t="shared" si="45"/>
        <v>0</v>
      </c>
      <c r="S94" s="6"/>
      <c r="T94" s="7">
        <f t="shared" si="46"/>
        <v>0</v>
      </c>
      <c r="U94" s="6"/>
      <c r="V94" s="7">
        <f t="shared" si="47"/>
        <v>0</v>
      </c>
      <c r="W94" s="6"/>
      <c r="X94" s="7">
        <f t="shared" si="42"/>
        <v>0</v>
      </c>
      <c r="Y94" s="6"/>
      <c r="Z94" s="7">
        <f t="shared" si="48"/>
        <v>0</v>
      </c>
      <c r="AA94" s="8">
        <f t="shared" si="43"/>
        <v>0</v>
      </c>
      <c r="AB94" s="6">
        <f t="shared" si="44"/>
        <v>84</v>
      </c>
    </row>
    <row r="95" spans="1:28" x14ac:dyDescent="0.3">
      <c r="A95" s="18">
        <v>85</v>
      </c>
      <c r="B95" s="13"/>
      <c r="C95" s="13"/>
      <c r="D95" s="13"/>
      <c r="E95" s="13"/>
      <c r="F95" s="22">
        <f t="shared" si="32"/>
        <v>0</v>
      </c>
      <c r="G95" s="13"/>
      <c r="H95" s="7">
        <f t="shared" si="39"/>
        <v>0</v>
      </c>
      <c r="I95" s="13"/>
      <c r="J95" s="22">
        <f t="shared" si="40"/>
        <v>0</v>
      </c>
      <c r="K95" s="13"/>
      <c r="L95" s="7">
        <f t="shared" si="41"/>
        <v>0</v>
      </c>
      <c r="M95" s="6"/>
      <c r="N95" s="7">
        <f t="shared" si="34"/>
        <v>0</v>
      </c>
      <c r="O95" s="6"/>
      <c r="P95" s="7">
        <f t="shared" si="33"/>
        <v>0</v>
      </c>
      <c r="Q95" s="13"/>
      <c r="R95" s="7">
        <f t="shared" si="45"/>
        <v>0</v>
      </c>
      <c r="S95" s="6"/>
      <c r="T95" s="7">
        <f t="shared" si="46"/>
        <v>0</v>
      </c>
      <c r="U95" s="6"/>
      <c r="V95" s="7">
        <f t="shared" si="47"/>
        <v>0</v>
      </c>
      <c r="W95" s="6"/>
      <c r="X95" s="7">
        <f t="shared" si="42"/>
        <v>0</v>
      </c>
      <c r="Y95" s="6"/>
      <c r="Z95" s="7">
        <f t="shared" si="48"/>
        <v>0</v>
      </c>
      <c r="AA95" s="8">
        <f t="shared" si="43"/>
        <v>0</v>
      </c>
      <c r="AB95" s="6">
        <f t="shared" si="44"/>
        <v>85</v>
      </c>
    </row>
    <row r="96" spans="1:28" x14ac:dyDescent="0.3">
      <c r="A96" s="18">
        <v>86</v>
      </c>
      <c r="B96" s="13"/>
      <c r="C96" s="13"/>
      <c r="D96" s="13"/>
      <c r="E96" s="20"/>
      <c r="F96" s="22">
        <f t="shared" si="32"/>
        <v>0</v>
      </c>
      <c r="G96" s="20"/>
      <c r="H96" s="7">
        <f t="shared" si="39"/>
        <v>0</v>
      </c>
      <c r="I96" s="6"/>
      <c r="J96" s="22">
        <f t="shared" si="40"/>
        <v>0</v>
      </c>
      <c r="K96" s="13"/>
      <c r="L96" s="7">
        <f t="shared" si="41"/>
        <v>0</v>
      </c>
      <c r="M96" s="6"/>
      <c r="N96" s="7">
        <f t="shared" si="34"/>
        <v>0</v>
      </c>
      <c r="O96" s="6"/>
      <c r="P96" s="7">
        <f t="shared" si="33"/>
        <v>0</v>
      </c>
      <c r="Q96" s="13"/>
      <c r="R96" s="7">
        <f t="shared" si="45"/>
        <v>0</v>
      </c>
      <c r="S96" s="6"/>
      <c r="T96" s="7">
        <f t="shared" si="46"/>
        <v>0</v>
      </c>
      <c r="U96" s="6"/>
      <c r="V96" s="7">
        <f t="shared" si="47"/>
        <v>0</v>
      </c>
      <c r="W96" s="6"/>
      <c r="X96" s="7">
        <f t="shared" si="42"/>
        <v>0</v>
      </c>
      <c r="Y96" s="6"/>
      <c r="Z96" s="7">
        <f t="shared" si="48"/>
        <v>0</v>
      </c>
      <c r="AA96" s="8">
        <f t="shared" si="43"/>
        <v>0</v>
      </c>
      <c r="AB96" s="6">
        <f t="shared" si="44"/>
        <v>86</v>
      </c>
    </row>
    <row r="97" spans="1:28" x14ac:dyDescent="0.3">
      <c r="A97" s="18">
        <v>87</v>
      </c>
      <c r="B97" s="13"/>
      <c r="C97" s="13"/>
      <c r="D97" s="13"/>
      <c r="E97" s="20"/>
      <c r="F97" s="22">
        <f t="shared" si="32"/>
        <v>0</v>
      </c>
      <c r="G97" s="20"/>
      <c r="H97" s="7">
        <f t="shared" si="39"/>
        <v>0</v>
      </c>
      <c r="I97" s="6"/>
      <c r="J97" s="22">
        <f t="shared" si="40"/>
        <v>0</v>
      </c>
      <c r="K97" s="13"/>
      <c r="L97" s="7">
        <f t="shared" si="41"/>
        <v>0</v>
      </c>
      <c r="M97" s="6"/>
      <c r="N97" s="7">
        <f t="shared" si="34"/>
        <v>0</v>
      </c>
      <c r="O97" s="6"/>
      <c r="P97" s="7">
        <f t="shared" si="33"/>
        <v>0</v>
      </c>
      <c r="Q97" s="13"/>
      <c r="R97" s="7">
        <f t="shared" si="45"/>
        <v>0</v>
      </c>
      <c r="S97" s="6"/>
      <c r="T97" s="7">
        <f t="shared" si="46"/>
        <v>0</v>
      </c>
      <c r="U97" s="6"/>
      <c r="V97" s="7">
        <f t="shared" si="47"/>
        <v>0</v>
      </c>
      <c r="W97" s="6"/>
      <c r="X97" s="7">
        <f t="shared" si="42"/>
        <v>0</v>
      </c>
      <c r="Y97" s="6"/>
      <c r="Z97" s="7">
        <f t="shared" si="48"/>
        <v>0</v>
      </c>
      <c r="AA97" s="8">
        <f t="shared" si="43"/>
        <v>0</v>
      </c>
      <c r="AB97" s="6">
        <f t="shared" si="44"/>
        <v>87</v>
      </c>
    </row>
    <row r="98" spans="1:28" x14ac:dyDescent="0.3">
      <c r="A98" s="18">
        <v>88</v>
      </c>
      <c r="B98" s="13"/>
      <c r="C98" s="13"/>
      <c r="D98" s="13"/>
      <c r="E98" s="20"/>
      <c r="F98" s="22">
        <f t="shared" si="32"/>
        <v>0</v>
      </c>
      <c r="G98" s="20"/>
      <c r="H98" s="7">
        <f t="shared" si="39"/>
        <v>0</v>
      </c>
      <c r="I98" s="20"/>
      <c r="J98" s="22">
        <f t="shared" si="40"/>
        <v>0</v>
      </c>
      <c r="K98" s="13"/>
      <c r="L98" s="7">
        <f t="shared" si="41"/>
        <v>0</v>
      </c>
      <c r="M98" s="6"/>
      <c r="N98" s="7">
        <f t="shared" si="34"/>
        <v>0</v>
      </c>
      <c r="O98" s="6"/>
      <c r="P98" s="7">
        <f t="shared" si="33"/>
        <v>0</v>
      </c>
      <c r="Q98" s="13"/>
      <c r="R98" s="7">
        <f t="shared" si="45"/>
        <v>0</v>
      </c>
      <c r="S98" s="6"/>
      <c r="T98" s="7">
        <f t="shared" si="46"/>
        <v>0</v>
      </c>
      <c r="U98" s="6"/>
      <c r="V98" s="7">
        <f t="shared" si="47"/>
        <v>0</v>
      </c>
      <c r="W98" s="6"/>
      <c r="X98" s="7">
        <f t="shared" si="42"/>
        <v>0</v>
      </c>
      <c r="Y98" s="6"/>
      <c r="Z98" s="7">
        <f t="shared" si="48"/>
        <v>0</v>
      </c>
      <c r="AA98" s="8">
        <f t="shared" si="43"/>
        <v>0</v>
      </c>
      <c r="AB98" s="6">
        <f t="shared" si="44"/>
        <v>88</v>
      </c>
    </row>
    <row r="99" spans="1:28" x14ac:dyDescent="0.3">
      <c r="A99" s="18">
        <v>89</v>
      </c>
      <c r="B99" s="13"/>
      <c r="C99" s="13"/>
      <c r="D99" s="13"/>
      <c r="E99" s="20"/>
      <c r="F99" s="22">
        <f t="shared" si="32"/>
        <v>0</v>
      </c>
      <c r="G99" s="20"/>
      <c r="H99" s="7">
        <f t="shared" si="39"/>
        <v>0</v>
      </c>
      <c r="I99" s="20"/>
      <c r="J99" s="22">
        <f t="shared" si="40"/>
        <v>0</v>
      </c>
      <c r="K99" s="13"/>
      <c r="L99" s="7">
        <f t="shared" si="41"/>
        <v>0</v>
      </c>
      <c r="M99" s="6"/>
      <c r="N99" s="7">
        <f t="shared" si="34"/>
        <v>0</v>
      </c>
      <c r="O99" s="6"/>
      <c r="P99" s="7">
        <f t="shared" si="33"/>
        <v>0</v>
      </c>
      <c r="Q99" s="13"/>
      <c r="R99" s="7">
        <f t="shared" si="45"/>
        <v>0</v>
      </c>
      <c r="S99" s="6"/>
      <c r="T99" s="7">
        <f t="shared" si="46"/>
        <v>0</v>
      </c>
      <c r="U99" s="6"/>
      <c r="V99" s="7">
        <f t="shared" si="47"/>
        <v>0</v>
      </c>
      <c r="W99" s="6"/>
      <c r="X99" s="7">
        <f t="shared" si="42"/>
        <v>0</v>
      </c>
      <c r="Y99" s="6"/>
      <c r="Z99" s="7">
        <f t="shared" si="48"/>
        <v>0</v>
      </c>
      <c r="AA99" s="8">
        <f t="shared" si="43"/>
        <v>0</v>
      </c>
      <c r="AB99" s="6">
        <f t="shared" si="44"/>
        <v>89</v>
      </c>
    </row>
    <row r="100" spans="1:28" x14ac:dyDescent="0.3">
      <c r="A100" s="18">
        <v>90</v>
      </c>
      <c r="B100" s="13"/>
      <c r="C100" s="13"/>
      <c r="D100" s="40"/>
      <c r="E100" s="6"/>
      <c r="F100" s="22">
        <f t="shared" si="32"/>
        <v>0</v>
      </c>
      <c r="G100" s="20"/>
      <c r="H100" s="7">
        <f t="shared" si="39"/>
        <v>0</v>
      </c>
      <c r="I100" s="6"/>
      <c r="J100" s="22">
        <f t="shared" si="40"/>
        <v>0</v>
      </c>
      <c r="K100" s="13"/>
      <c r="L100" s="7">
        <f t="shared" si="41"/>
        <v>0</v>
      </c>
      <c r="M100" s="6"/>
      <c r="N100" s="7">
        <f t="shared" si="34"/>
        <v>0</v>
      </c>
      <c r="O100" s="6"/>
      <c r="P100" s="7">
        <f t="shared" si="33"/>
        <v>0</v>
      </c>
      <c r="Q100" s="13"/>
      <c r="R100" s="7">
        <f t="shared" si="45"/>
        <v>0</v>
      </c>
      <c r="S100" s="6"/>
      <c r="T100" s="7">
        <f t="shared" si="46"/>
        <v>0</v>
      </c>
      <c r="U100" s="6"/>
      <c r="V100" s="7">
        <f t="shared" si="47"/>
        <v>0</v>
      </c>
      <c r="W100" s="6"/>
      <c r="X100" s="7">
        <f t="shared" si="42"/>
        <v>0</v>
      </c>
      <c r="Y100" s="6"/>
      <c r="Z100" s="7"/>
      <c r="AA100" s="8">
        <f t="shared" si="43"/>
        <v>0</v>
      </c>
      <c r="AB100" s="6">
        <f t="shared" si="44"/>
        <v>90</v>
      </c>
    </row>
    <row r="101" spans="1:28" x14ac:dyDescent="0.3">
      <c r="A101" s="66" t="s">
        <v>11</v>
      </c>
      <c r="B101" s="66"/>
      <c r="C101" s="67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2.6640625" customWidth="1"/>
    <col min="26" max="26" width="13" customWidth="1"/>
  </cols>
  <sheetData>
    <row r="1" spans="1:29" ht="31.2" x14ac:dyDescent="0.6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29" x14ac:dyDescent="0.3">
      <c r="B3" s="2"/>
    </row>
    <row r="4" spans="1:29" x14ac:dyDescent="0.3">
      <c r="B4" s="2"/>
      <c r="C4" s="3"/>
    </row>
    <row r="6" spans="1:29" ht="27" customHeight="1" x14ac:dyDescent="0.3">
      <c r="D6" s="1" t="s">
        <v>0</v>
      </c>
      <c r="E6" s="69" t="s">
        <v>301</v>
      </c>
      <c r="F6" s="69"/>
      <c r="G6" s="69" t="s">
        <v>182</v>
      </c>
      <c r="H6" s="69"/>
      <c r="I6" s="69" t="s">
        <v>359</v>
      </c>
      <c r="J6" s="69"/>
      <c r="K6" s="69" t="s">
        <v>400</v>
      </c>
      <c r="L6" s="69"/>
      <c r="M6" s="69" t="s">
        <v>414</v>
      </c>
      <c r="N6" s="69"/>
      <c r="O6" s="69" t="s">
        <v>640</v>
      </c>
      <c r="P6" s="69"/>
      <c r="Q6" s="74" t="s">
        <v>759</v>
      </c>
      <c r="R6" s="74"/>
      <c r="S6" s="69" t="s">
        <v>856</v>
      </c>
      <c r="T6" s="69"/>
      <c r="U6" s="74" t="s">
        <v>931</v>
      </c>
      <c r="V6" s="74"/>
      <c r="W6" s="73"/>
      <c r="X6" s="73"/>
      <c r="Y6" s="73"/>
      <c r="Z6" s="73"/>
    </row>
    <row r="7" spans="1:29" x14ac:dyDescent="0.3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2</v>
      </c>
      <c r="P7" s="71"/>
      <c r="Q7" s="70">
        <v>5</v>
      </c>
      <c r="R7" s="71"/>
      <c r="S7" s="70">
        <v>5</v>
      </c>
      <c r="T7" s="71"/>
      <c r="U7" s="70">
        <v>5</v>
      </c>
      <c r="V7" s="71"/>
      <c r="W7" s="70"/>
      <c r="X7" s="71"/>
      <c r="Y7" s="70"/>
      <c r="Z7" s="71"/>
    </row>
    <row r="8" spans="1:29" x14ac:dyDescent="0.3">
      <c r="D8" s="1" t="s">
        <v>1</v>
      </c>
      <c r="E8" s="72" t="s">
        <v>302</v>
      </c>
      <c r="F8" s="72"/>
      <c r="G8" s="72">
        <v>45948</v>
      </c>
      <c r="H8" s="72"/>
      <c r="I8" s="72">
        <v>45962</v>
      </c>
      <c r="J8" s="72"/>
      <c r="K8" s="72">
        <v>45977</v>
      </c>
      <c r="L8" s="72"/>
      <c r="M8" s="72">
        <v>45983</v>
      </c>
      <c r="N8" s="72"/>
      <c r="O8" s="72">
        <v>46005</v>
      </c>
      <c r="P8" s="72"/>
      <c r="Q8" s="72" t="s">
        <v>760</v>
      </c>
      <c r="R8" s="72"/>
      <c r="S8" s="72">
        <v>46081</v>
      </c>
      <c r="T8" s="72"/>
      <c r="U8" s="72">
        <v>46137</v>
      </c>
      <c r="V8" s="72"/>
      <c r="W8" s="72"/>
      <c r="X8" s="72"/>
      <c r="Y8" s="72"/>
      <c r="Z8" s="72"/>
    </row>
    <row r="9" spans="1:29" x14ac:dyDescent="0.3">
      <c r="D9" s="1" t="s">
        <v>2</v>
      </c>
      <c r="E9" s="73">
        <v>8</v>
      </c>
      <c r="F9" s="73"/>
      <c r="G9" s="73">
        <v>166</v>
      </c>
      <c r="H9" s="73"/>
      <c r="I9" s="73">
        <v>13</v>
      </c>
      <c r="J9" s="73"/>
      <c r="K9" s="73">
        <v>195</v>
      </c>
      <c r="L9" s="73"/>
      <c r="M9" s="73">
        <v>15</v>
      </c>
      <c r="N9" s="73"/>
      <c r="O9" s="73">
        <v>17</v>
      </c>
      <c r="P9" s="73"/>
      <c r="Q9" s="73">
        <v>113</v>
      </c>
      <c r="R9" s="73"/>
      <c r="S9" s="73">
        <v>172</v>
      </c>
      <c r="T9" s="73"/>
      <c r="U9" s="73">
        <v>151</v>
      </c>
      <c r="V9" s="73"/>
      <c r="W9" s="73"/>
      <c r="X9" s="73"/>
      <c r="Y9" s="73"/>
      <c r="Z9" s="73"/>
    </row>
    <row r="10" spans="1:2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3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 t="shared" ref="L11:L39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>
        <v>18</v>
      </c>
      <c r="V11" s="22">
        <f t="shared" ref="V11:V18" si="4">IF(U11=0,,($U$9-U11)*$U$7*100/$U$9)</f>
        <v>440.39735099337747</v>
      </c>
      <c r="X11" s="6"/>
      <c r="Z11" s="6"/>
      <c r="AA11" s="24">
        <f t="shared" ref="AA11:AA39" si="5">SUM(F11,H11,L11,J11,N11,P11,R11,T11,V11,X11)</f>
        <v>1847.7832192039132</v>
      </c>
      <c r="AB11" s="22">
        <f>ROW(B11)-10</f>
        <v>1</v>
      </c>
      <c r="AC11" s="23"/>
    </row>
    <row r="12" spans="1:29" x14ac:dyDescent="0.3">
      <c r="A12" s="18">
        <f t="shared" ref="A12:A14" si="6">AB12</f>
        <v>2</v>
      </c>
      <c r="B12" s="13" t="s">
        <v>331</v>
      </c>
      <c r="C12" s="13" t="s">
        <v>332</v>
      </c>
      <c r="D12" s="13" t="s">
        <v>102</v>
      </c>
      <c r="E12" s="22">
        <v>3</v>
      </c>
      <c r="F12" s="22">
        <f>IF(E12=0,,($E$9-E12)*$E$7*100/$E$9)</f>
        <v>125</v>
      </c>
      <c r="G12" s="22"/>
      <c r="H12" s="22">
        <f>IF(G12=0,,($G$9-G12)*$G$7*100/$G$9)</f>
        <v>0</v>
      </c>
      <c r="I12" s="22">
        <v>7</v>
      </c>
      <c r="J12" s="22">
        <f>IF(I12=0,,($I$9-I12)*$I$7*100/$I$9)</f>
        <v>92.307692307692307</v>
      </c>
      <c r="K12" s="22"/>
      <c r="L12" s="22">
        <f t="shared" si="0"/>
        <v>0</v>
      </c>
      <c r="M12" s="22">
        <v>1</v>
      </c>
      <c r="N12" s="22">
        <f t="shared" si="1"/>
        <v>186.66666666666666</v>
      </c>
      <c r="O12" s="22">
        <v>9</v>
      </c>
      <c r="P12" s="22">
        <f t="shared" si="2"/>
        <v>94.117647058823536</v>
      </c>
      <c r="Q12" s="22"/>
      <c r="R12" s="22">
        <f t="shared" si="3"/>
        <v>0</v>
      </c>
      <c r="S12" s="22"/>
      <c r="T12" s="22">
        <f>IF(S12=0,,($M$9-S12)*$M$7*100/$M$9)</f>
        <v>0</v>
      </c>
      <c r="U12" s="22">
        <v>56</v>
      </c>
      <c r="V12" s="22">
        <f t="shared" si="4"/>
        <v>314.56953642384104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5"/>
        <v>812.66154245702364</v>
      </c>
      <c r="AB12" s="22">
        <f>ROW(B12)-10</f>
        <v>2</v>
      </c>
      <c r="AC12" s="23"/>
    </row>
    <row r="13" spans="1:29" x14ac:dyDescent="0.3">
      <c r="A13" s="18">
        <f t="shared" si="6"/>
        <v>3</v>
      </c>
      <c r="B13" s="13" t="s">
        <v>87</v>
      </c>
      <c r="C13" s="13" t="s">
        <v>88</v>
      </c>
      <c r="D13" s="13" t="s">
        <v>41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/>
      <c r="J13" s="22">
        <f>IF(I13=0,,($I$9-I13)*$I$7*100/$I$9)</f>
        <v>0</v>
      </c>
      <c r="K13" s="22">
        <v>50</v>
      </c>
      <c r="L13" s="22">
        <f t="shared" si="0"/>
        <v>371.79487179487177</v>
      </c>
      <c r="M13" s="22"/>
      <c r="N13" s="22">
        <f t="shared" si="1"/>
        <v>0</v>
      </c>
      <c r="O13" s="22">
        <v>5</v>
      </c>
      <c r="P13" s="22">
        <f t="shared" si="2"/>
        <v>141.1764705882353</v>
      </c>
      <c r="Q13" s="22"/>
      <c r="R13" s="22">
        <f t="shared" si="3"/>
        <v>0</v>
      </c>
      <c r="S13" s="22">
        <v>69</v>
      </c>
      <c r="T13" s="22">
        <f>IF(S13=0,,($S$9-S13)*$S$7*100/$S$9)</f>
        <v>299.41860465116281</v>
      </c>
      <c r="U13" s="22"/>
      <c r="V13" s="22">
        <f t="shared" si="4"/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5"/>
        <v>812.38994703426988</v>
      </c>
      <c r="AB13" s="20">
        <f>ROW(B13)-10</f>
        <v>3</v>
      </c>
      <c r="AC13" s="23"/>
    </row>
    <row r="14" spans="1:29" x14ac:dyDescent="0.3">
      <c r="A14" s="18">
        <f t="shared" si="6"/>
        <v>4</v>
      </c>
      <c r="B14" s="20" t="s">
        <v>335</v>
      </c>
      <c r="C14" s="20" t="s">
        <v>336</v>
      </c>
      <c r="D14" s="22" t="s">
        <v>102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>
        <v>137</v>
      </c>
      <c r="V14" s="22">
        <f t="shared" si="4"/>
        <v>46.357615894039732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5"/>
        <v>385.76938059992204</v>
      </c>
      <c r="AB14" s="22">
        <f>ROW(B14)-10</f>
        <v>4</v>
      </c>
      <c r="AC14" s="23"/>
    </row>
    <row r="15" spans="1:29" x14ac:dyDescent="0.3">
      <c r="A15" s="18">
        <v>5</v>
      </c>
      <c r="B15" s="13" t="s">
        <v>333</v>
      </c>
      <c r="C15" s="13" t="s">
        <v>334</v>
      </c>
      <c r="D15" s="13" t="s">
        <v>102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 t="shared" si="4"/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5"/>
        <v>305.39215686274514</v>
      </c>
      <c r="AB15" s="22">
        <v>5</v>
      </c>
      <c r="AC15" s="23"/>
    </row>
    <row r="16" spans="1:29" x14ac:dyDescent="0.3">
      <c r="A16" s="18">
        <v>6</v>
      </c>
      <c r="B16" s="13" t="s">
        <v>377</v>
      </c>
      <c r="C16" s="13" t="s">
        <v>378</v>
      </c>
      <c r="D16" s="13" t="s">
        <v>44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 t="shared" si="4"/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5"/>
        <v>299.9645641389086</v>
      </c>
      <c r="AB16" s="22">
        <f>ROW(B16)-10</f>
        <v>6</v>
      </c>
      <c r="AC16" s="23"/>
    </row>
    <row r="17" spans="1:29" x14ac:dyDescent="0.3">
      <c r="A17" s="18">
        <v>7</v>
      </c>
      <c r="B17" s="20" t="s">
        <v>42</v>
      </c>
      <c r="C17" s="20" t="s">
        <v>43</v>
      </c>
      <c r="D17" s="20" t="s">
        <v>41</v>
      </c>
      <c r="E17" s="6"/>
      <c r="F17" s="6"/>
      <c r="G17" s="6"/>
      <c r="H17" s="6"/>
      <c r="I17" s="6"/>
      <c r="J17" s="6"/>
      <c r="K17" s="20">
        <v>162</v>
      </c>
      <c r="L17" s="22">
        <f t="shared" si="0"/>
        <v>84.615384615384613</v>
      </c>
      <c r="M17" s="20"/>
      <c r="N17" s="22">
        <f t="shared" si="1"/>
        <v>0</v>
      </c>
      <c r="O17" s="20"/>
      <c r="P17" s="22">
        <f t="shared" si="2"/>
        <v>0</v>
      </c>
      <c r="Q17" s="6"/>
      <c r="R17" s="6"/>
      <c r="S17" s="6">
        <v>126</v>
      </c>
      <c r="T17" s="22">
        <f t="shared" ref="T17:T39" si="7">IF(S17=0,,($S$9-S17)*$S$7*100/$S$9)</f>
        <v>133.72093023255815</v>
      </c>
      <c r="U17" s="6">
        <v>137</v>
      </c>
      <c r="V17" s="22">
        <f t="shared" si="4"/>
        <v>46.357615894039732</v>
      </c>
      <c r="W17" s="6"/>
      <c r="X17" s="6"/>
      <c r="Y17" s="6"/>
      <c r="Z17" s="6"/>
      <c r="AA17" s="24">
        <f t="shared" si="5"/>
        <v>264.69393074198251</v>
      </c>
      <c r="AB17" s="22">
        <f>ROW(B17)-10</f>
        <v>7</v>
      </c>
      <c r="AC17" s="23"/>
    </row>
    <row r="18" spans="1:29" x14ac:dyDescent="0.3">
      <c r="A18" s="18">
        <v>8</v>
      </c>
      <c r="B18" s="20" t="s">
        <v>549</v>
      </c>
      <c r="C18" s="20" t="s">
        <v>525</v>
      </c>
      <c r="D18" s="20" t="s">
        <v>441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0"/>
        <v>0</v>
      </c>
      <c r="M18" s="20">
        <v>2</v>
      </c>
      <c r="N18" s="22">
        <f t="shared" si="1"/>
        <v>173.33333333333334</v>
      </c>
      <c r="O18" s="20"/>
      <c r="P18" s="22">
        <f t="shared" si="2"/>
        <v>0</v>
      </c>
      <c r="Q18" s="6"/>
      <c r="R18" s="22">
        <v>0</v>
      </c>
      <c r="S18" s="6"/>
      <c r="T18" s="22">
        <f t="shared" si="7"/>
        <v>0</v>
      </c>
      <c r="U18" s="20"/>
      <c r="V18" s="22">
        <f t="shared" si="4"/>
        <v>0</v>
      </c>
      <c r="W18" s="20"/>
      <c r="X18" s="21"/>
      <c r="Y18" s="20"/>
      <c r="Z18" s="21"/>
      <c r="AA18" s="24">
        <f t="shared" si="5"/>
        <v>173.33333333333334</v>
      </c>
      <c r="AB18" s="22">
        <f>ROW(B18)-10</f>
        <v>8</v>
      </c>
      <c r="AC18" s="23"/>
    </row>
    <row r="19" spans="1:29" x14ac:dyDescent="0.3">
      <c r="A19" s="18">
        <v>9</v>
      </c>
      <c r="B19" s="20" t="s">
        <v>554</v>
      </c>
      <c r="C19" s="20" t="s">
        <v>555</v>
      </c>
      <c r="D19" s="20" t="s">
        <v>132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22">
        <f t="shared" si="7"/>
        <v>0</v>
      </c>
      <c r="U19" s="6"/>
      <c r="V19" s="6"/>
      <c r="W19" s="6"/>
      <c r="X19" s="6"/>
      <c r="Y19" s="6"/>
      <c r="Z19" s="6"/>
      <c r="AA19" s="24">
        <f t="shared" si="5"/>
        <v>130.19607843137254</v>
      </c>
      <c r="AB19" s="13">
        <f>ROW(B19)-10</f>
        <v>9</v>
      </c>
    </row>
    <row r="20" spans="1:29" x14ac:dyDescent="0.3">
      <c r="A20" s="18">
        <v>10</v>
      </c>
      <c r="B20" s="20" t="s">
        <v>552</v>
      </c>
      <c r="C20" s="20" t="s">
        <v>553</v>
      </c>
      <c r="D20" s="20" t="s">
        <v>132</v>
      </c>
      <c r="E20" s="6"/>
      <c r="F20" s="20">
        <f>IF(E20=0,,$E$9+1-E20)</f>
        <v>0</v>
      </c>
      <c r="G20" s="6"/>
      <c r="H20" s="22">
        <f t="shared" ref="H20:H25" si="8">IF(G20=0,,($G$9-G20)*$G$7*100/$G$9)</f>
        <v>0</v>
      </c>
      <c r="I20" s="20"/>
      <c r="J20" s="22">
        <f t="shared" ref="J20:J25" si="9"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 t="shared" ref="R20:R25" si="10">IF(Q20=0,,($Q$9-Q20)*$Q$7*100/$Q$9)</f>
        <v>0</v>
      </c>
      <c r="S20" s="27"/>
      <c r="T20" s="22">
        <f t="shared" si="7"/>
        <v>0</v>
      </c>
      <c r="U20" s="20"/>
      <c r="V20" s="22">
        <f t="shared" ref="V20:V34" si="11">IF(U20=0,,($U$9-U20)*$U$7*100/$U$9)</f>
        <v>0</v>
      </c>
      <c r="W20" s="20"/>
      <c r="X20" s="21">
        <f t="shared" ref="X20:X25" si="12">IF(W20=0,,($M$9-W20)*$M$7*100/$M$9)</f>
        <v>0</v>
      </c>
      <c r="Y20" s="20"/>
      <c r="Z20" s="21">
        <f t="shared" ref="Z20:Z25" si="13">IF(Y20=0,,($M$9-Y20)*$M$7*100/$M$9)</f>
        <v>0</v>
      </c>
      <c r="AA20" s="24">
        <f t="shared" si="5"/>
        <v>120</v>
      </c>
      <c r="AB20" s="20">
        <f>ROW(B20)-10</f>
        <v>10</v>
      </c>
    </row>
    <row r="21" spans="1:29" x14ac:dyDescent="0.3">
      <c r="A21" s="18">
        <v>11</v>
      </c>
      <c r="B21" s="13" t="s">
        <v>754</v>
      </c>
      <c r="C21" s="13" t="s">
        <v>40</v>
      </c>
      <c r="D21" s="13" t="s">
        <v>41</v>
      </c>
      <c r="E21" s="22"/>
      <c r="F21" s="22">
        <f>IF(E21=0,,($E$9-E21)*$E$7*100/$E$9)</f>
        <v>0</v>
      </c>
      <c r="G21" s="22"/>
      <c r="H21" s="22">
        <f t="shared" si="8"/>
        <v>0</v>
      </c>
      <c r="I21" s="22"/>
      <c r="J21" s="22">
        <f t="shared" si="9"/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 t="shared" si="10"/>
        <v>0</v>
      </c>
      <c r="S21" s="22"/>
      <c r="T21" s="22">
        <f t="shared" si="7"/>
        <v>0</v>
      </c>
      <c r="U21" s="22"/>
      <c r="V21" s="22">
        <f t="shared" si="11"/>
        <v>0</v>
      </c>
      <c r="W21" s="22"/>
      <c r="X21" s="22">
        <f t="shared" si="12"/>
        <v>0</v>
      </c>
      <c r="Y21" s="22"/>
      <c r="Z21" s="22">
        <f t="shared" si="13"/>
        <v>0</v>
      </c>
      <c r="AA21" s="24">
        <f t="shared" si="5"/>
        <v>117.64705882352941</v>
      </c>
      <c r="AB21" s="20">
        <v>11</v>
      </c>
    </row>
    <row r="22" spans="1:29" x14ac:dyDescent="0.3">
      <c r="A22" s="18">
        <v>12</v>
      </c>
      <c r="B22" s="20" t="s">
        <v>631</v>
      </c>
      <c r="C22" s="20" t="s">
        <v>755</v>
      </c>
      <c r="D22" s="20" t="s">
        <v>98</v>
      </c>
      <c r="E22" s="6"/>
      <c r="F22" s="20">
        <f>IF(E22=0,,$E$9+1-E22)</f>
        <v>0</v>
      </c>
      <c r="G22" s="6"/>
      <c r="H22" s="22">
        <f t="shared" si="8"/>
        <v>0</v>
      </c>
      <c r="I22" s="20"/>
      <c r="J22" s="22">
        <f t="shared" si="9"/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 t="shared" si="10"/>
        <v>0</v>
      </c>
      <c r="S22" s="27"/>
      <c r="T22" s="22">
        <f t="shared" si="7"/>
        <v>0</v>
      </c>
      <c r="U22" s="20"/>
      <c r="V22" s="22">
        <f t="shared" si="11"/>
        <v>0</v>
      </c>
      <c r="W22" s="20"/>
      <c r="X22" s="21">
        <f t="shared" si="12"/>
        <v>0</v>
      </c>
      <c r="Y22" s="20"/>
      <c r="Z22" s="21">
        <f t="shared" si="13"/>
        <v>0</v>
      </c>
      <c r="AA22" s="24">
        <f t="shared" si="5"/>
        <v>105.88235294117646</v>
      </c>
      <c r="AB22" s="20">
        <v>12</v>
      </c>
    </row>
    <row r="23" spans="1:29" x14ac:dyDescent="0.3">
      <c r="A23" s="13">
        <v>13</v>
      </c>
      <c r="B23" s="20" t="s">
        <v>556</v>
      </c>
      <c r="C23" s="20" t="s">
        <v>91</v>
      </c>
      <c r="D23" s="20" t="s">
        <v>186</v>
      </c>
      <c r="E23" s="6"/>
      <c r="F23" s="20">
        <f>IF(E23=0,,$E$9+1-E23)</f>
        <v>0</v>
      </c>
      <c r="G23" s="6"/>
      <c r="H23" s="22">
        <f t="shared" si="8"/>
        <v>0</v>
      </c>
      <c r="I23" s="20"/>
      <c r="J23" s="22">
        <f t="shared" si="9"/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 t="shared" si="10"/>
        <v>0</v>
      </c>
      <c r="S23" s="27"/>
      <c r="T23" s="22">
        <f t="shared" si="7"/>
        <v>0</v>
      </c>
      <c r="U23" s="20"/>
      <c r="V23" s="22">
        <f t="shared" si="11"/>
        <v>0</v>
      </c>
      <c r="W23" s="20"/>
      <c r="X23" s="21">
        <f t="shared" si="12"/>
        <v>0</v>
      </c>
      <c r="Y23" s="20"/>
      <c r="Z23" s="21">
        <f t="shared" si="13"/>
        <v>0</v>
      </c>
      <c r="AA23" s="24">
        <f t="shared" si="5"/>
        <v>93.333333333333329</v>
      </c>
      <c r="AB23" s="20">
        <v>13</v>
      </c>
    </row>
    <row r="24" spans="1:29" x14ac:dyDescent="0.3">
      <c r="A24" s="18">
        <v>14</v>
      </c>
      <c r="B24" s="20" t="s">
        <v>557</v>
      </c>
      <c r="C24" s="20" t="s">
        <v>558</v>
      </c>
      <c r="D24" s="20" t="s">
        <v>441</v>
      </c>
      <c r="E24" s="6"/>
      <c r="F24" s="20">
        <f>IF(E24=0,,$E$9+1-E24)</f>
        <v>0</v>
      </c>
      <c r="G24" s="6"/>
      <c r="H24" s="22">
        <f t="shared" si="8"/>
        <v>0</v>
      </c>
      <c r="I24" s="20"/>
      <c r="J24" s="22">
        <f t="shared" si="9"/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 t="shared" si="10"/>
        <v>0</v>
      </c>
      <c r="S24" s="27"/>
      <c r="T24" s="22">
        <f t="shared" si="7"/>
        <v>0</v>
      </c>
      <c r="U24" s="20"/>
      <c r="V24" s="22">
        <f t="shared" si="11"/>
        <v>0</v>
      </c>
      <c r="W24" s="20"/>
      <c r="X24" s="21">
        <f t="shared" si="12"/>
        <v>0</v>
      </c>
      <c r="Y24" s="20"/>
      <c r="Z24" s="21">
        <f t="shared" si="13"/>
        <v>0</v>
      </c>
      <c r="AA24" s="24">
        <f t="shared" si="5"/>
        <v>80</v>
      </c>
      <c r="AB24" s="20">
        <v>14</v>
      </c>
    </row>
    <row r="25" spans="1:29" x14ac:dyDescent="0.3">
      <c r="A25" s="18">
        <v>15</v>
      </c>
      <c r="B25" s="20" t="s">
        <v>115</v>
      </c>
      <c r="C25" s="20" t="s">
        <v>181</v>
      </c>
      <c r="D25" s="20" t="s">
        <v>89</v>
      </c>
      <c r="E25" s="6"/>
      <c r="F25" s="20">
        <f>IF(E25=0,,$E$9+1-E25)</f>
        <v>0</v>
      </c>
      <c r="G25" s="20">
        <v>159</v>
      </c>
      <c r="H25" s="22">
        <f t="shared" si="8"/>
        <v>21.08433734939759</v>
      </c>
      <c r="I25" s="20"/>
      <c r="J25" s="22">
        <f t="shared" si="9"/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 t="shared" si="10"/>
        <v>0</v>
      </c>
      <c r="S25" s="27"/>
      <c r="T25" s="22">
        <f t="shared" si="7"/>
        <v>0</v>
      </c>
      <c r="U25" s="20"/>
      <c r="V25" s="22">
        <f t="shared" si="11"/>
        <v>0</v>
      </c>
      <c r="W25" s="20"/>
      <c r="X25" s="21">
        <f t="shared" si="12"/>
        <v>0</v>
      </c>
      <c r="Y25" s="20"/>
      <c r="Z25" s="21">
        <f t="shared" si="13"/>
        <v>0</v>
      </c>
      <c r="AA25" s="24">
        <f t="shared" si="5"/>
        <v>79.907866761162296</v>
      </c>
      <c r="AB25" s="20">
        <v>15</v>
      </c>
    </row>
    <row r="26" spans="1:29" x14ac:dyDescent="0.3">
      <c r="A26" s="18">
        <v>16</v>
      </c>
      <c r="B26" s="20" t="s">
        <v>756</v>
      </c>
      <c r="C26" s="20" t="s">
        <v>755</v>
      </c>
      <c r="D26" s="20" t="s">
        <v>89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22">
        <f t="shared" si="7"/>
        <v>0</v>
      </c>
      <c r="U26" s="6"/>
      <c r="V26" s="22">
        <f t="shared" si="11"/>
        <v>0</v>
      </c>
      <c r="W26" s="6"/>
      <c r="X26" s="6"/>
      <c r="Y26" s="6"/>
      <c r="Z26" s="6"/>
      <c r="AA26" s="24">
        <f t="shared" si="5"/>
        <v>70.588235294117652</v>
      </c>
      <c r="AB26" s="6">
        <v>16</v>
      </c>
    </row>
    <row r="27" spans="1:29" x14ac:dyDescent="0.3">
      <c r="A27" s="18">
        <v>17</v>
      </c>
      <c r="B27" s="20" t="s">
        <v>559</v>
      </c>
      <c r="C27" s="20" t="s">
        <v>560</v>
      </c>
      <c r="D27" s="20" t="s">
        <v>41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2">
        <f t="shared" si="7"/>
        <v>0</v>
      </c>
      <c r="U27" s="20"/>
      <c r="V27" s="22">
        <f t="shared" si="11"/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5"/>
        <v>53.333333333333336</v>
      </c>
      <c r="AB27" s="6">
        <v>17</v>
      </c>
    </row>
    <row r="28" spans="1:29" x14ac:dyDescent="0.3">
      <c r="A28" s="18">
        <v>18</v>
      </c>
      <c r="B28" s="20" t="s">
        <v>512</v>
      </c>
      <c r="C28" s="20" t="s">
        <v>561</v>
      </c>
      <c r="D28" s="20" t="s">
        <v>441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2">
        <f t="shared" si="7"/>
        <v>0</v>
      </c>
      <c r="U28" s="20"/>
      <c r="V28" s="22">
        <f t="shared" si="11"/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5"/>
        <v>40</v>
      </c>
      <c r="AB28" s="6">
        <v>18</v>
      </c>
    </row>
    <row r="29" spans="1:29" x14ac:dyDescent="0.3">
      <c r="A29" s="18">
        <v>19</v>
      </c>
      <c r="B29" s="20" t="s">
        <v>757</v>
      </c>
      <c r="C29" s="20" t="s">
        <v>758</v>
      </c>
      <c r="D29" s="20" t="s">
        <v>44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2">
        <f t="shared" si="7"/>
        <v>0</v>
      </c>
      <c r="U29" s="20"/>
      <c r="V29" s="22">
        <f t="shared" si="11"/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5"/>
        <v>35.294117647058826</v>
      </c>
      <c r="AB29" s="6">
        <v>19</v>
      </c>
    </row>
    <row r="30" spans="1:29" x14ac:dyDescent="0.3">
      <c r="A30" s="19">
        <v>20</v>
      </c>
      <c r="B30" s="20" t="s">
        <v>562</v>
      </c>
      <c r="C30" s="20" t="s">
        <v>563</v>
      </c>
      <c r="D30" s="20" t="s">
        <v>132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22">
        <f t="shared" si="7"/>
        <v>0</v>
      </c>
      <c r="U30" s="6"/>
      <c r="V30" s="22">
        <f t="shared" si="11"/>
        <v>0</v>
      </c>
      <c r="W30" s="6"/>
      <c r="X30" s="6"/>
      <c r="Y30" s="6"/>
      <c r="Z30" s="6"/>
      <c r="AA30" s="24">
        <f t="shared" si="5"/>
        <v>26.666666666666668</v>
      </c>
      <c r="AB30" s="6">
        <v>20</v>
      </c>
    </row>
    <row r="31" spans="1:29" x14ac:dyDescent="0.3">
      <c r="A31" s="19">
        <v>21</v>
      </c>
      <c r="B31" s="20" t="s">
        <v>550</v>
      </c>
      <c r="C31" s="20" t="s">
        <v>551</v>
      </c>
      <c r="D31" s="20" t="s">
        <v>152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2">
        <f t="shared" si="7"/>
        <v>0</v>
      </c>
      <c r="U31" s="20"/>
      <c r="V31" s="22">
        <f t="shared" si="11"/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5"/>
        <v>11.764705882352942</v>
      </c>
      <c r="AB31" s="6">
        <v>21</v>
      </c>
    </row>
    <row r="32" spans="1:29" x14ac:dyDescent="0.3">
      <c r="A32" s="19">
        <v>22</v>
      </c>
      <c r="B32" s="20" t="s">
        <v>372</v>
      </c>
      <c r="C32" s="20" t="s">
        <v>373</v>
      </c>
      <c r="D32" s="20" t="s">
        <v>44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 t="shared" ref="N32:N39" si="14"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 t="shared" si="7"/>
        <v>0</v>
      </c>
      <c r="U32" s="20"/>
      <c r="V32" s="22">
        <f t="shared" si="11"/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5"/>
        <v>6</v>
      </c>
      <c r="AB32" s="6">
        <v>22</v>
      </c>
    </row>
    <row r="33" spans="1:28" x14ac:dyDescent="0.3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si="14"/>
        <v>0</v>
      </c>
      <c r="O33" s="13"/>
      <c r="P33" s="22"/>
      <c r="Q33" s="13"/>
      <c r="R33" s="22">
        <f>IF(Q33=0,,($Q$9-Q33)*$Q$7*100/$Q$9)</f>
        <v>0</v>
      </c>
      <c r="S33" s="27"/>
      <c r="T33" s="22">
        <f t="shared" si="7"/>
        <v>0</v>
      </c>
      <c r="U33" s="20"/>
      <c r="V33" s="22">
        <f t="shared" si="11"/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5"/>
        <v>0</v>
      </c>
      <c r="AB33" s="6">
        <v>23</v>
      </c>
    </row>
    <row r="34" spans="1:28" x14ac:dyDescent="0.3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14"/>
        <v>0</v>
      </c>
      <c r="O34" s="22"/>
      <c r="P34" s="22">
        <f t="shared" ref="P34:P39" si="15">IF(O34=0,,($O$9-O34)*$O$7*100/$O$9)</f>
        <v>0</v>
      </c>
      <c r="Q34" s="22"/>
      <c r="R34" s="22">
        <f>IF(Q34=0,,($Q$9-Q34)*$Q$7*100/$Q$9)</f>
        <v>0</v>
      </c>
      <c r="S34" s="22"/>
      <c r="T34" s="22">
        <f t="shared" si="7"/>
        <v>0</v>
      </c>
      <c r="U34" s="22"/>
      <c r="V34" s="22">
        <f t="shared" si="11"/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5"/>
        <v>0</v>
      </c>
      <c r="AB34" s="6">
        <v>24</v>
      </c>
    </row>
    <row r="35" spans="1:28" x14ac:dyDescent="0.3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14"/>
        <v>0</v>
      </c>
      <c r="O35" s="20"/>
      <c r="P35" s="22">
        <f t="shared" si="15"/>
        <v>0</v>
      </c>
      <c r="Q35" s="6"/>
      <c r="R35" s="6"/>
      <c r="S35" s="6"/>
      <c r="T35" s="22">
        <f t="shared" si="7"/>
        <v>0</v>
      </c>
      <c r="U35" s="6"/>
      <c r="V35" s="6"/>
      <c r="W35" s="6"/>
      <c r="X35" s="6"/>
      <c r="Y35" s="6"/>
      <c r="Z35" s="6"/>
      <c r="AA35" s="24">
        <f t="shared" si="5"/>
        <v>0</v>
      </c>
      <c r="AB35" s="6">
        <v>25</v>
      </c>
    </row>
    <row r="36" spans="1:28" x14ac:dyDescent="0.3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14"/>
        <v>0</v>
      </c>
      <c r="O36" s="20"/>
      <c r="P36" s="22">
        <f t="shared" si="15"/>
        <v>0</v>
      </c>
      <c r="Q36" s="6"/>
      <c r="R36" s="22">
        <f>IF(Q36=0,,($Q$9-Q36)*$Q$7*100/$Q$9)</f>
        <v>0</v>
      </c>
      <c r="S36" s="6"/>
      <c r="T36" s="22">
        <f t="shared" si="7"/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5"/>
        <v>0</v>
      </c>
      <c r="AB36" s="6">
        <v>26</v>
      </c>
    </row>
    <row r="37" spans="1:28" x14ac:dyDescent="0.3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14"/>
        <v>0</v>
      </c>
      <c r="O37" s="13"/>
      <c r="P37" s="22">
        <f t="shared" si="15"/>
        <v>0</v>
      </c>
      <c r="Q37" s="13"/>
      <c r="R37" s="22">
        <f>IF(Q37=0,,($Q$9-Q37)*$Q$7*100/$Q$9)</f>
        <v>0</v>
      </c>
      <c r="S37" s="13"/>
      <c r="T37" s="22">
        <f t="shared" si="7"/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5"/>
        <v>0</v>
      </c>
      <c r="AB37" s="6">
        <v>27</v>
      </c>
    </row>
    <row r="38" spans="1:28" x14ac:dyDescent="0.3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14"/>
        <v>0</v>
      </c>
      <c r="O38" s="6"/>
      <c r="P38" s="22">
        <f t="shared" si="15"/>
        <v>0</v>
      </c>
      <c r="Q38" s="6"/>
      <c r="R38" s="22">
        <f>IF(Q38=0,,($Q$9-Q38)*$Q$7*100/$Q$9)</f>
        <v>0</v>
      </c>
      <c r="S38" s="6"/>
      <c r="T38" s="22">
        <f t="shared" si="7"/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5"/>
        <v>0</v>
      </c>
      <c r="AB38" s="6">
        <v>28</v>
      </c>
    </row>
    <row r="39" spans="1:28" x14ac:dyDescent="0.3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 t="shared" si="14"/>
        <v>0</v>
      </c>
      <c r="O39" s="6"/>
      <c r="P39" s="22">
        <f t="shared" si="15"/>
        <v>0</v>
      </c>
      <c r="Q39" s="6"/>
      <c r="R39" s="6"/>
      <c r="S39" s="6"/>
      <c r="T39" s="22">
        <f t="shared" si="7"/>
        <v>0</v>
      </c>
      <c r="U39" s="6"/>
      <c r="V39" s="6"/>
      <c r="W39" s="6"/>
      <c r="X39" s="6"/>
      <c r="Y39" s="6"/>
      <c r="Z39" s="6"/>
      <c r="AA39" s="24">
        <f t="shared" si="5"/>
        <v>0</v>
      </c>
      <c r="AB39" s="6">
        <v>29</v>
      </c>
    </row>
    <row r="40" spans="1:28" x14ac:dyDescent="0.3">
      <c r="A40" s="66" t="s">
        <v>11</v>
      </c>
      <c r="B40" s="66"/>
      <c r="C40" s="67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AA7" sqref="AA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8.33203125" bestFit="1" customWidth="1"/>
    <col min="19" max="19" width="15.44140625" bestFit="1" customWidth="1"/>
    <col min="20" max="20" width="19.6640625" bestFit="1" customWidth="1"/>
  </cols>
  <sheetData>
    <row r="1" spans="1:28" ht="31.2" x14ac:dyDescent="0.6">
      <c r="A1" s="68" t="s">
        <v>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8" x14ac:dyDescent="0.3">
      <c r="E2" s="79" t="s">
        <v>14</v>
      </c>
      <c r="F2" s="79"/>
      <c r="G2" s="14">
        <f>COUNTA(B11:B48)</f>
        <v>31</v>
      </c>
    </row>
    <row r="3" spans="1:28" x14ac:dyDescent="0.3">
      <c r="B3" s="2"/>
      <c r="E3" s="79" t="s">
        <v>16</v>
      </c>
      <c r="F3" s="79"/>
      <c r="G3" s="14">
        <v>8</v>
      </c>
    </row>
    <row r="4" spans="1:28" x14ac:dyDescent="0.3">
      <c r="B4" s="48"/>
      <c r="C4" s="3"/>
    </row>
    <row r="6" spans="1:28" x14ac:dyDescent="0.3">
      <c r="D6" s="1" t="s">
        <v>0</v>
      </c>
      <c r="E6" s="73" t="s">
        <v>160</v>
      </c>
      <c r="F6" s="73"/>
      <c r="G6" s="73" t="s">
        <v>301</v>
      </c>
      <c r="H6" s="73"/>
      <c r="I6" s="73" t="s">
        <v>182</v>
      </c>
      <c r="J6" s="73"/>
      <c r="K6" s="73" t="s">
        <v>359</v>
      </c>
      <c r="L6" s="73"/>
      <c r="M6" s="73" t="s">
        <v>625</v>
      </c>
      <c r="N6" s="73"/>
      <c r="O6" s="70" t="s">
        <v>767</v>
      </c>
      <c r="P6" s="71"/>
      <c r="Q6" s="73" t="s">
        <v>860</v>
      </c>
      <c r="R6" s="73"/>
      <c r="S6" s="73" t="s">
        <v>920</v>
      </c>
      <c r="T6" s="73"/>
      <c r="U6" s="73"/>
      <c r="V6" s="73"/>
      <c r="W6" s="73"/>
      <c r="X6" s="73"/>
    </row>
    <row r="7" spans="1:28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5</v>
      </c>
      <c r="P7" s="71"/>
      <c r="Q7" s="70">
        <v>4</v>
      </c>
      <c r="R7" s="71"/>
      <c r="S7" s="70">
        <v>5</v>
      </c>
      <c r="T7" s="71"/>
      <c r="U7" s="70"/>
      <c r="V7" s="71"/>
      <c r="W7" s="70"/>
      <c r="X7" s="71"/>
    </row>
    <row r="8" spans="1:28" x14ac:dyDescent="0.3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45962</v>
      </c>
      <c r="L8" s="72"/>
      <c r="M8" s="72">
        <v>45991</v>
      </c>
      <c r="N8" s="72"/>
      <c r="O8" s="72" t="s">
        <v>766</v>
      </c>
      <c r="P8" s="72"/>
      <c r="Q8" s="72">
        <v>46096</v>
      </c>
      <c r="R8" s="72"/>
      <c r="S8" s="72">
        <v>46117</v>
      </c>
      <c r="T8" s="72"/>
      <c r="U8" s="72"/>
      <c r="V8" s="72"/>
      <c r="W8" s="72"/>
      <c r="X8" s="72"/>
      <c r="AA8" s="14"/>
    </row>
    <row r="9" spans="1:28" x14ac:dyDescent="0.3">
      <c r="D9" s="1" t="s">
        <v>2</v>
      </c>
      <c r="E9" s="73">
        <v>14</v>
      </c>
      <c r="F9" s="73"/>
      <c r="G9" s="73">
        <v>15</v>
      </c>
      <c r="H9" s="73"/>
      <c r="I9" s="73">
        <v>273</v>
      </c>
      <c r="J9" s="73"/>
      <c r="K9" s="73">
        <v>17</v>
      </c>
      <c r="L9" s="73"/>
      <c r="M9" s="73">
        <v>174</v>
      </c>
      <c r="N9" s="73"/>
      <c r="O9" s="73">
        <v>162</v>
      </c>
      <c r="P9" s="73"/>
      <c r="Q9" s="73">
        <v>19</v>
      </c>
      <c r="R9" s="73"/>
      <c r="S9" s="73">
        <v>222</v>
      </c>
      <c r="T9" s="73"/>
      <c r="U9" s="73"/>
      <c r="V9" s="73"/>
      <c r="W9" s="73"/>
      <c r="X9" s="73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19">
        <f t="shared" ref="A11:A19" si="0">Z11</f>
        <v>1</v>
      </c>
      <c r="B11" s="13" t="s">
        <v>110</v>
      </c>
      <c r="C11" s="13" t="s">
        <v>82</v>
      </c>
      <c r="D11" s="33" t="s">
        <v>44</v>
      </c>
      <c r="E11" s="31">
        <v>7</v>
      </c>
      <c r="F11" s="47">
        <f t="shared" ref="F11:F19" si="1"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 t="shared" ref="J11:J31" si="2"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 t="shared" ref="N11:N19" si="3">IF(M11=0,,($M$9-M11)*$M$7*100/$M$9)</f>
        <v>270.11494252873564</v>
      </c>
      <c r="O11" s="30">
        <v>61</v>
      </c>
      <c r="P11" s="29">
        <f t="shared" ref="P11:P19" si="4">IF(O11=0,,($O$9-O11)*$O$7*100/$O$9)</f>
        <v>311.72839506172841</v>
      </c>
      <c r="Q11" s="29">
        <v>5</v>
      </c>
      <c r="R11" s="29">
        <f t="shared" ref="R11:R40" si="5">IF(Q11=0,,($Q$9-Q11)*$Q$7*100/$Q$9)</f>
        <v>294.73684210526318</v>
      </c>
      <c r="S11" s="29">
        <v>65</v>
      </c>
      <c r="T11" s="29">
        <f t="shared" ref="T11:T31" si="6">IF(S11=0,,($S$9-S11)*$S$7*100/$S$9)</f>
        <v>353.60360360360363</v>
      </c>
      <c r="U11" s="30"/>
      <c r="V11" s="29">
        <f t="shared" ref="V11:V31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42" si="9">SUM(F11,H11,J11,N11,P11,R11,V11,X11,L11,T11)</f>
        <v>1781.3925745081219</v>
      </c>
      <c r="Z11" s="6">
        <f t="shared" ref="Z11:Z42" si="10">ROW(B11)-10</f>
        <v>1</v>
      </c>
      <c r="AA11" s="6">
        <f>COUNTA(E11,O11,G11,I11,M11,#REF!)</f>
        <v>6</v>
      </c>
      <c r="AB11" s="16">
        <f t="shared" ref="AB11:AB19" si="11">AA11/$G$3</f>
        <v>0.75</v>
      </c>
    </row>
    <row r="12" spans="1:28" x14ac:dyDescent="0.3">
      <c r="A12" s="19">
        <f t="shared" si="0"/>
        <v>2</v>
      </c>
      <c r="B12" s="20" t="s">
        <v>63</v>
      </c>
      <c r="C12" s="20" t="s">
        <v>64</v>
      </c>
      <c r="D12" s="33" t="s">
        <v>125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>
        <v>2</v>
      </c>
      <c r="R12" s="29">
        <f t="shared" si="5"/>
        <v>357.89473684210526</v>
      </c>
      <c r="S12" s="29">
        <v>112</v>
      </c>
      <c r="T12" s="29">
        <f t="shared" si="6"/>
        <v>247.74774774774775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1781.2233958029481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3">
      <c r="A13" s="19">
        <f t="shared" si="0"/>
        <v>3</v>
      </c>
      <c r="B13" s="13" t="s">
        <v>56</v>
      </c>
      <c r="C13" s="13" t="s">
        <v>57</v>
      </c>
      <c r="D13" s="33" t="s">
        <v>125</v>
      </c>
      <c r="E13" s="31">
        <v>5</v>
      </c>
      <c r="F13" s="47">
        <f t="shared" si="1"/>
        <v>128.57142857142858</v>
      </c>
      <c r="G13" s="31"/>
      <c r="H13" s="47"/>
      <c r="I13" s="31">
        <v>55</v>
      </c>
      <c r="J13" s="47">
        <f t="shared" si="2"/>
        <v>399.26739926739924</v>
      </c>
      <c r="K13" s="31"/>
      <c r="L13" s="47"/>
      <c r="M13" s="31">
        <v>44</v>
      </c>
      <c r="N13" s="47">
        <f t="shared" si="3"/>
        <v>373.56321839080459</v>
      </c>
      <c r="O13" s="30"/>
      <c r="P13" s="29">
        <f t="shared" si="4"/>
        <v>0</v>
      </c>
      <c r="Q13" s="29">
        <v>1</v>
      </c>
      <c r="R13" s="29">
        <f t="shared" si="5"/>
        <v>378.94736842105266</v>
      </c>
      <c r="S13" s="29">
        <v>33</v>
      </c>
      <c r="T13" s="29">
        <f t="shared" si="6"/>
        <v>425.67567567567568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1706.0250903263607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3">
      <c r="A14" s="19">
        <f t="shared" si="0"/>
        <v>4</v>
      </c>
      <c r="B14" s="31" t="s">
        <v>65</v>
      </c>
      <c r="C14" s="31" t="s">
        <v>66</v>
      </c>
      <c r="D14" s="33" t="s">
        <v>125</v>
      </c>
      <c r="E14" s="31">
        <v>2</v>
      </c>
      <c r="F14" s="47">
        <f t="shared" si="1"/>
        <v>171.42857142857142</v>
      </c>
      <c r="G14" s="31"/>
      <c r="H14" s="47">
        <f t="shared" ref="H14:H19" si="12">IF(G14=0,,($G$9-G14)*$G$7*100/$G$9)</f>
        <v>0</v>
      </c>
      <c r="I14" s="31">
        <v>77</v>
      </c>
      <c r="J14" s="47">
        <f t="shared" si="2"/>
        <v>358.97435897435895</v>
      </c>
      <c r="K14" s="31"/>
      <c r="L14" s="47">
        <f t="shared" ref="L14:L19" si="13">IF(K14=0,,($K$9-K14)*$K$7*100/$K$9)</f>
        <v>0</v>
      </c>
      <c r="M14" s="31">
        <v>79</v>
      </c>
      <c r="N14" s="47">
        <f t="shared" si="3"/>
        <v>272.98850574712645</v>
      </c>
      <c r="O14" s="30">
        <v>120</v>
      </c>
      <c r="P14" s="29">
        <f t="shared" si="4"/>
        <v>129.62962962962962</v>
      </c>
      <c r="Q14" s="30">
        <v>3</v>
      </c>
      <c r="R14" s="29">
        <f t="shared" si="5"/>
        <v>336.84210526315792</v>
      </c>
      <c r="S14" s="30">
        <v>43</v>
      </c>
      <c r="T14" s="29">
        <f t="shared" si="6"/>
        <v>403.15315315315314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1673.0163241959974</v>
      </c>
      <c r="Z14" s="6">
        <f t="shared" si="10"/>
        <v>4</v>
      </c>
      <c r="AA14" s="6">
        <f>COUNTA(E14,O14,G14,I14,M14,#REF!)</f>
        <v>5</v>
      </c>
      <c r="AB14" s="16">
        <f t="shared" si="11"/>
        <v>0.625</v>
      </c>
    </row>
    <row r="15" spans="1:28" x14ac:dyDescent="0.3">
      <c r="A15" s="19">
        <f t="shared" si="0"/>
        <v>5</v>
      </c>
      <c r="B15" s="31" t="s">
        <v>285</v>
      </c>
      <c r="C15" s="31" t="s">
        <v>286</v>
      </c>
      <c r="D15" s="31" t="s">
        <v>44</v>
      </c>
      <c r="E15" s="31">
        <v>1</v>
      </c>
      <c r="F15" s="47">
        <f t="shared" si="1"/>
        <v>185.71428571428572</v>
      </c>
      <c r="G15" s="31"/>
      <c r="H15" s="47">
        <f t="shared" si="12"/>
        <v>0</v>
      </c>
      <c r="I15" s="31">
        <v>11</v>
      </c>
      <c r="J15" s="47">
        <f t="shared" si="2"/>
        <v>479.85347985347983</v>
      </c>
      <c r="K15" s="31">
        <v>7</v>
      </c>
      <c r="L15" s="47">
        <f t="shared" si="13"/>
        <v>117.64705882352941</v>
      </c>
      <c r="M15" s="31">
        <v>121</v>
      </c>
      <c r="N15" s="47">
        <f t="shared" si="3"/>
        <v>152.29885057471265</v>
      </c>
      <c r="O15" s="30">
        <v>22</v>
      </c>
      <c r="P15" s="29">
        <f t="shared" si="4"/>
        <v>432.09876543209879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1367.6124403981064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3">
      <c r="A16" s="19">
        <f t="shared" si="0"/>
        <v>6</v>
      </c>
      <c r="B16" s="20" t="s">
        <v>70</v>
      </c>
      <c r="C16" s="20" t="s">
        <v>71</v>
      </c>
      <c r="D16" s="33" t="s">
        <v>125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3">
      <c r="A17" s="19">
        <f t="shared" si="0"/>
        <v>7</v>
      </c>
      <c r="B17" s="13" t="s">
        <v>185</v>
      </c>
      <c r="C17" s="13" t="s">
        <v>288</v>
      </c>
      <c r="D17" s="33" t="s">
        <v>44</v>
      </c>
      <c r="E17" s="31">
        <v>6</v>
      </c>
      <c r="F17" s="47">
        <f t="shared" si="1"/>
        <v>114.28571428571429</v>
      </c>
      <c r="G17" s="31"/>
      <c r="H17" s="47">
        <f t="shared" si="12"/>
        <v>0</v>
      </c>
      <c r="I17" s="31">
        <v>159</v>
      </c>
      <c r="J17" s="47">
        <f t="shared" si="2"/>
        <v>208.79120879120879</v>
      </c>
      <c r="K17" s="31"/>
      <c r="L17" s="47">
        <f t="shared" si="13"/>
        <v>0</v>
      </c>
      <c r="M17" s="31"/>
      <c r="N17" s="47">
        <f t="shared" si="3"/>
        <v>0</v>
      </c>
      <c r="O17" s="30">
        <v>142</v>
      </c>
      <c r="P17" s="29">
        <f t="shared" si="4"/>
        <v>61.728395061728392</v>
      </c>
      <c r="Q17" s="30">
        <v>13</v>
      </c>
      <c r="R17" s="29">
        <f t="shared" si="5"/>
        <v>126.31578947368421</v>
      </c>
      <c r="S17" s="30">
        <v>16</v>
      </c>
      <c r="T17" s="29">
        <f t="shared" si="6"/>
        <v>463.96396396396398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975.0850715762997</v>
      </c>
      <c r="Z17" s="6">
        <f t="shared" si="10"/>
        <v>7</v>
      </c>
      <c r="AA17" s="6">
        <f>COUNTA(E17,O17,G17,I17,M17,#REF!)</f>
        <v>4</v>
      </c>
      <c r="AB17" s="16">
        <f t="shared" si="11"/>
        <v>0.5</v>
      </c>
    </row>
    <row r="18" spans="1:28" x14ac:dyDescent="0.3">
      <c r="A18" s="19">
        <f t="shared" si="0"/>
        <v>8</v>
      </c>
      <c r="B18" s="31" t="s">
        <v>76</v>
      </c>
      <c r="C18" s="31" t="s">
        <v>287</v>
      </c>
      <c r="D18" s="33" t="s">
        <v>158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>
        <v>8</v>
      </c>
      <c r="R18" s="29">
        <f t="shared" si="5"/>
        <v>231.57894736842104</v>
      </c>
      <c r="S18" s="29">
        <v>105</v>
      </c>
      <c r="T18" s="29">
        <f t="shared" si="6"/>
        <v>263.51351351351349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873.84703963651327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3">
      <c r="A19" s="19">
        <f t="shared" si="0"/>
        <v>9</v>
      </c>
      <c r="B19" s="13" t="s">
        <v>62</v>
      </c>
      <c r="C19" s="13" t="s">
        <v>180</v>
      </c>
      <c r="D19" s="33" t="s">
        <v>158</v>
      </c>
      <c r="E19" s="31">
        <v>3</v>
      </c>
      <c r="F19" s="47">
        <f t="shared" si="1"/>
        <v>157.14285714285714</v>
      </c>
      <c r="G19" s="31"/>
      <c r="H19" s="47">
        <f t="shared" si="12"/>
        <v>0</v>
      </c>
      <c r="I19" s="31">
        <v>27</v>
      </c>
      <c r="J19" s="47">
        <f t="shared" si="2"/>
        <v>450.54945054945057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30"/>
      <c r="R19" s="29">
        <f t="shared" si="5"/>
        <v>0</v>
      </c>
      <c r="S19" s="30">
        <v>145</v>
      </c>
      <c r="T19" s="29">
        <f t="shared" si="6"/>
        <v>173.42342342342343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781.11573111573114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3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>
        <v>59</v>
      </c>
      <c r="T20" s="29">
        <f t="shared" si="6"/>
        <v>367.11711711711712</v>
      </c>
      <c r="U20" s="30"/>
      <c r="V20" s="29">
        <f t="shared" si="7"/>
        <v>0</v>
      </c>
      <c r="W20" s="6"/>
      <c r="X20" s="7"/>
      <c r="Y20" s="8">
        <f t="shared" si="9"/>
        <v>694.95594495594491</v>
      </c>
      <c r="Z20" s="6">
        <f t="shared" si="10"/>
        <v>10</v>
      </c>
      <c r="AA20" s="6">
        <f>COUNTA(E20,O20,G20,I20,M20,#REF!)</f>
        <v>2</v>
      </c>
      <c r="AB20" s="16">
        <f t="shared" ref="AB20:AB42" si="14">AA20/$G$3</f>
        <v>0.25</v>
      </c>
    </row>
    <row r="21" spans="1:28" x14ac:dyDescent="0.3">
      <c r="A21" s="19">
        <v>11</v>
      </c>
      <c r="B21" s="20" t="s">
        <v>74</v>
      </c>
      <c r="C21" s="20" t="s">
        <v>75</v>
      </c>
      <c r="D21" s="33" t="s">
        <v>125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 t="shared" si="2"/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 t="shared" si="5"/>
        <v>336.84210526315792</v>
      </c>
      <c r="S21" s="29">
        <v>193</v>
      </c>
      <c r="T21" s="29">
        <f t="shared" si="6"/>
        <v>65.315315315315317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611.92753552100191</v>
      </c>
      <c r="Z21" s="6">
        <f t="shared" si="10"/>
        <v>11</v>
      </c>
      <c r="AA21" s="6">
        <f>COUNTA(E21,O21,G21,I21,M21,#REF!)</f>
        <v>2</v>
      </c>
      <c r="AB21" s="16">
        <f t="shared" si="14"/>
        <v>0.25</v>
      </c>
    </row>
    <row r="22" spans="1:28" x14ac:dyDescent="0.3">
      <c r="A22" s="19">
        <v>12</v>
      </c>
      <c r="B22" s="20" t="s">
        <v>626</v>
      </c>
      <c r="C22" s="20" t="s">
        <v>627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 t="shared" si="2"/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 t="shared" si="5"/>
        <v>63.157894736842103</v>
      </c>
      <c r="S22" s="29">
        <v>123</v>
      </c>
      <c r="T22" s="29">
        <f t="shared" si="6"/>
        <v>222.97297297297297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593.70856034497888</v>
      </c>
      <c r="Z22" s="6">
        <f t="shared" si="10"/>
        <v>12</v>
      </c>
      <c r="AA22" s="6">
        <f>COUNTA(E22,O22,G22,I22,M22,#REF!)</f>
        <v>3</v>
      </c>
      <c r="AB22" s="16">
        <f t="shared" si="14"/>
        <v>0.375</v>
      </c>
    </row>
    <row r="23" spans="1:28" x14ac:dyDescent="0.3">
      <c r="A23" s="19">
        <v>13</v>
      </c>
      <c r="B23" s="20" t="s">
        <v>59</v>
      </c>
      <c r="C23" s="20" t="s">
        <v>188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 t="shared" si="2"/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 t="shared" si="5"/>
        <v>189.47368421052633</v>
      </c>
      <c r="S23" s="29">
        <v>85</v>
      </c>
      <c r="T23" s="29">
        <f t="shared" si="6"/>
        <v>308.55855855855856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571.2923160291582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3">
      <c r="A24" s="19">
        <v>14</v>
      </c>
      <c r="B24" s="20" t="s">
        <v>295</v>
      </c>
      <c r="C24" s="20" t="s">
        <v>296</v>
      </c>
      <c r="D24" s="33" t="s">
        <v>89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>
        <v>131</v>
      </c>
      <c r="T24" s="29">
        <f t="shared" si="6"/>
        <v>204.95495495495496</v>
      </c>
      <c r="U24" s="30"/>
      <c r="V24" s="29">
        <f t="shared" si="7"/>
        <v>0</v>
      </c>
      <c r="W24" s="6"/>
      <c r="X24" s="7"/>
      <c r="Y24" s="8">
        <f t="shared" si="9"/>
        <v>411.91466191466191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3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 t="shared" si="2"/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 t="shared" si="5"/>
        <v>0</v>
      </c>
      <c r="S25" s="29">
        <v>202</v>
      </c>
      <c r="T25" s="29">
        <f t="shared" si="6"/>
        <v>45.045045045045043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374.71537471537476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3">
      <c r="A26" s="19">
        <v>16</v>
      </c>
      <c r="B26" s="20" t="s">
        <v>218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 t="shared" si="5"/>
        <v>105.26315789473684</v>
      </c>
      <c r="S26" s="29">
        <v>188</v>
      </c>
      <c r="T26" s="29">
        <f t="shared" si="6"/>
        <v>76.576576576576571</v>
      </c>
      <c r="U26" s="30"/>
      <c r="V26" s="29">
        <f t="shared" si="7"/>
        <v>0</v>
      </c>
      <c r="W26" s="6"/>
      <c r="X26" s="7"/>
      <c r="Y26" s="8">
        <f t="shared" si="9"/>
        <v>326.52837915995815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3">
      <c r="A27" s="19">
        <v>17</v>
      </c>
      <c r="B27" s="13" t="s">
        <v>291</v>
      </c>
      <c r="C27" s="13" t="s">
        <v>114</v>
      </c>
      <c r="D27" s="33" t="s">
        <v>125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 t="shared" si="2"/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 t="shared" si="5"/>
        <v>0</v>
      </c>
      <c r="S27" s="30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309.85221674876846</v>
      </c>
      <c r="Z27" s="6">
        <f t="shared" si="10"/>
        <v>17</v>
      </c>
      <c r="AA27" s="6">
        <f>COUNTA(E27,O27,G27,I27,M27,#REF!)</f>
        <v>4</v>
      </c>
      <c r="AB27" s="16">
        <f t="shared" si="14"/>
        <v>0.5</v>
      </c>
    </row>
    <row r="28" spans="1:28" x14ac:dyDescent="0.3">
      <c r="A28" s="19">
        <v>18</v>
      </c>
      <c r="B28" s="20" t="s">
        <v>861</v>
      </c>
      <c r="C28" s="20" t="s">
        <v>862</v>
      </c>
      <c r="D28" s="33" t="s">
        <v>102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 t="shared" si="2"/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 t="shared" si="5"/>
        <v>273.68421052631578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>IF(W28=0,,($W$9-W28)*$W$7*100/$W$9)</f>
        <v>0</v>
      </c>
      <c r="Y28" s="8">
        <f t="shared" si="9"/>
        <v>273.68421052631578</v>
      </c>
      <c r="Z28" s="6">
        <f t="shared" si="10"/>
        <v>18</v>
      </c>
      <c r="AA28" s="6">
        <f>COUNTA(E28,O28,G28,I28,M28,#REF!)</f>
        <v>1</v>
      </c>
      <c r="AB28" s="16">
        <f t="shared" si="14"/>
        <v>0.125</v>
      </c>
    </row>
    <row r="29" spans="1:28" x14ac:dyDescent="0.3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 t="shared" si="2"/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 t="shared" si="5"/>
        <v>252.63157894736841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>IF(W29=0,,($W$9-W29)*$W$7*100/$W$9)</f>
        <v>0</v>
      </c>
      <c r="Y29" s="8">
        <f t="shared" si="9"/>
        <v>252.63157894736841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3">
      <c r="A30" s="19">
        <v>20</v>
      </c>
      <c r="B30" s="20" t="s">
        <v>863</v>
      </c>
      <c r="C30" s="20" t="s">
        <v>864</v>
      </c>
      <c r="D30" s="33" t="s">
        <v>125</v>
      </c>
      <c r="E30" s="31"/>
      <c r="F30" s="47"/>
      <c r="G30" s="31"/>
      <c r="H30" s="47"/>
      <c r="I30" s="31"/>
      <c r="J30" s="47">
        <f t="shared" si="2"/>
        <v>0</v>
      </c>
      <c r="K30" s="31"/>
      <c r="L30" s="47"/>
      <c r="M30" s="31"/>
      <c r="N30" s="47"/>
      <c r="O30" s="30"/>
      <c r="P30" s="29"/>
      <c r="Q30" s="29">
        <v>9</v>
      </c>
      <c r="R30" s="29">
        <f t="shared" si="5"/>
        <v>210.52631578947367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210.52631578947367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3">
      <c r="A31" s="19">
        <v>21</v>
      </c>
      <c r="B31" s="20" t="s">
        <v>100</v>
      </c>
      <c r="C31" s="20" t="s">
        <v>101</v>
      </c>
      <c r="D31" s="33" t="s">
        <v>102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3">
      <c r="A32" s="19">
        <v>22</v>
      </c>
      <c r="B32" s="20" t="s">
        <v>49</v>
      </c>
      <c r="C32" s="20" t="s">
        <v>50</v>
      </c>
      <c r="D32" s="33" t="s">
        <v>102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3">
      <c r="A33" s="19">
        <v>23</v>
      </c>
      <c r="B33" s="13" t="s">
        <v>241</v>
      </c>
      <c r="C33" s="13" t="s">
        <v>242</v>
      </c>
      <c r="D33" s="33" t="s">
        <v>289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3">
      <c r="A34" s="19">
        <v>24</v>
      </c>
      <c r="B34" s="20" t="s">
        <v>103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3">
      <c r="A35" s="19">
        <v>25</v>
      </c>
      <c r="B35" s="13" t="s">
        <v>153</v>
      </c>
      <c r="C35" s="13" t="s">
        <v>50</v>
      </c>
      <c r="D35" s="33" t="s">
        <v>152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3">
      <c r="A36" s="19">
        <v>26</v>
      </c>
      <c r="B36" s="13" t="s">
        <v>81</v>
      </c>
      <c r="C36" s="13" t="s">
        <v>82</v>
      </c>
      <c r="D36" s="33" t="s">
        <v>152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3">
      <c r="A37" s="19">
        <v>27</v>
      </c>
      <c r="B37" s="20" t="s">
        <v>330</v>
      </c>
      <c r="C37" s="20" t="s">
        <v>127</v>
      </c>
      <c r="D37" s="33" t="s">
        <v>125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3">
      <c r="A38" s="19">
        <v>28</v>
      </c>
      <c r="B38" s="20" t="s">
        <v>220</v>
      </c>
      <c r="C38" s="20" t="s">
        <v>82</v>
      </c>
      <c r="D38" s="33" t="s">
        <v>89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3">
      <c r="A39" s="19">
        <v>29</v>
      </c>
      <c r="B39" s="20" t="s">
        <v>328</v>
      </c>
      <c r="C39" s="20" t="s">
        <v>329</v>
      </c>
      <c r="D39" s="33" t="s">
        <v>102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3">
      <c r="A40" s="19">
        <v>30</v>
      </c>
      <c r="B40" s="13" t="s">
        <v>170</v>
      </c>
      <c r="C40" s="13" t="s">
        <v>290</v>
      </c>
      <c r="D40" s="33" t="s">
        <v>152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3">
      <c r="A41" s="19"/>
      <c r="B41" s="13" t="s">
        <v>292</v>
      </c>
      <c r="C41" s="13" t="s">
        <v>134</v>
      </c>
      <c r="D41" s="33" t="s">
        <v>135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3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3">
      <c r="A43" s="77" t="s">
        <v>11</v>
      </c>
      <c r="B43" s="77"/>
      <c r="C43" s="78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3">
      <c r="A44" s="76" t="s">
        <v>18</v>
      </c>
      <c r="B44" s="77"/>
      <c r="C44" s="78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3">
      <c r="T49" t="s">
        <v>12</v>
      </c>
    </row>
    <row r="50" spans="20:20" x14ac:dyDescent="0.3">
      <c r="T50" t="s">
        <v>12</v>
      </c>
    </row>
    <row r="51" spans="20:20" x14ac:dyDescent="0.3">
      <c r="T51" t="s">
        <v>12</v>
      </c>
    </row>
    <row r="52" spans="20:20" x14ac:dyDescent="0.3">
      <c r="T52" t="s">
        <v>12</v>
      </c>
    </row>
    <row r="53" spans="20:20" x14ac:dyDescent="0.3">
      <c r="T53" t="s">
        <v>12</v>
      </c>
    </row>
    <row r="54" spans="20:20" x14ac:dyDescent="0.3">
      <c r="T54" t="s">
        <v>12</v>
      </c>
    </row>
    <row r="55" spans="20:20" x14ac:dyDescent="0.3">
      <c r="T55" t="s">
        <v>12</v>
      </c>
    </row>
    <row r="56" spans="20:20" x14ac:dyDescent="0.3">
      <c r="T56" t="s">
        <v>12</v>
      </c>
    </row>
    <row r="57" spans="20:20" x14ac:dyDescent="0.3">
      <c r="T57" t="s">
        <v>12</v>
      </c>
    </row>
    <row r="58" spans="20:20" x14ac:dyDescent="0.3">
      <c r="T58" t="s">
        <v>12</v>
      </c>
    </row>
    <row r="59" spans="20:20" x14ac:dyDescent="0.3">
      <c r="T59" t="s">
        <v>12</v>
      </c>
    </row>
    <row r="60" spans="20:20" x14ac:dyDescent="0.3">
      <c r="T60" t="s">
        <v>12</v>
      </c>
    </row>
    <row r="61" spans="20:20" x14ac:dyDescent="0.3">
      <c r="T61" t="s">
        <v>12</v>
      </c>
    </row>
    <row r="62" spans="20:20" x14ac:dyDescent="0.3">
      <c r="T62" t="s">
        <v>12</v>
      </c>
    </row>
    <row r="63" spans="20:20" x14ac:dyDescent="0.3">
      <c r="T63" t="s">
        <v>12</v>
      </c>
    </row>
    <row r="64" spans="20:20" x14ac:dyDescent="0.3">
      <c r="T64" t="s">
        <v>12</v>
      </c>
    </row>
    <row r="65" spans="20:20" x14ac:dyDescent="0.3">
      <c r="T65" t="s">
        <v>12</v>
      </c>
    </row>
    <row r="66" spans="20:20" x14ac:dyDescent="0.3">
      <c r="T66" t="s">
        <v>12</v>
      </c>
    </row>
    <row r="67" spans="20:20" x14ac:dyDescent="0.3">
      <c r="T67" t="s">
        <v>12</v>
      </c>
    </row>
    <row r="68" spans="20:20" x14ac:dyDescent="0.3">
      <c r="T68" t="s">
        <v>12</v>
      </c>
    </row>
    <row r="69" spans="20:20" x14ac:dyDescent="0.3">
      <c r="T69" t="s">
        <v>12</v>
      </c>
    </row>
    <row r="70" spans="20:20" x14ac:dyDescent="0.3">
      <c r="T70" t="s">
        <v>12</v>
      </c>
    </row>
    <row r="71" spans="20:20" x14ac:dyDescent="0.3">
      <c r="T71" t="s">
        <v>12</v>
      </c>
    </row>
    <row r="72" spans="20:20" x14ac:dyDescent="0.3">
      <c r="T72" t="s">
        <v>12</v>
      </c>
    </row>
    <row r="73" spans="20:20" x14ac:dyDescent="0.3">
      <c r="T73" t="s">
        <v>12</v>
      </c>
    </row>
    <row r="74" spans="20:20" x14ac:dyDescent="0.3">
      <c r="T74" t="s">
        <v>12</v>
      </c>
    </row>
    <row r="75" spans="20:20" x14ac:dyDescent="0.3">
      <c r="T75" t="s">
        <v>12</v>
      </c>
    </row>
    <row r="76" spans="20:20" x14ac:dyDescent="0.3">
      <c r="T76" t="s">
        <v>12</v>
      </c>
    </row>
    <row r="77" spans="20:20" x14ac:dyDescent="0.3">
      <c r="T77" t="s">
        <v>12</v>
      </c>
    </row>
    <row r="78" spans="20:20" x14ac:dyDescent="0.3">
      <c r="T78" t="s">
        <v>12</v>
      </c>
    </row>
    <row r="79" spans="20:20" x14ac:dyDescent="0.3">
      <c r="T79" t="s">
        <v>12</v>
      </c>
    </row>
    <row r="80" spans="20:20" x14ac:dyDescent="0.3">
      <c r="T80" t="s">
        <v>12</v>
      </c>
    </row>
    <row r="81" spans="20:20" x14ac:dyDescent="0.3">
      <c r="T81" t="s">
        <v>12</v>
      </c>
    </row>
    <row r="82" spans="20:20" x14ac:dyDescent="0.3">
      <c r="T82" t="s">
        <v>12</v>
      </c>
    </row>
    <row r="83" spans="20:20" x14ac:dyDescent="0.3">
      <c r="T83" t="s">
        <v>12</v>
      </c>
    </row>
    <row r="84" spans="20:20" x14ac:dyDescent="0.3">
      <c r="T84" t="s">
        <v>12</v>
      </c>
    </row>
    <row r="85" spans="20:20" x14ac:dyDescent="0.3">
      <c r="T85" t="s">
        <v>12</v>
      </c>
    </row>
    <row r="86" spans="20:20" x14ac:dyDescent="0.3">
      <c r="T86" t="s">
        <v>12</v>
      </c>
    </row>
    <row r="87" spans="20:20" x14ac:dyDescent="0.3">
      <c r="T87" t="s">
        <v>12</v>
      </c>
    </row>
    <row r="88" spans="20:20" x14ac:dyDescent="0.3">
      <c r="T88" t="s">
        <v>12</v>
      </c>
    </row>
    <row r="89" spans="20:20" x14ac:dyDescent="0.3">
      <c r="T89" t="s">
        <v>12</v>
      </c>
    </row>
    <row r="90" spans="20:20" x14ac:dyDescent="0.3">
      <c r="T90" t="s">
        <v>12</v>
      </c>
    </row>
    <row r="91" spans="20:20" x14ac:dyDescent="0.3">
      <c r="T91" t="s">
        <v>12</v>
      </c>
    </row>
    <row r="92" spans="20:20" x14ac:dyDescent="0.3">
      <c r="T92" t="s">
        <v>12</v>
      </c>
    </row>
    <row r="93" spans="20:20" x14ac:dyDescent="0.3">
      <c r="T93" t="s">
        <v>12</v>
      </c>
    </row>
    <row r="94" spans="20:20" x14ac:dyDescent="0.3">
      <c r="T94" t="s">
        <v>12</v>
      </c>
    </row>
    <row r="95" spans="20:20" x14ac:dyDescent="0.3">
      <c r="T95" t="s">
        <v>12</v>
      </c>
    </row>
    <row r="96" spans="20:20" x14ac:dyDescent="0.3">
      <c r="T96" t="s">
        <v>12</v>
      </c>
    </row>
    <row r="97" spans="20:20" x14ac:dyDescent="0.3">
      <c r="T97" t="s">
        <v>12</v>
      </c>
    </row>
    <row r="98" spans="20:20" x14ac:dyDescent="0.3">
      <c r="T98" t="s">
        <v>12</v>
      </c>
    </row>
    <row r="99" spans="20:20" x14ac:dyDescent="0.3">
      <c r="T99" t="s">
        <v>12</v>
      </c>
    </row>
    <row r="100" spans="20:20" x14ac:dyDescent="0.3">
      <c r="T100" t="s">
        <v>12</v>
      </c>
    </row>
    <row r="101" spans="20:20" x14ac:dyDescent="0.3">
      <c r="T101" t="s">
        <v>12</v>
      </c>
    </row>
    <row r="102" spans="20:20" x14ac:dyDescent="0.3">
      <c r="T102" t="s">
        <v>12</v>
      </c>
    </row>
    <row r="103" spans="20:20" x14ac:dyDescent="0.3">
      <c r="T103" t="s">
        <v>12</v>
      </c>
    </row>
    <row r="104" spans="20:20" x14ac:dyDescent="0.3">
      <c r="T104" t="s">
        <v>12</v>
      </c>
    </row>
    <row r="105" spans="20:20" x14ac:dyDescent="0.3">
      <c r="T105" t="s">
        <v>12</v>
      </c>
    </row>
    <row r="106" spans="20:20" x14ac:dyDescent="0.3">
      <c r="T106" t="s">
        <v>12</v>
      </c>
    </row>
    <row r="107" spans="20:20" x14ac:dyDescent="0.3">
      <c r="T107" t="s">
        <v>12</v>
      </c>
    </row>
    <row r="108" spans="20:20" x14ac:dyDescent="0.3">
      <c r="T108" t="s">
        <v>12</v>
      </c>
    </row>
    <row r="109" spans="20:20" x14ac:dyDescent="0.3">
      <c r="T109" t="s">
        <v>12</v>
      </c>
    </row>
    <row r="110" spans="20:20" x14ac:dyDescent="0.3">
      <c r="T110" t="s">
        <v>12</v>
      </c>
    </row>
    <row r="111" spans="20:20" x14ac:dyDescent="0.3">
      <c r="T111" t="s">
        <v>12</v>
      </c>
    </row>
    <row r="112" spans="20:20" x14ac:dyDescent="0.3">
      <c r="T112" t="s">
        <v>12</v>
      </c>
    </row>
    <row r="113" spans="20:20" x14ac:dyDescent="0.3">
      <c r="T113" t="s">
        <v>12</v>
      </c>
    </row>
    <row r="114" spans="20:20" x14ac:dyDescent="0.3">
      <c r="T114" t="s">
        <v>20</v>
      </c>
    </row>
    <row r="115" spans="20:20" x14ac:dyDescent="0.3">
      <c r="T115" t="s">
        <v>12</v>
      </c>
    </row>
    <row r="116" spans="20:20" x14ac:dyDescent="0.3">
      <c r="T116" t="s">
        <v>12</v>
      </c>
    </row>
    <row r="117" spans="20:20" x14ac:dyDescent="0.3">
      <c r="T117" t="s">
        <v>12</v>
      </c>
    </row>
    <row r="118" spans="20:20" x14ac:dyDescent="0.3">
      <c r="T118" t="s">
        <v>12</v>
      </c>
    </row>
    <row r="119" spans="20:20" x14ac:dyDescent="0.3">
      <c r="T119" t="s">
        <v>12</v>
      </c>
    </row>
    <row r="120" spans="20:20" x14ac:dyDescent="0.3">
      <c r="T120" t="s">
        <v>12</v>
      </c>
    </row>
    <row r="121" spans="20:20" x14ac:dyDescent="0.3">
      <c r="T121" t="s">
        <v>12</v>
      </c>
    </row>
    <row r="122" spans="20:20" x14ac:dyDescent="0.3">
      <c r="T122" t="s">
        <v>12</v>
      </c>
    </row>
    <row r="123" spans="20:20" x14ac:dyDescent="0.3">
      <c r="T123" t="s">
        <v>12</v>
      </c>
    </row>
    <row r="124" spans="20:20" x14ac:dyDescent="0.3">
      <c r="T124" t="s">
        <v>12</v>
      </c>
    </row>
    <row r="125" spans="20:20" x14ac:dyDescent="0.3">
      <c r="T125" t="s">
        <v>12</v>
      </c>
    </row>
    <row r="126" spans="20:20" x14ac:dyDescent="0.3">
      <c r="T126" t="s">
        <v>12</v>
      </c>
    </row>
    <row r="127" spans="20:20" x14ac:dyDescent="0.3">
      <c r="T127" t="s">
        <v>12</v>
      </c>
    </row>
    <row r="128" spans="20:20" x14ac:dyDescent="0.3">
      <c r="T128" t="s">
        <v>12</v>
      </c>
    </row>
    <row r="129" spans="20:20" x14ac:dyDescent="0.3">
      <c r="T129" t="s">
        <v>12</v>
      </c>
    </row>
    <row r="130" spans="20:20" x14ac:dyDescent="0.3">
      <c r="T130" t="s">
        <v>12</v>
      </c>
    </row>
    <row r="131" spans="20:20" x14ac:dyDescent="0.3">
      <c r="T131" t="s">
        <v>12</v>
      </c>
    </row>
    <row r="132" spans="20:20" x14ac:dyDescent="0.3">
      <c r="T132" t="s">
        <v>12</v>
      </c>
    </row>
    <row r="133" spans="20:20" x14ac:dyDescent="0.3">
      <c r="T133" t="s">
        <v>12</v>
      </c>
    </row>
    <row r="134" spans="20:20" x14ac:dyDescent="0.3">
      <c r="T134" t="s">
        <v>12</v>
      </c>
    </row>
    <row r="135" spans="20:20" x14ac:dyDescent="0.3">
      <c r="T135" t="s">
        <v>12</v>
      </c>
    </row>
    <row r="136" spans="20:20" x14ac:dyDescent="0.3">
      <c r="T136" t="s">
        <v>12</v>
      </c>
    </row>
    <row r="137" spans="20:20" x14ac:dyDescent="0.3">
      <c r="T137" t="s">
        <v>12</v>
      </c>
    </row>
    <row r="138" spans="20:20" x14ac:dyDescent="0.3">
      <c r="T138" t="s">
        <v>12</v>
      </c>
    </row>
    <row r="139" spans="20:20" x14ac:dyDescent="0.3">
      <c r="T139" t="s">
        <v>12</v>
      </c>
    </row>
    <row r="140" spans="20:20" x14ac:dyDescent="0.3">
      <c r="T140" t="s">
        <v>12</v>
      </c>
    </row>
    <row r="141" spans="20:20" x14ac:dyDescent="0.3">
      <c r="T141" t="s">
        <v>12</v>
      </c>
    </row>
    <row r="142" spans="20:20" x14ac:dyDescent="0.3">
      <c r="T142" t="s">
        <v>12</v>
      </c>
    </row>
    <row r="143" spans="20:20" x14ac:dyDescent="0.3">
      <c r="T143" t="s">
        <v>12</v>
      </c>
    </row>
    <row r="144" spans="20:20" x14ac:dyDescent="0.3">
      <c r="T144" t="s">
        <v>12</v>
      </c>
    </row>
    <row r="145" spans="20:20" x14ac:dyDescent="0.3">
      <c r="T145" t="s">
        <v>12</v>
      </c>
    </row>
    <row r="146" spans="20:20" x14ac:dyDescent="0.3">
      <c r="T146" t="s">
        <v>12</v>
      </c>
    </row>
    <row r="147" spans="20:20" x14ac:dyDescent="0.3">
      <c r="T147" t="s">
        <v>12</v>
      </c>
    </row>
    <row r="148" spans="20:20" x14ac:dyDescent="0.3">
      <c r="T148" t="s">
        <v>12</v>
      </c>
    </row>
    <row r="149" spans="20:20" x14ac:dyDescent="0.3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5.10937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.2" x14ac:dyDescent="0.6">
      <c r="A1" s="68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8" x14ac:dyDescent="0.3">
      <c r="E2" s="79" t="s">
        <v>14</v>
      </c>
      <c r="F2" s="79"/>
      <c r="G2" s="14">
        <f>COUNTA(B11:B32)</f>
        <v>9</v>
      </c>
    </row>
    <row r="3" spans="1:28" x14ac:dyDescent="0.3">
      <c r="B3" s="2"/>
      <c r="E3" s="79" t="s">
        <v>16</v>
      </c>
      <c r="F3" s="79"/>
      <c r="G3" s="14">
        <v>8</v>
      </c>
    </row>
    <row r="4" spans="1:28" x14ac:dyDescent="0.3">
      <c r="B4" s="48"/>
      <c r="C4" s="3"/>
    </row>
    <row r="6" spans="1:28" x14ac:dyDescent="0.3">
      <c r="D6" s="1" t="s">
        <v>0</v>
      </c>
      <c r="E6" s="73" t="s">
        <v>284</v>
      </c>
      <c r="F6" s="73"/>
      <c r="G6" s="73" t="s">
        <v>301</v>
      </c>
      <c r="H6" s="73"/>
      <c r="I6" s="73" t="s">
        <v>182</v>
      </c>
      <c r="J6" s="73"/>
      <c r="K6" s="73" t="s">
        <v>624</v>
      </c>
      <c r="L6" s="73"/>
      <c r="M6" s="73" t="s">
        <v>765</v>
      </c>
      <c r="N6" s="73"/>
      <c r="O6" s="73" t="s">
        <v>857</v>
      </c>
      <c r="P6" s="73"/>
      <c r="Q6" s="73" t="s">
        <v>920</v>
      </c>
      <c r="R6" s="73"/>
      <c r="S6" s="73"/>
      <c r="T6" s="73"/>
      <c r="U6" s="70"/>
      <c r="V6" s="71"/>
      <c r="W6" s="73"/>
      <c r="X6" s="73"/>
    </row>
    <row r="7" spans="1:28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5</v>
      </c>
      <c r="L7" s="71"/>
      <c r="M7" s="70">
        <v>5</v>
      </c>
      <c r="N7" s="71"/>
      <c r="O7" s="70">
        <v>4</v>
      </c>
      <c r="P7" s="71"/>
      <c r="Q7" s="70">
        <v>5</v>
      </c>
      <c r="R7" s="71"/>
      <c r="S7" s="70"/>
      <c r="T7" s="71"/>
      <c r="U7" s="70"/>
      <c r="V7" s="71"/>
      <c r="W7" s="70"/>
      <c r="X7" s="71"/>
    </row>
    <row r="8" spans="1:28" x14ac:dyDescent="0.3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45991</v>
      </c>
      <c r="L8" s="72"/>
      <c r="M8" s="72" t="s">
        <v>766</v>
      </c>
      <c r="N8" s="72"/>
      <c r="O8" s="72">
        <v>46096</v>
      </c>
      <c r="P8" s="72"/>
      <c r="Q8" s="72">
        <v>46117</v>
      </c>
      <c r="R8" s="72"/>
      <c r="S8" s="72"/>
      <c r="T8" s="72"/>
      <c r="U8" s="80"/>
      <c r="V8" s="81"/>
      <c r="W8" s="72"/>
      <c r="X8" s="72"/>
      <c r="AA8" s="14"/>
    </row>
    <row r="9" spans="1:28" x14ac:dyDescent="0.3">
      <c r="D9" s="1" t="s">
        <v>2</v>
      </c>
      <c r="E9" s="73">
        <v>4</v>
      </c>
      <c r="F9" s="73"/>
      <c r="G9" s="73">
        <v>12</v>
      </c>
      <c r="H9" s="73"/>
      <c r="I9" s="73">
        <v>165</v>
      </c>
      <c r="J9" s="73"/>
      <c r="K9" s="73">
        <v>104</v>
      </c>
      <c r="L9" s="73"/>
      <c r="M9" s="73">
        <v>120</v>
      </c>
      <c r="N9" s="73"/>
      <c r="O9" s="73">
        <v>8</v>
      </c>
      <c r="P9" s="73"/>
      <c r="Q9" s="73">
        <v>120</v>
      </c>
      <c r="R9" s="73"/>
      <c r="S9" s="73"/>
      <c r="T9" s="73"/>
      <c r="U9" s="70"/>
      <c r="V9" s="71"/>
      <c r="W9" s="73"/>
      <c r="X9" s="73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5">
        <f>Z11</f>
        <v>1</v>
      </c>
      <c r="B11" s="31" t="s">
        <v>39</v>
      </c>
      <c r="C11" s="31" t="s">
        <v>40</v>
      </c>
      <c r="D11" s="20" t="s">
        <v>283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/>
      <c r="T11" s="34">
        <f t="shared" ref="T11:T25" si="6">IF(S11=0,,($S$9-S11)*$S$7*100/$S$9)</f>
        <v>0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2175.8741258741256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3">
      <c r="A12" s="5">
        <f>Z12</f>
        <v>2</v>
      </c>
      <c r="B12" s="31" t="s">
        <v>87</v>
      </c>
      <c r="C12" s="31" t="s">
        <v>88</v>
      </c>
      <c r="D12" s="20" t="s">
        <v>283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1644.6969696969697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3">
      <c r="A13" s="5">
        <f>Z13</f>
        <v>3</v>
      </c>
      <c r="B13" s="31" t="s">
        <v>42</v>
      </c>
      <c r="C13" s="31" t="s">
        <v>43</v>
      </c>
      <c r="D13" s="20" t="s">
        <v>283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1269.5804195804196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3">
      <c r="A14" s="5">
        <f>Z14</f>
        <v>4</v>
      </c>
      <c r="B14" s="31" t="s">
        <v>115</v>
      </c>
      <c r="C14" s="31" t="s">
        <v>181</v>
      </c>
      <c r="D14" s="20" t="s">
        <v>158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/>
      <c r="T14" s="34">
        <f t="shared" si="6"/>
        <v>0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1142.56993006993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3">
      <c r="A15" s="5">
        <f>Z15</f>
        <v>5</v>
      </c>
      <c r="B15" s="31" t="s">
        <v>92</v>
      </c>
      <c r="C15" s="31" t="s">
        <v>93</v>
      </c>
      <c r="D15" s="13" t="s">
        <v>152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/>
      <c r="T15" s="34">
        <f t="shared" si="6"/>
        <v>0</v>
      </c>
      <c r="U15" s="30"/>
      <c r="V15" s="7">
        <f t="shared" si="7"/>
        <v>0</v>
      </c>
      <c r="W15" s="6"/>
      <c r="X15" s="7"/>
      <c r="Y15" s="25">
        <f t="shared" si="8"/>
        <v>1062.937062937063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3">
      <c r="A16" s="5">
        <v>6</v>
      </c>
      <c r="B16" s="31" t="s">
        <v>379</v>
      </c>
      <c r="C16" s="31" t="s">
        <v>380</v>
      </c>
      <c r="D16" s="13" t="s">
        <v>283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3">
      <c r="A17" s="5">
        <v>7</v>
      </c>
      <c r="B17" s="33" t="s">
        <v>858</v>
      </c>
      <c r="C17" s="33" t="s">
        <v>140</v>
      </c>
      <c r="D17" s="6" t="s">
        <v>102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3">
      <c r="A18" s="5">
        <v>8</v>
      </c>
      <c r="B18" s="33" t="s">
        <v>351</v>
      </c>
      <c r="C18" s="33" t="s">
        <v>859</v>
      </c>
      <c r="D18" s="20" t="s">
        <v>283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3">
      <c r="A19" s="5">
        <v>9</v>
      </c>
      <c r="B19" s="33" t="s">
        <v>326</v>
      </c>
      <c r="C19" s="33" t="s">
        <v>327</v>
      </c>
      <c r="D19" s="20" t="s">
        <v>283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3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3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3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3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3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3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3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3">
      <c r="A27" s="66" t="s">
        <v>11</v>
      </c>
      <c r="B27" s="66"/>
      <c r="C27" s="67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3">
      <c r="A28" s="82" t="s">
        <v>18</v>
      </c>
      <c r="B28" s="82"/>
      <c r="C28" s="82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T11" activePane="bottomRight" state="frozenSplit"/>
      <selection activeCell="F16" sqref="F16"/>
      <selection pane="topRight" activeCell="F16" sqref="F16"/>
      <selection pane="bottomLeft" activeCell="F16" sqref="F16"/>
      <selection pane="bottomRight" activeCell="AG4" sqref="AG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6" ht="31.2" x14ac:dyDescent="0.6">
      <c r="A1" s="68" t="s">
        <v>29</v>
      </c>
      <c r="B1" s="68"/>
      <c r="C1" s="68"/>
      <c r="D1" s="68"/>
      <c r="E1" s="68"/>
      <c r="F1" s="68"/>
      <c r="G1" s="68"/>
      <c r="H1" s="68"/>
    </row>
    <row r="2" spans="1:36" x14ac:dyDescent="0.3">
      <c r="E2" s="79" t="s">
        <v>14</v>
      </c>
      <c r="F2" s="79"/>
      <c r="G2" s="14">
        <f>COUNTA(B11:B35)</f>
        <v>25</v>
      </c>
    </row>
    <row r="3" spans="1:36" x14ac:dyDescent="0.3">
      <c r="B3" s="45" t="s">
        <v>250</v>
      </c>
      <c r="E3" s="79" t="s">
        <v>16</v>
      </c>
      <c r="F3" s="79"/>
      <c r="G3" s="14">
        <f>COUNTA(E8:T8)</f>
        <v>8</v>
      </c>
    </row>
    <row r="4" spans="1:36" x14ac:dyDescent="0.3">
      <c r="A4" s="32"/>
      <c r="B4" s="46" t="s">
        <v>251</v>
      </c>
      <c r="C4" s="3"/>
    </row>
    <row r="6" spans="1:36" x14ac:dyDescent="0.3">
      <c r="D6" s="1" t="s">
        <v>0</v>
      </c>
      <c r="E6" s="73" t="s">
        <v>160</v>
      </c>
      <c r="F6" s="73"/>
      <c r="G6" s="73" t="s">
        <v>301</v>
      </c>
      <c r="H6" s="73"/>
      <c r="I6" s="73" t="s">
        <v>182</v>
      </c>
      <c r="J6" s="73"/>
      <c r="K6" s="73" t="s">
        <v>359</v>
      </c>
      <c r="L6" s="73"/>
      <c r="M6" s="73" t="s">
        <v>399</v>
      </c>
      <c r="N6" s="73"/>
      <c r="O6" s="73" t="s">
        <v>414</v>
      </c>
      <c r="P6" s="73"/>
      <c r="Q6" s="73" t="s">
        <v>642</v>
      </c>
      <c r="R6" s="73"/>
      <c r="S6" s="73" t="s">
        <v>784</v>
      </c>
      <c r="T6" s="73"/>
      <c r="U6" s="73" t="s">
        <v>844</v>
      </c>
      <c r="V6" s="73"/>
      <c r="W6" s="73" t="s">
        <v>921</v>
      </c>
      <c r="X6" s="73"/>
      <c r="Y6" s="70" t="s">
        <v>940</v>
      </c>
      <c r="Z6" s="71"/>
      <c r="AA6" s="70"/>
      <c r="AB6" s="71"/>
      <c r="AC6" s="70"/>
      <c r="AD6" s="71"/>
      <c r="AE6" s="73"/>
      <c r="AF6" s="73"/>
    </row>
    <row r="7" spans="1:36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4</v>
      </c>
      <c r="T7" s="71"/>
      <c r="U7" s="70">
        <v>5</v>
      </c>
      <c r="V7" s="71"/>
      <c r="W7" s="70">
        <v>5</v>
      </c>
      <c r="X7" s="71"/>
      <c r="Y7" s="70">
        <v>6</v>
      </c>
      <c r="Z7" s="71"/>
      <c r="AA7" s="70"/>
      <c r="AB7" s="71"/>
      <c r="AC7" s="70"/>
      <c r="AD7" s="71"/>
      <c r="AE7" s="70"/>
      <c r="AF7" s="71"/>
    </row>
    <row r="8" spans="1:36" x14ac:dyDescent="0.3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45962</v>
      </c>
      <c r="L8" s="72"/>
      <c r="M8" s="72">
        <v>45970</v>
      </c>
      <c r="N8" s="72"/>
      <c r="O8" s="72">
        <v>45983</v>
      </c>
      <c r="P8" s="72"/>
      <c r="Q8" s="72">
        <v>46004</v>
      </c>
      <c r="R8" s="72"/>
      <c r="S8" s="72">
        <v>46061</v>
      </c>
      <c r="T8" s="72"/>
      <c r="U8" s="72" t="s">
        <v>845</v>
      </c>
      <c r="V8" s="72"/>
      <c r="W8" s="72">
        <v>46117</v>
      </c>
      <c r="X8" s="72"/>
      <c r="Y8" s="80">
        <v>46151</v>
      </c>
      <c r="Z8" s="81"/>
      <c r="AA8" s="80"/>
      <c r="AB8" s="81"/>
      <c r="AC8" s="80"/>
      <c r="AD8" s="81"/>
      <c r="AE8" s="72"/>
      <c r="AF8" s="72"/>
      <c r="AI8" s="14"/>
    </row>
    <row r="9" spans="1:36" x14ac:dyDescent="0.3">
      <c r="D9" s="1" t="s">
        <v>2</v>
      </c>
      <c r="E9" s="73">
        <v>37</v>
      </c>
      <c r="F9" s="73"/>
      <c r="G9" s="73">
        <v>18</v>
      </c>
      <c r="H9" s="73"/>
      <c r="I9" s="73">
        <v>260</v>
      </c>
      <c r="J9" s="73"/>
      <c r="K9" s="73">
        <v>28</v>
      </c>
      <c r="L9" s="73"/>
      <c r="M9" s="73">
        <v>238</v>
      </c>
      <c r="N9" s="73"/>
      <c r="O9" s="73">
        <v>20</v>
      </c>
      <c r="P9" s="73"/>
      <c r="Q9" s="73">
        <v>34</v>
      </c>
      <c r="R9" s="73"/>
      <c r="S9" s="73">
        <v>39</v>
      </c>
      <c r="T9" s="73"/>
      <c r="U9" s="73">
        <v>222</v>
      </c>
      <c r="V9" s="73"/>
      <c r="W9" s="73">
        <v>207</v>
      </c>
      <c r="X9" s="73"/>
      <c r="Y9" s="70">
        <v>155</v>
      </c>
      <c r="Z9" s="71"/>
      <c r="AA9" s="70"/>
      <c r="AB9" s="71"/>
      <c r="AC9" s="70"/>
      <c r="AD9" s="71"/>
      <c r="AE9" s="73"/>
      <c r="AF9" s="73"/>
    </row>
    <row r="10" spans="1:3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3">
      <c r="A11" s="19">
        <f t="shared" ref="A11:A35" si="0">AH11</f>
        <v>1</v>
      </c>
      <c r="B11" s="31" t="s">
        <v>65</v>
      </c>
      <c r="C11" s="31" t="s">
        <v>66</v>
      </c>
      <c r="D11" s="13" t="s">
        <v>112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8" si="10">IF(W11=0,,($W$9-W11)*$W$7*100/$W$9)</f>
        <v>427.536231884058</v>
      </c>
      <c r="Y11" s="47">
        <v>6</v>
      </c>
      <c r="Z11" s="47">
        <f t="shared" ref="Z11:Z51" si="11">IF(Y11=0,,($Y$9-Y11)*$Y$7*100/$Y$9)</f>
        <v>576.77419354838707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22" si="14">IF(AE11=0,,($AE$9-AE11)*$AE$7*100/$AE$9)</f>
        <v>0</v>
      </c>
      <c r="AG11" s="24">
        <f t="shared" ref="AG11:AG42" si="15">F11+H11+J11+L11+N11+P11+R11+X11+Z11+AD11+AF11+T11+V11+Z11+AD11+AB11</f>
        <v>3670.0011211326282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3">
      <c r="A12" s="19">
        <f t="shared" si="0"/>
        <v>2</v>
      </c>
      <c r="B12" s="13" t="s">
        <v>63</v>
      </c>
      <c r="C12" s="13" t="s">
        <v>64</v>
      </c>
      <c r="D12" s="13" t="s">
        <v>112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>
        <v>8</v>
      </c>
      <c r="Z12" s="47">
        <f t="shared" si="11"/>
        <v>569.0322580645161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3503.3188193628753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0.75</v>
      </c>
    </row>
    <row r="13" spans="1:36" x14ac:dyDescent="0.3">
      <c r="A13" s="19">
        <f t="shared" si="0"/>
        <v>3</v>
      </c>
      <c r="B13" s="31" t="s">
        <v>62</v>
      </c>
      <c r="C13" s="31" t="s">
        <v>180</v>
      </c>
      <c r="D13" s="13" t="s">
        <v>89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15</v>
      </c>
      <c r="J13" s="47">
        <f t="shared" si="3"/>
        <v>471.15384615384613</v>
      </c>
      <c r="K13" s="31"/>
      <c r="L13" s="47">
        <f t="shared" si="4"/>
        <v>0</v>
      </c>
      <c r="M13" s="31">
        <v>60</v>
      </c>
      <c r="N13" s="47">
        <f t="shared" si="5"/>
        <v>373.94957983193279</v>
      </c>
      <c r="O13" s="31"/>
      <c r="P13" s="47">
        <f t="shared" si="6"/>
        <v>0</v>
      </c>
      <c r="Q13" s="31">
        <v>9</v>
      </c>
      <c r="R13" s="47">
        <f t="shared" si="7"/>
        <v>147.05882352941177</v>
      </c>
      <c r="S13" s="31"/>
      <c r="T13" s="47">
        <f t="shared" si="8"/>
        <v>0</v>
      </c>
      <c r="U13" s="31">
        <v>23</v>
      </c>
      <c r="V13" s="47">
        <f t="shared" si="9"/>
        <v>448.19819819819821</v>
      </c>
      <c r="W13" s="31">
        <v>6</v>
      </c>
      <c r="X13" s="47">
        <f t="shared" si="10"/>
        <v>485.50724637681162</v>
      </c>
      <c r="Y13" s="47">
        <v>11</v>
      </c>
      <c r="Z13" s="47">
        <f t="shared" si="11"/>
        <v>557.41935483870964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3224.4901875514038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0.625</v>
      </c>
    </row>
    <row r="14" spans="1:36" x14ac:dyDescent="0.3">
      <c r="A14" s="19">
        <f t="shared" si="0"/>
        <v>4</v>
      </c>
      <c r="B14" s="31" t="s">
        <v>77</v>
      </c>
      <c r="C14" s="31" t="s">
        <v>71</v>
      </c>
      <c r="D14" s="13" t="s">
        <v>112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>
        <v>43</v>
      </c>
      <c r="Z14" s="47">
        <f t="shared" si="11"/>
        <v>433.54838709677421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3057.6356900521573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3">
      <c r="A15" s="19">
        <f t="shared" si="0"/>
        <v>5</v>
      </c>
      <c r="B15" s="13" t="s">
        <v>295</v>
      </c>
      <c r="C15" s="13" t="s">
        <v>296</v>
      </c>
      <c r="D15" s="13" t="s">
        <v>89</v>
      </c>
      <c r="E15" s="31">
        <v>16</v>
      </c>
      <c r="F15" s="47">
        <f t="shared" si="1"/>
        <v>113.51351351351352</v>
      </c>
      <c r="G15" s="31"/>
      <c r="H15" s="47">
        <f t="shared" si="2"/>
        <v>0</v>
      </c>
      <c r="I15" s="31">
        <v>83</v>
      </c>
      <c r="J15" s="47">
        <f t="shared" si="3"/>
        <v>340.38461538461536</v>
      </c>
      <c r="K15" s="31"/>
      <c r="L15" s="47">
        <f t="shared" si="4"/>
        <v>0</v>
      </c>
      <c r="M15" s="31">
        <v>83</v>
      </c>
      <c r="N15" s="47">
        <f t="shared" si="5"/>
        <v>325.63025210084032</v>
      </c>
      <c r="O15" s="31">
        <v>1</v>
      </c>
      <c r="P15" s="47">
        <f t="shared" si="6"/>
        <v>190</v>
      </c>
      <c r="Q15" s="31">
        <v>11</v>
      </c>
      <c r="R15" s="47">
        <f t="shared" si="7"/>
        <v>135.29411764705881</v>
      </c>
      <c r="S15" s="31">
        <v>3</v>
      </c>
      <c r="T15" s="47">
        <f t="shared" si="8"/>
        <v>369.23076923076923</v>
      </c>
      <c r="U15" s="31">
        <v>13</v>
      </c>
      <c r="V15" s="47">
        <f t="shared" si="9"/>
        <v>470.72072072072075</v>
      </c>
      <c r="W15" s="31">
        <v>99</v>
      </c>
      <c r="X15" s="47">
        <f t="shared" si="10"/>
        <v>260.86956521739131</v>
      </c>
      <c r="Y15" s="47">
        <v>56</v>
      </c>
      <c r="Z15" s="47">
        <f t="shared" si="11"/>
        <v>383.22580645161293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2972.0951667181353</v>
      </c>
      <c r="AH15" s="6">
        <f t="shared" si="16"/>
        <v>5</v>
      </c>
      <c r="AI15" s="6">
        <f>COUNTA(E15,G15,I15,K15,M15,O15,AE15,S15,Q15,#REF!)</f>
        <v>7</v>
      </c>
      <c r="AJ15" s="16">
        <f t="shared" si="17"/>
        <v>0.875</v>
      </c>
    </row>
    <row r="16" spans="1:36" x14ac:dyDescent="0.3">
      <c r="A16" s="19">
        <f t="shared" si="0"/>
        <v>6</v>
      </c>
      <c r="B16" s="31" t="s">
        <v>79</v>
      </c>
      <c r="C16" s="31" t="s">
        <v>80</v>
      </c>
      <c r="D16" s="13" t="s">
        <v>112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>
        <v>16</v>
      </c>
      <c r="Z16" s="47">
        <f t="shared" si="11"/>
        <v>538.06451612903231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2969.6213814409507</v>
      </c>
      <c r="AH16" s="6">
        <f t="shared" si="16"/>
        <v>6</v>
      </c>
      <c r="AI16" s="6">
        <f>COUNTA(E16,G16,I16,K16,M16,O16,AE16,S16,Q16,#REF!)</f>
        <v>5</v>
      </c>
      <c r="AJ16" s="16">
        <f t="shared" si="17"/>
        <v>0.625</v>
      </c>
    </row>
    <row r="17" spans="1:36" x14ac:dyDescent="0.3">
      <c r="A17" s="19">
        <f t="shared" si="0"/>
        <v>7</v>
      </c>
      <c r="B17" s="31" t="s">
        <v>74</v>
      </c>
      <c r="C17" s="31" t="s">
        <v>75</v>
      </c>
      <c r="D17" s="13" t="s">
        <v>112</v>
      </c>
      <c r="E17" s="31">
        <v>2</v>
      </c>
      <c r="F17" s="47">
        <f t="shared" si="1"/>
        <v>189.18918918918919</v>
      </c>
      <c r="G17" s="31"/>
      <c r="H17" s="47">
        <f t="shared" si="2"/>
        <v>0</v>
      </c>
      <c r="I17" s="31"/>
      <c r="J17" s="47">
        <f t="shared" si="3"/>
        <v>0</v>
      </c>
      <c r="K17" s="31"/>
      <c r="L17" s="47">
        <f t="shared" si="4"/>
        <v>0</v>
      </c>
      <c r="M17" s="31">
        <v>47</v>
      </c>
      <c r="N17" s="47">
        <f t="shared" si="5"/>
        <v>401.26050420168065</v>
      </c>
      <c r="O17" s="31"/>
      <c r="P17" s="47">
        <f t="shared" si="6"/>
        <v>0</v>
      </c>
      <c r="Q17" s="31">
        <v>3</v>
      </c>
      <c r="R17" s="47">
        <f t="shared" si="7"/>
        <v>182.35294117647058</v>
      </c>
      <c r="S17" s="31">
        <v>14</v>
      </c>
      <c r="T17" s="47">
        <f t="shared" si="8"/>
        <v>256.41025641025641</v>
      </c>
      <c r="U17" s="31">
        <v>10</v>
      </c>
      <c r="V17" s="47">
        <f t="shared" si="9"/>
        <v>477.47747747747746</v>
      </c>
      <c r="W17" s="31">
        <v>58</v>
      </c>
      <c r="X17" s="47">
        <f t="shared" si="10"/>
        <v>359.9033816425121</v>
      </c>
      <c r="Y17" s="47">
        <v>44</v>
      </c>
      <c r="Z17" s="47">
        <f t="shared" si="11"/>
        <v>429.67741935483872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2725.9485888072636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3">
      <c r="A18" s="19">
        <f t="shared" si="0"/>
        <v>8</v>
      </c>
      <c r="B18" s="13" t="s">
        <v>72</v>
      </c>
      <c r="C18" s="13" t="s">
        <v>73</v>
      </c>
      <c r="D18" s="13" t="s">
        <v>44</v>
      </c>
      <c r="E18" s="31">
        <v>19</v>
      </c>
      <c r="F18" s="47">
        <f t="shared" si="1"/>
        <v>97.297297297297291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11</v>
      </c>
      <c r="N18" s="47">
        <f t="shared" si="5"/>
        <v>476.89075630252103</v>
      </c>
      <c r="O18" s="31"/>
      <c r="P18" s="47">
        <f t="shared" si="6"/>
        <v>0</v>
      </c>
      <c r="Q18" s="31">
        <v>12</v>
      </c>
      <c r="R18" s="47">
        <f t="shared" si="7"/>
        <v>129.41176470588235</v>
      </c>
      <c r="S18" s="31"/>
      <c r="T18" s="47">
        <f t="shared" si="8"/>
        <v>0</v>
      </c>
      <c r="U18" s="31">
        <v>2</v>
      </c>
      <c r="V18" s="47">
        <f t="shared" si="9"/>
        <v>495.4954954954955</v>
      </c>
      <c r="W18" s="31">
        <v>28</v>
      </c>
      <c r="X18" s="47">
        <f t="shared" si="10"/>
        <v>432.3671497584541</v>
      </c>
      <c r="Y18" s="47">
        <v>31</v>
      </c>
      <c r="Z18" s="47">
        <f t="shared" si="11"/>
        <v>480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2591.4624635596501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0.5</v>
      </c>
    </row>
    <row r="19" spans="1:36" x14ac:dyDescent="0.3">
      <c r="A19" s="19">
        <f t="shared" si="0"/>
        <v>9</v>
      </c>
      <c r="B19" s="31" t="s">
        <v>70</v>
      </c>
      <c r="C19" s="31" t="s">
        <v>71</v>
      </c>
      <c r="D19" s="13" t="s">
        <v>112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>
        <v>52</v>
      </c>
      <c r="Z19" s="47">
        <f t="shared" si="11"/>
        <v>398.70967741935482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2580.9070118557784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0.75</v>
      </c>
    </row>
    <row r="20" spans="1:36" x14ac:dyDescent="0.3">
      <c r="A20" s="19">
        <f t="shared" si="0"/>
        <v>10</v>
      </c>
      <c r="B20" s="31" t="s">
        <v>104</v>
      </c>
      <c r="C20" s="31" t="s">
        <v>105</v>
      </c>
      <c r="D20" s="13" t="s">
        <v>102</v>
      </c>
      <c r="E20" s="31">
        <v>9</v>
      </c>
      <c r="F20" s="47">
        <f t="shared" si="1"/>
        <v>151.35135135135135</v>
      </c>
      <c r="G20" s="31">
        <v>3</v>
      </c>
      <c r="H20" s="47">
        <f t="shared" si="2"/>
        <v>166.66666666666666</v>
      </c>
      <c r="I20" s="31">
        <v>21</v>
      </c>
      <c r="J20" s="47">
        <f t="shared" si="3"/>
        <v>459.61538461538464</v>
      </c>
      <c r="K20" s="31"/>
      <c r="L20" s="47">
        <f t="shared" si="4"/>
        <v>0</v>
      </c>
      <c r="M20" s="31">
        <v>58</v>
      </c>
      <c r="N20" s="47">
        <f t="shared" si="5"/>
        <v>378.15126050420167</v>
      </c>
      <c r="O20" s="31"/>
      <c r="P20" s="47">
        <f t="shared" si="6"/>
        <v>0</v>
      </c>
      <c r="Q20" s="31">
        <v>15</v>
      </c>
      <c r="R20" s="47">
        <f t="shared" si="7"/>
        <v>111.76470588235294</v>
      </c>
      <c r="S20" s="31">
        <v>6</v>
      </c>
      <c r="T20" s="47">
        <f t="shared" si="8"/>
        <v>338.46153846153845</v>
      </c>
      <c r="U20" s="31">
        <v>212</v>
      </c>
      <c r="V20" s="47">
        <f t="shared" si="9"/>
        <v>22.522522522522522</v>
      </c>
      <c r="W20" s="31"/>
      <c r="X20" s="47">
        <f t="shared" si="10"/>
        <v>0</v>
      </c>
      <c r="Y20" s="47">
        <v>54</v>
      </c>
      <c r="Z20" s="47">
        <f t="shared" si="11"/>
        <v>390.96774193548384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si="14"/>
        <v>0</v>
      </c>
      <c r="AG20" s="24">
        <f t="shared" si="15"/>
        <v>2410.4689138749854</v>
      </c>
      <c r="AH20" s="6">
        <f t="shared" si="16"/>
        <v>10</v>
      </c>
      <c r="AI20" s="6">
        <f>COUNTA(E20,G20,I20,K20,M20,O20,AE20,S20,Q20,#REF!)</f>
        <v>7</v>
      </c>
      <c r="AJ20" s="16">
        <f t="shared" si="17"/>
        <v>0.875</v>
      </c>
    </row>
    <row r="21" spans="1:36" x14ac:dyDescent="0.3">
      <c r="A21" s="19">
        <f t="shared" si="0"/>
        <v>11</v>
      </c>
      <c r="B21" s="31" t="s">
        <v>293</v>
      </c>
      <c r="C21" s="31" t="s">
        <v>287</v>
      </c>
      <c r="D21" s="13" t="s">
        <v>89</v>
      </c>
      <c r="E21" s="31">
        <v>6</v>
      </c>
      <c r="F21" s="47">
        <f t="shared" si="1"/>
        <v>167.56756756756758</v>
      </c>
      <c r="G21" s="31"/>
      <c r="H21" s="47">
        <f t="shared" si="2"/>
        <v>0</v>
      </c>
      <c r="I21" s="31">
        <v>100</v>
      </c>
      <c r="J21" s="47">
        <f t="shared" si="3"/>
        <v>307.69230769230768</v>
      </c>
      <c r="K21" s="31">
        <v>2</v>
      </c>
      <c r="L21" s="47">
        <f t="shared" si="4"/>
        <v>185.71428571428572</v>
      </c>
      <c r="M21" s="31">
        <v>81</v>
      </c>
      <c r="N21" s="47">
        <f t="shared" si="5"/>
        <v>329.83193277310926</v>
      </c>
      <c r="O21" s="31">
        <v>2</v>
      </c>
      <c r="P21" s="47">
        <f t="shared" si="6"/>
        <v>180</v>
      </c>
      <c r="Q21" s="31">
        <v>13</v>
      </c>
      <c r="R21" s="47">
        <f t="shared" si="7"/>
        <v>123.52941176470588</v>
      </c>
      <c r="S21" s="31"/>
      <c r="T21" s="47">
        <f t="shared" si="8"/>
        <v>0</v>
      </c>
      <c r="U21" s="31">
        <v>81</v>
      </c>
      <c r="V21" s="47">
        <f t="shared" si="9"/>
        <v>317.56756756756755</v>
      </c>
      <c r="W21" s="31">
        <v>92</v>
      </c>
      <c r="X21" s="47">
        <f t="shared" si="10"/>
        <v>277.77777777777777</v>
      </c>
      <c r="Y21" s="47">
        <v>99</v>
      </c>
      <c r="Z21" s="47">
        <f t="shared" si="11"/>
        <v>216.7741935483871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14"/>
        <v>0</v>
      </c>
      <c r="AG21" s="24">
        <f t="shared" si="15"/>
        <v>2323.2292379540959</v>
      </c>
      <c r="AH21" s="6">
        <f t="shared" si="16"/>
        <v>11</v>
      </c>
      <c r="AI21" s="6">
        <f>COUNTA(E21,G21,I21,K21,M21,O21,AE21,S21,Q21,#REF!)</f>
        <v>7</v>
      </c>
      <c r="AJ21" s="16">
        <f t="shared" si="17"/>
        <v>0.875</v>
      </c>
    </row>
    <row r="22" spans="1:36" x14ac:dyDescent="0.3">
      <c r="A22" s="19">
        <f t="shared" si="0"/>
        <v>12</v>
      </c>
      <c r="B22" s="13" t="s">
        <v>59</v>
      </c>
      <c r="C22" s="13" t="s">
        <v>188</v>
      </c>
      <c r="D22" s="13" t="s">
        <v>89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7"/>
        <v>76.470588235294116</v>
      </c>
      <c r="S22" s="31">
        <v>17</v>
      </c>
      <c r="T22" s="47">
        <f t="shared" si="8"/>
        <v>225.64102564102564</v>
      </c>
      <c r="U22" s="31">
        <v>139</v>
      </c>
      <c r="V22" s="47">
        <f t="shared" si="9"/>
        <v>186.93693693693695</v>
      </c>
      <c r="W22" s="31">
        <v>43</v>
      </c>
      <c r="X22" s="47">
        <f t="shared" si="10"/>
        <v>396.1352657004831</v>
      </c>
      <c r="Y22" s="47">
        <v>90</v>
      </c>
      <c r="Z22" s="47">
        <f t="shared" si="11"/>
        <v>251.61290322580646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4"/>
        <v>0</v>
      </c>
      <c r="AG22" s="24">
        <f t="shared" si="15"/>
        <v>2234.0447668357911</v>
      </c>
      <c r="AH22" s="6">
        <f t="shared" si="16"/>
        <v>12</v>
      </c>
      <c r="AI22" s="6">
        <f>COUNTA(E22,G22,I22,K22,M22,O22,AE22,S22,Q22,#REF!)</f>
        <v>8</v>
      </c>
      <c r="AJ22" s="16">
        <f t="shared" si="17"/>
        <v>1</v>
      </c>
    </row>
    <row r="23" spans="1:36" x14ac:dyDescent="0.3">
      <c r="A23" s="19">
        <f>AH23</f>
        <v>13</v>
      </c>
      <c r="B23" s="13" t="s">
        <v>103</v>
      </c>
      <c r="C23" s="13" t="s">
        <v>55</v>
      </c>
      <c r="D23" s="13" t="s">
        <v>44</v>
      </c>
      <c r="E23" s="31">
        <v>23</v>
      </c>
      <c r="F23" s="47">
        <f t="shared" si="1"/>
        <v>75.675675675675677</v>
      </c>
      <c r="G23" s="31"/>
      <c r="H23" s="47">
        <f t="shared" si="2"/>
        <v>0</v>
      </c>
      <c r="I23" s="31">
        <v>190</v>
      </c>
      <c r="J23" s="47">
        <f t="shared" si="3"/>
        <v>134.61538461538461</v>
      </c>
      <c r="K23" s="31">
        <v>7</v>
      </c>
      <c r="L23" s="47">
        <f t="shared" si="4"/>
        <v>150</v>
      </c>
      <c r="M23" s="31">
        <v>72</v>
      </c>
      <c r="N23" s="47">
        <f t="shared" si="5"/>
        <v>348.73949579831935</v>
      </c>
      <c r="O23" s="31">
        <v>3</v>
      </c>
      <c r="P23" s="47">
        <f t="shared" si="6"/>
        <v>170</v>
      </c>
      <c r="Q23" s="31">
        <v>16</v>
      </c>
      <c r="R23" s="47">
        <f t="shared" si="7"/>
        <v>105.88235294117646</v>
      </c>
      <c r="S23" s="31">
        <v>21</v>
      </c>
      <c r="T23" s="47">
        <f t="shared" si="8"/>
        <v>184.61538461538461</v>
      </c>
      <c r="U23" s="31">
        <v>42</v>
      </c>
      <c r="V23" s="47">
        <f t="shared" si="9"/>
        <v>405.40540540540542</v>
      </c>
      <c r="W23" s="31">
        <v>135</v>
      </c>
      <c r="X23" s="47">
        <f t="shared" si="10"/>
        <v>173.91304347826087</v>
      </c>
      <c r="Y23" s="47">
        <v>110</v>
      </c>
      <c r="Z23" s="47">
        <f t="shared" si="11"/>
        <v>174.19354838709677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/>
      <c r="AG23" s="24">
        <f t="shared" si="15"/>
        <v>2097.2338393038003</v>
      </c>
      <c r="AH23" s="6">
        <f t="shared" si="16"/>
        <v>13</v>
      </c>
      <c r="AI23" s="6">
        <f>COUNTA(E23,G23,I23,K23,M23,O23,AE23,S23,Q23,#REF!)</f>
        <v>8</v>
      </c>
      <c r="AJ23" s="16">
        <f t="shared" si="17"/>
        <v>1</v>
      </c>
    </row>
    <row r="24" spans="1:36" x14ac:dyDescent="0.3">
      <c r="A24" s="19">
        <f>AH24</f>
        <v>14</v>
      </c>
      <c r="B24" s="13" t="s">
        <v>218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>
        <v>121</v>
      </c>
      <c r="Z24" s="47">
        <f t="shared" si="11"/>
        <v>131.61290322580646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ref="AF24:AF31" si="18">IF(AE24=0,,($AE$9-AE24)*$AE$7*100/$AE$9)</f>
        <v>0</v>
      </c>
      <c r="AG24" s="24">
        <f t="shared" si="15"/>
        <v>1891.850626713262</v>
      </c>
      <c r="AH24" s="6">
        <f t="shared" si="16"/>
        <v>14</v>
      </c>
      <c r="AI24" s="6">
        <f>COUNTA(E24,G24,I24,K24,M24,O24,AE24,S24,Q24,#REF!)</f>
        <v>7</v>
      </c>
      <c r="AJ24" s="16">
        <f t="shared" si="17"/>
        <v>0.875</v>
      </c>
    </row>
    <row r="25" spans="1:36" x14ac:dyDescent="0.3">
      <c r="A25" s="19">
        <f t="shared" si="0"/>
        <v>15</v>
      </c>
      <c r="B25" s="13" t="s">
        <v>151</v>
      </c>
      <c r="C25" s="13" t="s">
        <v>69</v>
      </c>
      <c r="D25" s="13" t="s">
        <v>112</v>
      </c>
      <c r="E25" s="31">
        <v>21</v>
      </c>
      <c r="F25" s="47">
        <f t="shared" si="1"/>
        <v>86.486486486486484</v>
      </c>
      <c r="G25" s="31">
        <v>10</v>
      </c>
      <c r="H25" s="47">
        <f t="shared" si="2"/>
        <v>88.888888888888886</v>
      </c>
      <c r="I25" s="31">
        <v>61</v>
      </c>
      <c r="J25" s="47">
        <f t="shared" si="3"/>
        <v>382.69230769230768</v>
      </c>
      <c r="K25" s="31"/>
      <c r="L25" s="47">
        <f t="shared" si="4"/>
        <v>0</v>
      </c>
      <c r="M25" s="31">
        <v>96</v>
      </c>
      <c r="N25" s="47">
        <f t="shared" si="5"/>
        <v>298.31932773109241</v>
      </c>
      <c r="O25" s="31"/>
      <c r="P25" s="47">
        <f t="shared" si="6"/>
        <v>0</v>
      </c>
      <c r="Q25" s="31">
        <v>6</v>
      </c>
      <c r="R25" s="47">
        <f t="shared" si="7"/>
        <v>164.70588235294119</v>
      </c>
      <c r="S25" s="31">
        <v>11</v>
      </c>
      <c r="T25" s="47">
        <f t="shared" si="8"/>
        <v>287.17948717948718</v>
      </c>
      <c r="U25" s="31">
        <v>98</v>
      </c>
      <c r="V25" s="47">
        <f t="shared" si="9"/>
        <v>279.27927927927925</v>
      </c>
      <c r="W25" s="31">
        <v>169</v>
      </c>
      <c r="X25" s="47">
        <f t="shared" si="10"/>
        <v>91.787439613526573</v>
      </c>
      <c r="Y25" s="47">
        <v>150</v>
      </c>
      <c r="Z25" s="47">
        <f t="shared" si="11"/>
        <v>19.35483870967742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1718.0487766433646</v>
      </c>
      <c r="AH25" s="6">
        <f t="shared" si="16"/>
        <v>15</v>
      </c>
      <c r="AI25" s="6">
        <f>COUNTA(E25,G25,I25,K25,M25,O25,AE25,S25,Q25,#REF!)</f>
        <v>7</v>
      </c>
      <c r="AJ25" s="16">
        <f t="shared" si="17"/>
        <v>0.875</v>
      </c>
    </row>
    <row r="26" spans="1:36" x14ac:dyDescent="0.3">
      <c r="A26" s="19">
        <f t="shared" si="0"/>
        <v>16</v>
      </c>
      <c r="B26" s="13" t="s">
        <v>84</v>
      </c>
      <c r="C26" s="13" t="s">
        <v>85</v>
      </c>
      <c r="D26" s="13" t="s">
        <v>112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>
        <v>125</v>
      </c>
      <c r="Z26" s="47">
        <f t="shared" si="11"/>
        <v>116.12903225806451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1529.0277157614833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3">
      <c r="A27" s="19">
        <f t="shared" si="0"/>
        <v>17</v>
      </c>
      <c r="B27" s="13" t="s">
        <v>67</v>
      </c>
      <c r="C27" s="13" t="s">
        <v>68</v>
      </c>
      <c r="D27" s="13" t="s">
        <v>44</v>
      </c>
      <c r="E27" s="31">
        <v>25</v>
      </c>
      <c r="F27" s="47">
        <f t="shared" si="1"/>
        <v>64.86486486486487</v>
      </c>
      <c r="G27" s="31"/>
      <c r="H27" s="47">
        <f t="shared" si="2"/>
        <v>0</v>
      </c>
      <c r="I27" s="31">
        <v>103</v>
      </c>
      <c r="J27" s="47">
        <f t="shared" si="3"/>
        <v>301.92307692307691</v>
      </c>
      <c r="K27" s="31"/>
      <c r="L27" s="47">
        <f t="shared" si="4"/>
        <v>0</v>
      </c>
      <c r="M27" s="31">
        <v>114</v>
      </c>
      <c r="N27" s="47">
        <f t="shared" si="5"/>
        <v>260.50420168067228</v>
      </c>
      <c r="O27" s="31"/>
      <c r="P27" s="47">
        <f t="shared" si="6"/>
        <v>0</v>
      </c>
      <c r="Q27" s="31">
        <v>8</v>
      </c>
      <c r="R27" s="47">
        <f t="shared" si="7"/>
        <v>152.94117647058823</v>
      </c>
      <c r="S27" s="31"/>
      <c r="T27" s="47">
        <f t="shared" si="8"/>
        <v>0</v>
      </c>
      <c r="U27" s="31">
        <v>208</v>
      </c>
      <c r="V27" s="47">
        <f t="shared" si="9"/>
        <v>31.531531531531531</v>
      </c>
      <c r="W27" s="31">
        <v>121</v>
      </c>
      <c r="X27" s="47">
        <f t="shared" si="10"/>
        <v>207.72946859903382</v>
      </c>
      <c r="Y27" s="47">
        <v>143</v>
      </c>
      <c r="Z27" s="47">
        <f t="shared" si="11"/>
        <v>46.451612903225808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1112.3975458762193</v>
      </c>
      <c r="AH27" s="6">
        <f t="shared" si="16"/>
        <v>17</v>
      </c>
      <c r="AI27" s="6">
        <f>COUNTA(E27,G27,I27,K27,M27,O27,AE27,S27,Q27,#REF!)</f>
        <v>5</v>
      </c>
      <c r="AJ27" s="16">
        <f t="shared" si="17"/>
        <v>0.625</v>
      </c>
    </row>
    <row r="28" spans="1:36" x14ac:dyDescent="0.3">
      <c r="A28" s="19">
        <f t="shared" si="0"/>
        <v>18</v>
      </c>
      <c r="B28" s="13" t="s">
        <v>297</v>
      </c>
      <c r="C28" s="13" t="s">
        <v>108</v>
      </c>
      <c r="D28" s="13" t="s">
        <v>44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7"/>
        <v>0</v>
      </c>
      <c r="S28" s="31">
        <v>9</v>
      </c>
      <c r="T28" s="47">
        <f t="shared" si="8"/>
        <v>307.69230769230768</v>
      </c>
      <c r="U28" s="31">
        <v>148</v>
      </c>
      <c r="V28" s="47">
        <f t="shared" si="9"/>
        <v>166.66666666666666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1060.2409778880367</v>
      </c>
      <c r="AH28" s="6">
        <f t="shared" si="16"/>
        <v>18</v>
      </c>
      <c r="AI28" s="6">
        <f>COUNTA(E28,G28,I28,K28,M28,O28,AE28,S28,Q28,#REF!)</f>
        <v>6</v>
      </c>
      <c r="AJ28" s="16">
        <f t="shared" si="17"/>
        <v>0.75</v>
      </c>
    </row>
    <row r="29" spans="1:36" x14ac:dyDescent="0.3">
      <c r="A29" s="19">
        <f t="shared" si="0"/>
        <v>19</v>
      </c>
      <c r="B29" s="31" t="s">
        <v>100</v>
      </c>
      <c r="C29" s="31" t="s">
        <v>101</v>
      </c>
      <c r="D29" s="13" t="s">
        <v>102</v>
      </c>
      <c r="E29" s="31">
        <v>8</v>
      </c>
      <c r="F29" s="47">
        <f t="shared" si="1"/>
        <v>156.75675675675674</v>
      </c>
      <c r="G29" s="31">
        <v>2</v>
      </c>
      <c r="H29" s="47">
        <f t="shared" si="2"/>
        <v>177.77777777777777</v>
      </c>
      <c r="I29" s="31"/>
      <c r="J29" s="47">
        <f t="shared" si="3"/>
        <v>0</v>
      </c>
      <c r="K29" s="31"/>
      <c r="L29" s="47">
        <f t="shared" si="4"/>
        <v>0</v>
      </c>
      <c r="M29" s="31">
        <v>56</v>
      </c>
      <c r="N29" s="47">
        <f t="shared" si="5"/>
        <v>382.35294117647061</v>
      </c>
      <c r="O29" s="31">
        <v>8</v>
      </c>
      <c r="P29" s="47">
        <f t="shared" si="6"/>
        <v>120</v>
      </c>
      <c r="Q29" s="31">
        <v>19</v>
      </c>
      <c r="R29" s="47">
        <f t="shared" si="7"/>
        <v>88.235294117647058</v>
      </c>
      <c r="S29" s="31">
        <v>27</v>
      </c>
      <c r="T29" s="47">
        <f t="shared" si="8"/>
        <v>123.07692307692308</v>
      </c>
      <c r="U29" s="31"/>
      <c r="V29" s="47">
        <f t="shared" si="9"/>
        <v>0</v>
      </c>
      <c r="W29" s="31"/>
      <c r="X29" s="47"/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1048.1996929055751</v>
      </c>
      <c r="AH29" s="6">
        <f t="shared" si="16"/>
        <v>19</v>
      </c>
      <c r="AI29" s="6">
        <f>COUNTA(E29,G29,I29,K29,M29,O29,AE29,S29,Q29,#REF!)</f>
        <v>7</v>
      </c>
      <c r="AJ29" s="16">
        <f t="shared" si="17"/>
        <v>0.875</v>
      </c>
    </row>
    <row r="30" spans="1:36" x14ac:dyDescent="0.3">
      <c r="A30" s="19">
        <f t="shared" si="0"/>
        <v>20</v>
      </c>
      <c r="B30" s="13" t="s">
        <v>81</v>
      </c>
      <c r="C30" s="13" t="s">
        <v>82</v>
      </c>
      <c r="D30" s="13" t="s">
        <v>111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ref="X30:X64" si="19">IF(W30=0,,($W$9-W30)*$W$7*100/$W$9)</f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816.51685622273862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3">
      <c r="A31" s="19">
        <f t="shared" si="0"/>
        <v>21</v>
      </c>
      <c r="B31" s="31" t="s">
        <v>124</v>
      </c>
      <c r="C31" s="31" t="s">
        <v>69</v>
      </c>
      <c r="D31" s="13" t="s">
        <v>112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3">
      <c r="A32" s="19">
        <f t="shared" si="0"/>
        <v>22</v>
      </c>
      <c r="B32" s="13" t="s">
        <v>83</v>
      </c>
      <c r="C32" s="13" t="s">
        <v>161</v>
      </c>
      <c r="D32" s="13" t="s">
        <v>112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3">
      <c r="A33" s="19">
        <f t="shared" si="0"/>
        <v>23</v>
      </c>
      <c r="B33" s="13" t="s">
        <v>87</v>
      </c>
      <c r="C33" s="13" t="s">
        <v>122</v>
      </c>
      <c r="D33" s="13" t="s">
        <v>112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3">
      <c r="A34" s="19">
        <f t="shared" si="0"/>
        <v>24</v>
      </c>
      <c r="B34" s="13" t="s">
        <v>294</v>
      </c>
      <c r="C34" s="13" t="s">
        <v>123</v>
      </c>
      <c r="D34" s="13" t="s">
        <v>112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3">
      <c r="A35" s="19">
        <f t="shared" si="0"/>
        <v>25</v>
      </c>
      <c r="B35" s="13" t="s">
        <v>244</v>
      </c>
      <c r="C35" s="13" t="s">
        <v>134</v>
      </c>
      <c r="D35" s="13" t="s">
        <v>135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3">
      <c r="A36" s="19">
        <f t="shared" ref="A36:A64" si="21">AH36</f>
        <v>26</v>
      </c>
      <c r="B36" s="13" t="s">
        <v>324</v>
      </c>
      <c r="C36" s="13" t="s">
        <v>325</v>
      </c>
      <c r="D36" s="13" t="s">
        <v>102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3">
      <c r="A37" s="19">
        <f t="shared" si="21"/>
        <v>27</v>
      </c>
      <c r="B37" s="13" t="s">
        <v>530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3">
      <c r="A38" s="19">
        <f t="shared" si="21"/>
        <v>28</v>
      </c>
      <c r="B38" s="13" t="s">
        <v>220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3">
      <c r="A39" s="19">
        <f t="shared" si="21"/>
        <v>29</v>
      </c>
      <c r="B39" s="13" t="s">
        <v>84</v>
      </c>
      <c r="C39" s="13" t="s">
        <v>385</v>
      </c>
      <c r="D39" s="13" t="s">
        <v>112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3">
      <c r="A40" s="19">
        <f t="shared" si="21"/>
        <v>30</v>
      </c>
      <c r="B40" s="13" t="s">
        <v>827</v>
      </c>
      <c r="C40" s="13" t="s">
        <v>384</v>
      </c>
      <c r="D40" s="13" t="s">
        <v>112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3">
      <c r="A41" s="19">
        <f t="shared" si="21"/>
        <v>31</v>
      </c>
      <c r="B41" s="13" t="s">
        <v>162</v>
      </c>
      <c r="C41" s="13" t="s">
        <v>157</v>
      </c>
      <c r="D41" s="13" t="s">
        <v>111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3">
      <c r="A42" s="19">
        <f t="shared" si="21"/>
        <v>32</v>
      </c>
      <c r="B42" s="13" t="s">
        <v>222</v>
      </c>
      <c r="C42" s="13" t="s">
        <v>223</v>
      </c>
      <c r="D42" s="13" t="s">
        <v>102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3">
      <c r="A43" s="19">
        <f t="shared" si="21"/>
        <v>33</v>
      </c>
      <c r="B43" s="13" t="s">
        <v>136</v>
      </c>
      <c r="C43" s="13" t="s">
        <v>46</v>
      </c>
      <c r="D43" s="13" t="s">
        <v>102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74" si="23">IF(G43=0,,($G$9-G43)*$G$7*100/$G$9)</f>
        <v>100</v>
      </c>
      <c r="I43" s="31"/>
      <c r="J43" s="47">
        <f t="shared" ref="J43:J74" si="24">IF(I43=0,,($I$9-I43)*$I$7*100/$I$9)</f>
        <v>0</v>
      </c>
      <c r="K43" s="31"/>
      <c r="L43" s="47">
        <f t="shared" ref="L43:L74" si="25">IF(K43=0,,($K$9-K43)*$K$7*100/$K$9)</f>
        <v>0</v>
      </c>
      <c r="M43" s="31"/>
      <c r="N43" s="47">
        <f t="shared" ref="N43:N74" si="26">IF(M43=0,,($M$9-M43)*$M$7*100/$M$9)</f>
        <v>0</v>
      </c>
      <c r="O43" s="31"/>
      <c r="P43" s="47">
        <f t="shared" ref="P43:P74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74" si="28">IF(S43=0,,($S$9-S43)*$S$7*100/$S$9)</f>
        <v>0</v>
      </c>
      <c r="U43" s="31"/>
      <c r="V43" s="47">
        <f t="shared" ref="V43:V7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74" si="30">IF(AA43=0,,($AA$9-AA43)*$AA$7*100/$AA$9)</f>
        <v>0</v>
      </c>
      <c r="AC43" s="47"/>
      <c r="AD43" s="22">
        <f t="shared" ref="AD43:AD7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7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3">
      <c r="A44" s="19">
        <f t="shared" si="21"/>
        <v>34</v>
      </c>
      <c r="B44" s="13" t="s">
        <v>828</v>
      </c>
      <c r="C44" s="13" t="s">
        <v>829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3">
      <c r="A45" s="19">
        <f t="shared" si="21"/>
        <v>35</v>
      </c>
      <c r="B45" s="13" t="s">
        <v>697</v>
      </c>
      <c r="C45" s="13" t="s">
        <v>313</v>
      </c>
      <c r="D45" s="13" t="s">
        <v>644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3">
      <c r="A46" s="19">
        <f t="shared" si="21"/>
        <v>36</v>
      </c>
      <c r="B46" s="13" t="s">
        <v>163</v>
      </c>
      <c r="C46" s="13" t="s">
        <v>164</v>
      </c>
      <c r="D46" s="13" t="s">
        <v>111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3">
      <c r="A47" s="19">
        <f t="shared" si="21"/>
        <v>37</v>
      </c>
      <c r="B47" s="13" t="s">
        <v>221</v>
      </c>
      <c r="C47" s="13" t="s">
        <v>165</v>
      </c>
      <c r="D47" s="13" t="s">
        <v>111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3">
      <c r="A48" s="19">
        <v>38</v>
      </c>
      <c r="B48" s="13" t="s">
        <v>166</v>
      </c>
      <c r="C48" s="13" t="s">
        <v>167</v>
      </c>
      <c r="D48" s="13" t="s">
        <v>111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3">
      <c r="A49" s="19">
        <v>39</v>
      </c>
      <c r="B49" s="13" t="s">
        <v>515</v>
      </c>
      <c r="C49" s="13" t="s">
        <v>516</v>
      </c>
      <c r="D49" s="13" t="s">
        <v>406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3">
      <c r="A50" s="19">
        <v>40</v>
      </c>
      <c r="B50" s="13" t="s">
        <v>532</v>
      </c>
      <c r="C50" s="13" t="s">
        <v>536</v>
      </c>
      <c r="D50" s="13" t="s">
        <v>406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3">
      <c r="A51" s="19">
        <v>41</v>
      </c>
      <c r="B51" s="13" t="s">
        <v>533</v>
      </c>
      <c r="C51" s="13" t="s">
        <v>190</v>
      </c>
      <c r="D51" s="13" t="s">
        <v>406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3">
      <c r="A52" s="19">
        <v>42</v>
      </c>
      <c r="B52" s="13" t="s">
        <v>298</v>
      </c>
      <c r="C52" s="13" t="s">
        <v>68</v>
      </c>
      <c r="D52" s="13" t="s">
        <v>111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3">
      <c r="A53" s="19">
        <v>43</v>
      </c>
      <c r="B53" s="13" t="s">
        <v>830</v>
      </c>
      <c r="C53" s="13" t="s">
        <v>831</v>
      </c>
      <c r="D53" s="13" t="s">
        <v>111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3">
      <c r="A54" s="19">
        <v>44</v>
      </c>
      <c r="B54" s="13" t="s">
        <v>531</v>
      </c>
      <c r="C54" s="13" t="s">
        <v>55</v>
      </c>
      <c r="D54" s="13" t="s">
        <v>406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3">
      <c r="A55" s="19">
        <v>45</v>
      </c>
      <c r="B55" s="13" t="s">
        <v>651</v>
      </c>
      <c r="C55" s="13" t="s">
        <v>627</v>
      </c>
      <c r="D55" s="13" t="s">
        <v>102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3">
      <c r="A56" s="19">
        <v>46</v>
      </c>
      <c r="B56" s="13" t="s">
        <v>137</v>
      </c>
      <c r="C56" s="13" t="s">
        <v>113</v>
      </c>
      <c r="D56" s="13" t="s">
        <v>111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3">
      <c r="A57" s="19">
        <v>47</v>
      </c>
      <c r="B57" s="13" t="s">
        <v>832</v>
      </c>
      <c r="C57" s="13" t="s">
        <v>318</v>
      </c>
      <c r="D57" s="13" t="s">
        <v>406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3">
      <c r="A58" s="19">
        <v>48</v>
      </c>
      <c r="B58" s="13" t="s">
        <v>534</v>
      </c>
      <c r="C58" s="13" t="s">
        <v>78</v>
      </c>
      <c r="D58" s="13" t="s">
        <v>214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3">
      <c r="A59" s="19">
        <v>49</v>
      </c>
      <c r="B59" s="13" t="s">
        <v>833</v>
      </c>
      <c r="C59" s="13" t="s">
        <v>189</v>
      </c>
      <c r="D59" s="13" t="s">
        <v>406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3">
      <c r="A60" s="19">
        <v>50</v>
      </c>
      <c r="B60" s="13" t="s">
        <v>537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3">
      <c r="A61" s="19">
        <v>51</v>
      </c>
      <c r="B61" s="13" t="s">
        <v>535</v>
      </c>
      <c r="C61" s="13" t="s">
        <v>113</v>
      </c>
      <c r="D61" s="13" t="s">
        <v>439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3">
      <c r="A62" s="19">
        <v>52</v>
      </c>
      <c r="B62" s="13" t="s">
        <v>805</v>
      </c>
      <c r="C62" s="13" t="s">
        <v>97</v>
      </c>
      <c r="D62" s="13" t="s">
        <v>406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3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3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3">
      <c r="A65" s="66" t="s">
        <v>11</v>
      </c>
      <c r="B65" s="66"/>
      <c r="C65" s="67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17</v>
      </c>
      <c r="AA65">
        <f>COUNTA(AC11:AC64)</f>
        <v>0</v>
      </c>
    </row>
    <row r="66" spans="1:27" x14ac:dyDescent="0.3">
      <c r="A66" s="82" t="s">
        <v>18</v>
      </c>
      <c r="B66" s="82"/>
      <c r="C66" s="82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0.68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V11" activePane="bottomRight" state="frozenSplit"/>
      <selection activeCell="F16" sqref="F16"/>
      <selection pane="topRight" activeCell="F16" sqref="F16"/>
      <selection pane="bottomLeft" activeCell="F16" sqref="F16"/>
      <selection pane="bottomRight" activeCell="AE7" sqref="AE7"/>
    </sheetView>
  </sheetViews>
  <sheetFormatPr baseColWidth="10" defaultRowHeight="14.4" x14ac:dyDescent="0.3"/>
  <cols>
    <col min="1" max="1" width="18.33203125" bestFit="1" customWidth="1"/>
    <col min="2" max="2" width="22.109375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44140625" customWidth="1"/>
    <col min="24" max="24" width="18.33203125" bestFit="1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4" ht="31.2" x14ac:dyDescent="0.6">
      <c r="A1" s="68" t="s">
        <v>30</v>
      </c>
      <c r="B1" s="68"/>
      <c r="C1" s="68"/>
      <c r="D1" s="68"/>
      <c r="E1" s="68"/>
      <c r="F1" s="68"/>
      <c r="G1" s="68"/>
      <c r="H1" s="68"/>
    </row>
    <row r="2" spans="1:34" x14ac:dyDescent="0.3">
      <c r="E2" s="79" t="s">
        <v>14</v>
      </c>
      <c r="F2" s="79"/>
      <c r="G2" s="14">
        <f>COUNTA(B11:B28)</f>
        <v>17</v>
      </c>
    </row>
    <row r="3" spans="1:34" x14ac:dyDescent="0.3">
      <c r="E3" s="79" t="s">
        <v>16</v>
      </c>
      <c r="F3" s="79"/>
      <c r="G3" s="14">
        <f>COUNTA(E8:AD8)</f>
        <v>11</v>
      </c>
    </row>
    <row r="4" spans="1:34" x14ac:dyDescent="0.3">
      <c r="A4" s="32"/>
      <c r="B4" s="46" t="s">
        <v>252</v>
      </c>
      <c r="C4" s="3"/>
    </row>
    <row r="5" spans="1:34" x14ac:dyDescent="0.3">
      <c r="B5" s="58" t="s">
        <v>930</v>
      </c>
    </row>
    <row r="6" spans="1:34" x14ac:dyDescent="0.3">
      <c r="D6" s="1" t="s">
        <v>0</v>
      </c>
      <c r="E6" s="73" t="s">
        <v>160</v>
      </c>
      <c r="F6" s="73"/>
      <c r="G6" s="73" t="s">
        <v>301</v>
      </c>
      <c r="H6" s="73"/>
      <c r="I6" s="73" t="s">
        <v>376</v>
      </c>
      <c r="J6" s="73"/>
      <c r="K6" s="73" t="s">
        <v>359</v>
      </c>
      <c r="L6" s="73"/>
      <c r="M6" s="73" t="s">
        <v>398</v>
      </c>
      <c r="N6" s="73"/>
      <c r="O6" s="73" t="s">
        <v>414</v>
      </c>
      <c r="P6" s="73"/>
      <c r="Q6" s="73" t="s">
        <v>642</v>
      </c>
      <c r="R6" s="73"/>
      <c r="S6" s="73" t="s">
        <v>784</v>
      </c>
      <c r="T6" s="73"/>
      <c r="U6" s="70" t="s">
        <v>846</v>
      </c>
      <c r="V6" s="71"/>
      <c r="W6" s="73" t="s">
        <v>920</v>
      </c>
      <c r="X6" s="73"/>
      <c r="Y6" s="70" t="s">
        <v>941</v>
      </c>
      <c r="Z6" s="71"/>
      <c r="AA6" s="73"/>
      <c r="AB6" s="73"/>
      <c r="AC6" s="73"/>
      <c r="AD6" s="73"/>
    </row>
    <row r="7" spans="1:34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4</v>
      </c>
      <c r="T7" s="71"/>
      <c r="U7" s="70">
        <v>5</v>
      </c>
      <c r="V7" s="71"/>
      <c r="W7" s="70">
        <v>5</v>
      </c>
      <c r="X7" s="71"/>
      <c r="Y7" s="70">
        <v>6</v>
      </c>
      <c r="Z7" s="71"/>
      <c r="AA7" s="70"/>
      <c r="AB7" s="71"/>
      <c r="AC7" s="70"/>
      <c r="AD7" s="71"/>
    </row>
    <row r="8" spans="1:34" x14ac:dyDescent="0.3">
      <c r="D8" s="1" t="s">
        <v>1</v>
      </c>
      <c r="E8" s="72">
        <v>45935</v>
      </c>
      <c r="F8" s="72"/>
      <c r="G8" s="72">
        <v>45942</v>
      </c>
      <c r="H8" s="72"/>
      <c r="I8" s="72">
        <v>45949</v>
      </c>
      <c r="J8" s="72"/>
      <c r="K8" s="72">
        <v>45962</v>
      </c>
      <c r="L8" s="72"/>
      <c r="M8" s="72">
        <v>45970</v>
      </c>
      <c r="N8" s="72"/>
      <c r="O8" s="72">
        <v>45983</v>
      </c>
      <c r="P8" s="72"/>
      <c r="Q8" s="72">
        <v>46004</v>
      </c>
      <c r="R8" s="72"/>
      <c r="S8" s="72">
        <v>46061</v>
      </c>
      <c r="T8" s="72"/>
      <c r="U8" s="80" t="s">
        <v>845</v>
      </c>
      <c r="V8" s="81"/>
      <c r="W8" s="72">
        <v>46117</v>
      </c>
      <c r="X8" s="72"/>
      <c r="Y8" s="80">
        <v>46151</v>
      </c>
      <c r="Z8" s="81"/>
      <c r="AA8" s="72"/>
      <c r="AB8" s="72"/>
      <c r="AC8" s="72"/>
      <c r="AD8" s="72"/>
      <c r="AG8" s="14"/>
    </row>
    <row r="9" spans="1:34" x14ac:dyDescent="0.3">
      <c r="D9" s="1" t="s">
        <v>2</v>
      </c>
      <c r="E9" s="73">
        <v>8</v>
      </c>
      <c r="F9" s="73"/>
      <c r="G9" s="73">
        <v>10</v>
      </c>
      <c r="H9" s="73"/>
      <c r="I9" s="73">
        <v>175</v>
      </c>
      <c r="J9" s="73"/>
      <c r="K9" s="73">
        <v>17</v>
      </c>
      <c r="L9" s="73"/>
      <c r="M9" s="73">
        <v>175</v>
      </c>
      <c r="N9" s="73"/>
      <c r="O9" s="73">
        <v>9</v>
      </c>
      <c r="P9" s="73"/>
      <c r="Q9" s="73">
        <v>10</v>
      </c>
      <c r="R9" s="73"/>
      <c r="S9" s="73">
        <v>9</v>
      </c>
      <c r="T9" s="73"/>
      <c r="U9" s="70">
        <v>134</v>
      </c>
      <c r="V9" s="71"/>
      <c r="W9" s="73">
        <v>143</v>
      </c>
      <c r="X9" s="73"/>
      <c r="Y9" s="70">
        <v>100</v>
      </c>
      <c r="Z9" s="71"/>
      <c r="AA9" s="73"/>
      <c r="AB9" s="73"/>
      <c r="AC9" s="73"/>
      <c r="AD9" s="73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847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3">
      <c r="A11" s="18">
        <f t="shared" ref="A11:A20" si="0">AF11</f>
        <v>1</v>
      </c>
      <c r="B11" s="56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8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8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>
        <v>3</v>
      </c>
      <c r="Z11" s="29">
        <f t="shared" ref="Z11:Z28" si="10">IF(Y11=0,,($Y$9-Y11)*$Y$7*100/$Y$9)</f>
        <v>582</v>
      </c>
      <c r="AA11" s="30"/>
      <c r="AB11" s="7">
        <f t="shared" ref="AB11:AB28" si="11">IF(AA11=0,,($AA$9-AA11)*$AA$7*100/$AA$9)</f>
        <v>0</v>
      </c>
      <c r="AC11" s="6"/>
      <c r="AD11" s="7">
        <f>IF(AC11=0,,($AC$9-AC11)*$AC$7*100/$AC$9)</f>
        <v>0</v>
      </c>
      <c r="AE11" s="8">
        <f t="shared" ref="AE11:AE28" si="12">F11+X11+J11+L11+P11+AD11+H11+R11+N11+T11+V11+AB11+Z11</f>
        <v>2952.8650967606191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0.45454545454545453</v>
      </c>
    </row>
    <row r="12" spans="1:34" x14ac:dyDescent="0.3">
      <c r="A12" s="18">
        <f t="shared" si="0"/>
        <v>2</v>
      </c>
      <c r="B12" s="56" t="s">
        <v>92</v>
      </c>
      <c r="C12" s="13" t="s">
        <v>93</v>
      </c>
      <c r="D12" s="13" t="s">
        <v>152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>
        <v>6</v>
      </c>
      <c r="Z12" s="29">
        <f t="shared" si="10"/>
        <v>564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2505.8526040343422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0.54545454545454541</v>
      </c>
    </row>
    <row r="13" spans="1:34" x14ac:dyDescent="0.3">
      <c r="A13" s="18">
        <f t="shared" si="0"/>
        <v>3</v>
      </c>
      <c r="B13" s="57" t="s">
        <v>83</v>
      </c>
      <c r="C13" s="31" t="s">
        <v>126</v>
      </c>
      <c r="D13" s="13" t="s">
        <v>41</v>
      </c>
      <c r="E13" s="31">
        <v>3</v>
      </c>
      <c r="F13" s="47">
        <f>IF(E13=0,,($E$9-E13)*$E$7*100/$E$9)</f>
        <v>125</v>
      </c>
      <c r="G13" s="31"/>
      <c r="H13" s="47">
        <f t="shared" si="1"/>
        <v>0</v>
      </c>
      <c r="I13" s="33"/>
      <c r="J13" s="7">
        <f t="shared" si="2"/>
        <v>0</v>
      </c>
      <c r="K13" s="33"/>
      <c r="L13" s="21">
        <f t="shared" si="3"/>
        <v>0</v>
      </c>
      <c r="M13" s="31">
        <v>111</v>
      </c>
      <c r="N13" s="21">
        <f t="shared" si="4"/>
        <v>182.85714285714286</v>
      </c>
      <c r="O13" s="30"/>
      <c r="P13" s="21">
        <f t="shared" si="5"/>
        <v>0</v>
      </c>
      <c r="Q13" s="30">
        <v>8</v>
      </c>
      <c r="R13" s="21">
        <f t="shared" si="6"/>
        <v>40</v>
      </c>
      <c r="S13" s="30">
        <v>3</v>
      </c>
      <c r="T13" s="7">
        <f t="shared" si="7"/>
        <v>266.66666666666669</v>
      </c>
      <c r="U13" s="29">
        <v>72</v>
      </c>
      <c r="V13" s="29">
        <f t="shared" si="8"/>
        <v>231.34328358208955</v>
      </c>
      <c r="W13" s="30"/>
      <c r="X13" s="7">
        <f t="shared" si="9"/>
        <v>0</v>
      </c>
      <c r="Y13" s="29">
        <v>64</v>
      </c>
      <c r="Z13" s="29">
        <f t="shared" si="10"/>
        <v>216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1061.8670931058991</v>
      </c>
      <c r="AF13" s="6">
        <f t="shared" si="13"/>
        <v>3</v>
      </c>
      <c r="AG13" s="6">
        <f>COUNTA(E13,G13,I13,K13,O13,Q13,#REF!,AC13,S13)</f>
        <v>4</v>
      </c>
      <c r="AH13" s="16">
        <f t="shared" si="14"/>
        <v>0.36363636363636365</v>
      </c>
    </row>
    <row r="14" spans="1:34" x14ac:dyDescent="0.3">
      <c r="A14" s="18">
        <f t="shared" si="0"/>
        <v>4</v>
      </c>
      <c r="B14" s="57" t="s">
        <v>90</v>
      </c>
      <c r="C14" s="31" t="s">
        <v>91</v>
      </c>
      <c r="D14" s="13" t="s">
        <v>299</v>
      </c>
      <c r="E14" s="31">
        <v>2</v>
      </c>
      <c r="F14" s="47">
        <f>IF(E14=0,,($E$9-E14)*$E$7*100/$E$9)</f>
        <v>150</v>
      </c>
      <c r="G14" s="31"/>
      <c r="H14" s="47">
        <f t="shared" si="1"/>
        <v>0</v>
      </c>
      <c r="I14" s="33">
        <v>51</v>
      </c>
      <c r="J14" s="7">
        <f t="shared" si="2"/>
        <v>354.28571428571428</v>
      </c>
      <c r="K14" s="33"/>
      <c r="L14" s="21">
        <f t="shared" si="3"/>
        <v>0</v>
      </c>
      <c r="M14" s="31">
        <v>96</v>
      </c>
      <c r="N14" s="21">
        <f t="shared" si="4"/>
        <v>225.71428571428572</v>
      </c>
      <c r="O14" s="30"/>
      <c r="P14" s="21">
        <f t="shared" si="5"/>
        <v>0</v>
      </c>
      <c r="Q14" s="30">
        <v>5</v>
      </c>
      <c r="R14" s="21">
        <f t="shared" si="6"/>
        <v>100</v>
      </c>
      <c r="S14" s="30">
        <v>7</v>
      </c>
      <c r="T14" s="7">
        <f t="shared" si="7"/>
        <v>88.888888888888886</v>
      </c>
      <c r="U14" s="29"/>
      <c r="V14" s="29">
        <f t="shared" si="8"/>
        <v>0</v>
      </c>
      <c r="W14" s="30"/>
      <c r="X14" s="7">
        <f t="shared" si="9"/>
        <v>0</v>
      </c>
      <c r="Y14" s="29">
        <v>91</v>
      </c>
      <c r="Z14" s="29">
        <f t="shared" si="10"/>
        <v>54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972.88888888888891</v>
      </c>
      <c r="AF14" s="6">
        <f t="shared" si="13"/>
        <v>4</v>
      </c>
      <c r="AG14" s="6">
        <f>COUNTA(E14,G14,I14,K14,O14,Q14,#REF!,AC14,S14)</f>
        <v>5</v>
      </c>
      <c r="AH14" s="16">
        <f t="shared" si="14"/>
        <v>0.45454545454545453</v>
      </c>
    </row>
    <row r="15" spans="1:34" x14ac:dyDescent="0.3">
      <c r="A15" s="18">
        <f t="shared" si="0"/>
        <v>5</v>
      </c>
      <c r="B15" s="57" t="s">
        <v>138</v>
      </c>
      <c r="C15" s="13" t="s">
        <v>139</v>
      </c>
      <c r="D15" s="13" t="s">
        <v>152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0.45454545454545453</v>
      </c>
    </row>
    <row r="16" spans="1:34" x14ac:dyDescent="0.3">
      <c r="A16" s="18">
        <f t="shared" si="0"/>
        <v>6</v>
      </c>
      <c r="B16" s="13" t="s">
        <v>496</v>
      </c>
      <c r="C16" s="13" t="s">
        <v>435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0.18181818181818182</v>
      </c>
    </row>
    <row r="17" spans="1:34" x14ac:dyDescent="0.3">
      <c r="A17" s="18">
        <f t="shared" si="0"/>
        <v>7</v>
      </c>
      <c r="B17" s="13" t="s">
        <v>300</v>
      </c>
      <c r="C17" s="13" t="s">
        <v>140</v>
      </c>
      <c r="D17" s="13" t="s">
        <v>102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0.45454545454545453</v>
      </c>
    </row>
    <row r="18" spans="1:34" x14ac:dyDescent="0.3">
      <c r="A18" s="18">
        <v>8</v>
      </c>
      <c r="B18" s="13" t="s">
        <v>411</v>
      </c>
      <c r="C18" s="13" t="s">
        <v>412</v>
      </c>
      <c r="D18" s="13" t="s">
        <v>158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0.18181818181818182</v>
      </c>
    </row>
    <row r="19" spans="1:34" x14ac:dyDescent="0.3">
      <c r="A19" s="18">
        <v>9</v>
      </c>
      <c r="B19" s="13" t="s">
        <v>319</v>
      </c>
      <c r="C19" s="13" t="s">
        <v>826</v>
      </c>
      <c r="D19" s="13" t="s">
        <v>102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0.18181818181818182</v>
      </c>
    </row>
    <row r="20" spans="1:34" x14ac:dyDescent="0.3">
      <c r="A20" s="18">
        <f t="shared" si="0"/>
        <v>10</v>
      </c>
      <c r="B20" s="13" t="s">
        <v>521</v>
      </c>
      <c r="C20" s="13" t="s">
        <v>522</v>
      </c>
      <c r="D20" s="13" t="s">
        <v>428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0.18181818181818182</v>
      </c>
    </row>
    <row r="21" spans="1:34" x14ac:dyDescent="0.3">
      <c r="A21" s="18">
        <v>11</v>
      </c>
      <c r="B21" s="13" t="s">
        <v>523</v>
      </c>
      <c r="C21" s="13" t="s">
        <v>492</v>
      </c>
      <c r="D21" s="13" t="s">
        <v>428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0.27272727272727271</v>
      </c>
    </row>
    <row r="22" spans="1:34" x14ac:dyDescent="0.3">
      <c r="A22" s="18">
        <v>12</v>
      </c>
      <c r="B22" s="13" t="s">
        <v>524</v>
      </c>
      <c r="C22" s="13" t="s">
        <v>525</v>
      </c>
      <c r="D22" s="13" t="s">
        <v>428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0.18181818181818182</v>
      </c>
    </row>
    <row r="23" spans="1:34" x14ac:dyDescent="0.3">
      <c r="A23" s="18">
        <v>13</v>
      </c>
      <c r="B23" s="13" t="s">
        <v>491</v>
      </c>
      <c r="C23" s="13" t="s">
        <v>492</v>
      </c>
      <c r="D23" s="13" t="s">
        <v>102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3">
      <c r="A24" s="18">
        <v>14</v>
      </c>
      <c r="B24" s="13" t="s">
        <v>154</v>
      </c>
      <c r="C24" s="13" t="s">
        <v>168</v>
      </c>
      <c r="D24" s="13" t="s">
        <v>152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3">
      <c r="A25" s="18">
        <v>15</v>
      </c>
      <c r="B25" s="13" t="s">
        <v>526</v>
      </c>
      <c r="C25" s="13" t="s">
        <v>527</v>
      </c>
      <c r="D25" s="13" t="s">
        <v>158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3">
      <c r="A26" s="18">
        <v>16</v>
      </c>
      <c r="B26" s="13" t="s">
        <v>169</v>
      </c>
      <c r="C26" s="13" t="s">
        <v>94</v>
      </c>
      <c r="D26" s="13" t="s">
        <v>152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3">
      <c r="A27" s="18">
        <v>17</v>
      </c>
      <c r="B27" s="13" t="s">
        <v>528</v>
      </c>
      <c r="C27" s="13" t="s">
        <v>529</v>
      </c>
      <c r="D27" s="13" t="s">
        <v>158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3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si="2"/>
        <v>0</v>
      </c>
      <c r="K28" s="20"/>
      <c r="L28" s="21"/>
      <c r="M28" s="31"/>
      <c r="N28" s="21"/>
      <c r="O28" s="30"/>
      <c r="P28" s="21">
        <f>IF(O28=0,,($O$9-O28)*$O$7*100/$O$9)</f>
        <v>0</v>
      </c>
      <c r="Q28" s="6"/>
      <c r="R28" s="21"/>
      <c r="S28" s="6"/>
      <c r="T28" s="7"/>
      <c r="U28" s="7"/>
      <c r="V28" s="7">
        <f t="shared" si="8"/>
        <v>0</v>
      </c>
      <c r="W28" s="6"/>
      <c r="X28" s="7"/>
      <c r="Y28" s="7"/>
      <c r="Z28" s="29">
        <f t="shared" si="10"/>
        <v>0</v>
      </c>
      <c r="AA28" s="6"/>
      <c r="AB28" s="7">
        <f t="shared" si="11"/>
        <v>0</v>
      </c>
      <c r="AC28" s="6"/>
      <c r="AD28" s="7"/>
      <c r="AE28" s="8">
        <f t="shared" si="12"/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18">AG28/$G$3</f>
        <v>9.0909090909090912E-2</v>
      </c>
    </row>
    <row r="29" spans="1:34" x14ac:dyDescent="0.3">
      <c r="A29" s="83" t="s">
        <v>11</v>
      </c>
      <c r="B29" s="83"/>
      <c r="C29" s="84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3">
      <c r="A30" s="82" t="s">
        <v>18</v>
      </c>
      <c r="B30" s="82"/>
      <c r="C30" s="82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8">
    <sortCondition descending="1" ref="AE11:AE28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4.4" x14ac:dyDescent="0.3"/>
  <cols>
    <col min="1" max="1" width="10.6640625" customWidth="1"/>
    <col min="2" max="2" width="20.33203125" customWidth="1"/>
    <col min="4" max="4" width="6.77734375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7" x14ac:dyDescent="0.3">
      <c r="E2" s="79" t="s">
        <v>14</v>
      </c>
      <c r="F2" s="79"/>
      <c r="G2" s="14">
        <f>COUNTA(B11:B54)</f>
        <v>34</v>
      </c>
    </row>
    <row r="3" spans="1:27" x14ac:dyDescent="0.3">
      <c r="E3" s="79" t="s">
        <v>16</v>
      </c>
      <c r="F3" s="79"/>
      <c r="G3" s="14">
        <f>COUNTA(E8:W8)</f>
        <v>8</v>
      </c>
    </row>
    <row r="4" spans="1:27" x14ac:dyDescent="0.3">
      <c r="A4" s="32"/>
      <c r="B4" s="11"/>
      <c r="C4" s="3"/>
      <c r="D4" s="3"/>
    </row>
    <row r="6" spans="1:27" x14ac:dyDescent="0.3">
      <c r="E6" s="1" t="s">
        <v>0</v>
      </c>
      <c r="F6" s="73" t="s">
        <v>301</v>
      </c>
      <c r="G6" s="73"/>
      <c r="H6" s="73" t="s">
        <v>359</v>
      </c>
      <c r="I6" s="73"/>
      <c r="J6" s="73" t="s">
        <v>414</v>
      </c>
      <c r="K6" s="73"/>
      <c r="L6" s="73" t="s">
        <v>545</v>
      </c>
      <c r="M6" s="73"/>
      <c r="N6" s="73" t="s">
        <v>761</v>
      </c>
      <c r="O6" s="73"/>
      <c r="P6" s="73" t="s">
        <v>860</v>
      </c>
      <c r="Q6" s="73"/>
      <c r="R6" s="73" t="s">
        <v>877</v>
      </c>
      <c r="S6" s="73"/>
      <c r="T6" s="73"/>
      <c r="U6" s="73"/>
      <c r="V6" s="73"/>
      <c r="W6" s="73"/>
    </row>
    <row r="7" spans="1:27" x14ac:dyDescent="0.3">
      <c r="E7" s="1" t="s">
        <v>10</v>
      </c>
      <c r="F7" s="70">
        <v>2</v>
      </c>
      <c r="G7" s="71"/>
      <c r="H7" s="70">
        <v>2</v>
      </c>
      <c r="I7" s="71"/>
      <c r="J7" s="70">
        <v>2</v>
      </c>
      <c r="K7" s="71"/>
      <c r="L7" s="70">
        <v>3</v>
      </c>
      <c r="M7" s="71"/>
      <c r="N7" s="70">
        <v>4</v>
      </c>
      <c r="O7" s="71"/>
      <c r="P7" s="70">
        <v>4</v>
      </c>
      <c r="Q7" s="71"/>
      <c r="R7" s="70">
        <v>5</v>
      </c>
      <c r="S7" s="71"/>
      <c r="T7" s="70"/>
      <c r="U7" s="71"/>
      <c r="V7" s="70"/>
      <c r="W7" s="71"/>
    </row>
    <row r="8" spans="1:27" x14ac:dyDescent="0.3">
      <c r="E8" s="1" t="s">
        <v>1</v>
      </c>
      <c r="F8" s="72">
        <v>45942</v>
      </c>
      <c r="G8" s="72"/>
      <c r="H8" s="72">
        <v>45962</v>
      </c>
      <c r="I8" s="72"/>
      <c r="J8" s="72">
        <v>45983</v>
      </c>
      <c r="K8" s="72"/>
      <c r="L8" s="72">
        <v>45991</v>
      </c>
      <c r="M8" s="72"/>
      <c r="N8" s="72">
        <v>46039</v>
      </c>
      <c r="O8" s="72"/>
      <c r="P8" s="72">
        <v>46095</v>
      </c>
      <c r="Q8" s="72"/>
      <c r="R8" s="72">
        <v>46110</v>
      </c>
      <c r="S8" s="72"/>
      <c r="T8" s="72"/>
      <c r="U8" s="72"/>
      <c r="V8" s="72"/>
      <c r="W8" s="72"/>
      <c r="Z8" s="14"/>
    </row>
    <row r="9" spans="1:27" x14ac:dyDescent="0.3">
      <c r="E9" s="1" t="s">
        <v>2</v>
      </c>
      <c r="F9" s="70">
        <v>29</v>
      </c>
      <c r="G9" s="71"/>
      <c r="H9" s="70">
        <v>30</v>
      </c>
      <c r="I9" s="71"/>
      <c r="J9" s="70">
        <v>18</v>
      </c>
      <c r="K9" s="71"/>
      <c r="L9" s="70">
        <v>22</v>
      </c>
      <c r="M9" s="71"/>
      <c r="N9" s="70">
        <v>45</v>
      </c>
      <c r="O9" s="71"/>
      <c r="P9" s="70">
        <v>27</v>
      </c>
      <c r="Q9" s="71"/>
      <c r="R9" s="70">
        <v>232</v>
      </c>
      <c r="S9" s="71"/>
      <c r="T9" s="70"/>
      <c r="U9" s="71"/>
      <c r="V9" s="70"/>
      <c r="W9" s="71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19">
        <f t="shared" ref="A11:A54" si="0">Y11</f>
        <v>1</v>
      </c>
      <c r="B11" s="20" t="s">
        <v>87</v>
      </c>
      <c r="C11" s="20" t="s">
        <v>122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3">
      <c r="A12" s="19">
        <f t="shared" si="0"/>
        <v>2</v>
      </c>
      <c r="B12" s="20" t="s">
        <v>309</v>
      </c>
      <c r="C12" s="20" t="s">
        <v>123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3">
      <c r="A13" s="19">
        <f t="shared" si="0"/>
        <v>3</v>
      </c>
      <c r="B13" s="20" t="s">
        <v>124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3">
      <c r="A14" s="19">
        <f t="shared" si="0"/>
        <v>4</v>
      </c>
      <c r="B14" s="20" t="s">
        <v>312</v>
      </c>
      <c r="C14" s="20" t="s">
        <v>313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3">
      <c r="A15" s="19">
        <f t="shared" si="0"/>
        <v>5</v>
      </c>
      <c r="B15" s="20" t="s">
        <v>162</v>
      </c>
      <c r="C15" s="20" t="s">
        <v>157</v>
      </c>
      <c r="D15" s="13"/>
      <c r="E15" s="20" t="s">
        <v>152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3">
      <c r="A16" s="19">
        <f t="shared" si="0"/>
        <v>6</v>
      </c>
      <c r="B16" s="20" t="s">
        <v>54</v>
      </c>
      <c r="C16" s="20" t="s">
        <v>384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3">
      <c r="A17" s="19">
        <f t="shared" si="0"/>
        <v>7</v>
      </c>
      <c r="B17" s="20" t="s">
        <v>507</v>
      </c>
      <c r="C17" s="20" t="s">
        <v>508</v>
      </c>
      <c r="D17" s="13"/>
      <c r="E17" s="20" t="s">
        <v>431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3">
      <c r="A18" s="19">
        <f t="shared" si="0"/>
        <v>8</v>
      </c>
      <c r="B18" s="20" t="s">
        <v>308</v>
      </c>
      <c r="C18" s="20" t="s">
        <v>108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3">
      <c r="A19" s="19">
        <f t="shared" si="0"/>
        <v>9</v>
      </c>
      <c r="B19" s="20" t="s">
        <v>874</v>
      </c>
      <c r="C19" s="20" t="s">
        <v>509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3">
      <c r="A20" s="19">
        <f t="shared" si="0"/>
        <v>10</v>
      </c>
      <c r="B20" s="20" t="s">
        <v>310</v>
      </c>
      <c r="C20" s="20" t="s">
        <v>311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3">
      <c r="A21" s="19">
        <f t="shared" si="0"/>
        <v>11</v>
      </c>
      <c r="B21" s="20" t="s">
        <v>314</v>
      </c>
      <c r="C21" s="20" t="s">
        <v>315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3">
      <c r="A22" s="19">
        <f t="shared" si="0"/>
        <v>12</v>
      </c>
      <c r="B22" s="20" t="s">
        <v>221</v>
      </c>
      <c r="C22" s="20" t="s">
        <v>165</v>
      </c>
      <c r="D22" s="20"/>
      <c r="E22" s="20" t="s">
        <v>152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3">
      <c r="A23" s="19">
        <f t="shared" si="0"/>
        <v>13</v>
      </c>
      <c r="B23" s="20" t="s">
        <v>396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3">
      <c r="A24" s="19">
        <f t="shared" si="0"/>
        <v>14</v>
      </c>
      <c r="B24" s="20" t="s">
        <v>84</v>
      </c>
      <c r="C24" s="20" t="s">
        <v>385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3">
      <c r="A25" s="19">
        <f t="shared" si="0"/>
        <v>15</v>
      </c>
      <c r="B25" s="20" t="s">
        <v>191</v>
      </c>
      <c r="C25" s="20" t="s">
        <v>188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3">
      <c r="A26" s="19">
        <f t="shared" si="0"/>
        <v>16</v>
      </c>
      <c r="B26" s="20" t="s">
        <v>515</v>
      </c>
      <c r="C26" s="20" t="s">
        <v>516</v>
      </c>
      <c r="D26" s="13"/>
      <c r="E26" s="20" t="s">
        <v>406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3">
      <c r="A27" s="19">
        <f t="shared" si="0"/>
        <v>17</v>
      </c>
      <c r="B27" s="20" t="s">
        <v>345</v>
      </c>
      <c r="C27" s="20" t="s">
        <v>313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3">
      <c r="A28" s="19">
        <f t="shared" si="0"/>
        <v>18</v>
      </c>
      <c r="B28" s="20" t="s">
        <v>402</v>
      </c>
      <c r="C28" s="20" t="s">
        <v>403</v>
      </c>
      <c r="D28" s="13"/>
      <c r="E28" s="20" t="s">
        <v>158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3">
      <c r="A29" s="19">
        <f t="shared" si="0"/>
        <v>19</v>
      </c>
      <c r="B29" s="20" t="s">
        <v>401</v>
      </c>
      <c r="C29" s="20" t="s">
        <v>66</v>
      </c>
      <c r="D29" s="20"/>
      <c r="E29" s="20" t="s">
        <v>158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3">
      <c r="A30" s="19">
        <f t="shared" si="0"/>
        <v>20</v>
      </c>
      <c r="B30" s="20" t="s">
        <v>510</v>
      </c>
      <c r="C30" s="20" t="s">
        <v>511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3">
      <c r="A31" s="19">
        <f t="shared" si="0"/>
        <v>21</v>
      </c>
      <c r="B31" s="20" t="s">
        <v>512</v>
      </c>
      <c r="C31" s="20" t="s">
        <v>305</v>
      </c>
      <c r="D31" s="13"/>
      <c r="E31" s="20" t="s">
        <v>158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3">
      <c r="A32" s="19">
        <f t="shared" si="0"/>
        <v>22</v>
      </c>
      <c r="B32" s="20" t="s">
        <v>316</v>
      </c>
      <c r="C32" s="20" t="s">
        <v>109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3">
      <c r="A33" s="19">
        <f t="shared" si="0"/>
        <v>23</v>
      </c>
      <c r="B33" s="20" t="s">
        <v>110</v>
      </c>
      <c r="C33" s="20" t="s">
        <v>342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3">
      <c r="A34" s="19">
        <f t="shared" si="0"/>
        <v>24</v>
      </c>
      <c r="B34" s="20" t="s">
        <v>317</v>
      </c>
      <c r="C34" s="20" t="s">
        <v>318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3">
      <c r="A35" s="19">
        <f t="shared" si="0"/>
        <v>25</v>
      </c>
      <c r="B35" s="20" t="s">
        <v>517</v>
      </c>
      <c r="C35" s="20" t="s">
        <v>518</v>
      </c>
      <c r="D35" s="20"/>
      <c r="E35" s="20" t="s">
        <v>158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3">
      <c r="A36" s="19">
        <f t="shared" si="0"/>
        <v>26</v>
      </c>
      <c r="B36" s="20" t="s">
        <v>763</v>
      </c>
      <c r="C36" s="20" t="s">
        <v>764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3">
      <c r="A37" s="19">
        <f t="shared" si="0"/>
        <v>27</v>
      </c>
      <c r="B37" s="20" t="s">
        <v>513</v>
      </c>
      <c r="C37" s="20" t="s">
        <v>514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19">
        <f t="shared" si="0"/>
        <v>28</v>
      </c>
      <c r="B38" s="20" t="s">
        <v>354</v>
      </c>
      <c r="C38" s="20" t="s">
        <v>355</v>
      </c>
      <c r="D38" s="13"/>
      <c r="E38" s="20" t="s">
        <v>102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3">
      <c r="A39" s="19">
        <f t="shared" si="0"/>
        <v>29</v>
      </c>
      <c r="B39" s="20" t="s">
        <v>875</v>
      </c>
      <c r="C39" s="20" t="s">
        <v>353</v>
      </c>
      <c r="D39" s="20"/>
      <c r="E39" s="20" t="s">
        <v>406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3">
      <c r="A40" s="19">
        <f t="shared" si="0"/>
        <v>30</v>
      </c>
      <c r="B40" s="20" t="s">
        <v>546</v>
      </c>
      <c r="C40" s="20" t="s">
        <v>547</v>
      </c>
      <c r="D40" s="20"/>
      <c r="E40" s="20" t="s">
        <v>152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3">
      <c r="A41" s="19">
        <f t="shared" si="0"/>
        <v>31</v>
      </c>
      <c r="B41" s="20" t="s">
        <v>652</v>
      </c>
      <c r="C41" s="20" t="s">
        <v>347</v>
      </c>
      <c r="D41" s="13"/>
      <c r="E41" s="20" t="s">
        <v>406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3">
      <c r="A42" s="19">
        <f t="shared" si="0"/>
        <v>32</v>
      </c>
      <c r="B42" s="20" t="s">
        <v>548</v>
      </c>
      <c r="C42" s="20" t="s">
        <v>342</v>
      </c>
      <c r="D42" s="20"/>
      <c r="E42" s="20" t="s">
        <v>98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3">
      <c r="A43" s="19">
        <f t="shared" si="0"/>
        <v>33</v>
      </c>
      <c r="B43" s="20" t="s">
        <v>473</v>
      </c>
      <c r="C43" s="20" t="s">
        <v>474</v>
      </c>
      <c r="D43" s="20"/>
      <c r="E43" s="20" t="s">
        <v>876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3">
      <c r="A44" s="19">
        <f t="shared" si="0"/>
        <v>34</v>
      </c>
      <c r="B44" s="20" t="s">
        <v>519</v>
      </c>
      <c r="C44" s="20" t="s">
        <v>520</v>
      </c>
      <c r="D44" s="20"/>
      <c r="E44" s="20" t="s">
        <v>431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3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3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3">
      <c r="A55" s="66" t="s">
        <v>11</v>
      </c>
      <c r="B55" s="66"/>
      <c r="C55" s="67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3">
      <c r="A56" s="82" t="s">
        <v>18</v>
      </c>
      <c r="B56" s="82"/>
      <c r="C56" s="82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  <row r="77" spans="12:12" x14ac:dyDescent="0.3">
      <c r="L77" t="s">
        <v>12</v>
      </c>
    </row>
    <row r="78" spans="12:12" x14ac:dyDescent="0.3">
      <c r="L78" t="s">
        <v>12</v>
      </c>
    </row>
    <row r="79" spans="12:12" x14ac:dyDescent="0.3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I11" activePane="bottomRight" state="frozenSplit"/>
      <selection pane="topRight" activeCell="D26" sqref="D26"/>
      <selection pane="bottomLeft" activeCell="D26" sqref="D26"/>
      <selection pane="bottomRight" activeCell="S3" sqref="S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2.44140625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2" width="11.44140625" customWidth="1"/>
    <col min="13" max="13" width="12.66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7" x14ac:dyDescent="0.3">
      <c r="E2" s="79" t="s">
        <v>14</v>
      </c>
      <c r="F2" s="79"/>
      <c r="G2" s="14">
        <f>COUNTA(B11:B38)</f>
        <v>28</v>
      </c>
    </row>
    <row r="3" spans="1:27" x14ac:dyDescent="0.3">
      <c r="E3" s="79" t="s">
        <v>16</v>
      </c>
      <c r="F3" s="79"/>
      <c r="G3" s="14">
        <f>COUNTA(E8:W8)</f>
        <v>8</v>
      </c>
    </row>
    <row r="4" spans="1:27" x14ac:dyDescent="0.3">
      <c r="A4" s="32"/>
      <c r="B4" s="11"/>
      <c r="C4" s="3"/>
      <c r="D4" s="3"/>
    </row>
    <row r="6" spans="1:27" x14ac:dyDescent="0.3">
      <c r="E6" s="1" t="s">
        <v>0</v>
      </c>
      <c r="F6" s="73" t="s">
        <v>301</v>
      </c>
      <c r="G6" s="73"/>
      <c r="H6" s="73" t="s">
        <v>359</v>
      </c>
      <c r="I6" s="73"/>
      <c r="J6" s="73" t="s">
        <v>414</v>
      </c>
      <c r="K6" s="73"/>
      <c r="L6" s="73" t="s">
        <v>538</v>
      </c>
      <c r="M6" s="73"/>
      <c r="N6" s="73" t="s">
        <v>762</v>
      </c>
      <c r="O6" s="73"/>
      <c r="P6" s="73" t="s">
        <v>860</v>
      </c>
      <c r="Q6" s="73"/>
      <c r="R6" s="70" t="s">
        <v>878</v>
      </c>
      <c r="S6" s="71"/>
      <c r="T6" s="73"/>
      <c r="U6" s="73"/>
      <c r="V6" s="73"/>
      <c r="W6" s="73"/>
    </row>
    <row r="7" spans="1:27" x14ac:dyDescent="0.3">
      <c r="E7" s="1" t="s">
        <v>10</v>
      </c>
      <c r="F7" s="70">
        <v>2</v>
      </c>
      <c r="G7" s="71"/>
      <c r="H7" s="70">
        <v>2</v>
      </c>
      <c r="I7" s="71"/>
      <c r="J7" s="70">
        <v>2</v>
      </c>
      <c r="K7" s="71"/>
      <c r="L7" s="70">
        <v>3</v>
      </c>
      <c r="M7" s="71"/>
      <c r="N7" s="70">
        <v>4</v>
      </c>
      <c r="O7" s="71"/>
      <c r="P7" s="70">
        <v>4</v>
      </c>
      <c r="Q7" s="71"/>
      <c r="R7" s="70">
        <v>5</v>
      </c>
      <c r="S7" s="71"/>
      <c r="T7" s="70"/>
      <c r="U7" s="71"/>
      <c r="V7" s="70"/>
      <c r="W7" s="71"/>
    </row>
    <row r="8" spans="1:27" x14ac:dyDescent="0.3">
      <c r="E8" s="1" t="s">
        <v>1</v>
      </c>
      <c r="F8" s="72">
        <v>45942</v>
      </c>
      <c r="G8" s="72"/>
      <c r="H8" s="72">
        <v>45962</v>
      </c>
      <c r="I8" s="72"/>
      <c r="J8" s="72">
        <v>45983</v>
      </c>
      <c r="K8" s="72"/>
      <c r="L8" s="72">
        <v>45991</v>
      </c>
      <c r="M8" s="72"/>
      <c r="N8" s="72">
        <v>46039</v>
      </c>
      <c r="O8" s="72"/>
      <c r="P8" s="72">
        <v>46095</v>
      </c>
      <c r="Q8" s="72"/>
      <c r="R8" s="80">
        <v>46110</v>
      </c>
      <c r="S8" s="81"/>
      <c r="T8" s="72"/>
      <c r="U8" s="72"/>
      <c r="V8" s="72"/>
      <c r="W8" s="72"/>
      <c r="Z8" s="14"/>
    </row>
    <row r="9" spans="1:27" x14ac:dyDescent="0.3">
      <c r="E9" s="1" t="s">
        <v>2</v>
      </c>
      <c r="F9" s="70">
        <v>10</v>
      </c>
      <c r="G9" s="71"/>
      <c r="H9" s="70">
        <v>13</v>
      </c>
      <c r="I9" s="71"/>
      <c r="J9" s="70">
        <v>19</v>
      </c>
      <c r="K9" s="71"/>
      <c r="L9" s="70">
        <v>19</v>
      </c>
      <c r="M9" s="71"/>
      <c r="N9" s="70">
        <v>35</v>
      </c>
      <c r="O9" s="71"/>
      <c r="P9" s="70">
        <v>19</v>
      </c>
      <c r="Q9" s="71"/>
      <c r="R9" s="70">
        <v>221</v>
      </c>
      <c r="S9" s="71"/>
      <c r="T9" s="70"/>
      <c r="U9" s="71"/>
      <c r="V9" s="70"/>
      <c r="W9" s="71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18">
        <f t="shared" ref="A11:A37" si="0">Y11</f>
        <v>1</v>
      </c>
      <c r="B11" s="13" t="s">
        <v>321</v>
      </c>
      <c r="C11" s="13" t="s">
        <v>322</v>
      </c>
      <c r="D11" s="13"/>
      <c r="E11" s="20" t="s">
        <v>125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3">
      <c r="A12" s="18">
        <f t="shared" si="0"/>
        <v>2</v>
      </c>
      <c r="B12" s="13" t="s">
        <v>83</v>
      </c>
      <c r="C12" s="13" t="s">
        <v>126</v>
      </c>
      <c r="D12" s="13"/>
      <c r="E12" s="20" t="s">
        <v>125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3">
      <c r="A13" s="18">
        <f t="shared" si="0"/>
        <v>3</v>
      </c>
      <c r="B13" s="13" t="s">
        <v>493</v>
      </c>
      <c r="C13" s="13" t="s">
        <v>494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3">
      <c r="A14" s="18">
        <f t="shared" si="0"/>
        <v>4</v>
      </c>
      <c r="B14" s="13" t="s">
        <v>386</v>
      </c>
      <c r="C14" s="13" t="s">
        <v>387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3">
      <c r="A15" s="18">
        <f t="shared" si="0"/>
        <v>5</v>
      </c>
      <c r="B15" s="20" t="s">
        <v>539</v>
      </c>
      <c r="C15" s="20" t="s">
        <v>339</v>
      </c>
      <c r="D15" s="13"/>
      <c r="E15" s="20" t="s">
        <v>102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3">
      <c r="A16" s="18">
        <f t="shared" si="0"/>
        <v>6</v>
      </c>
      <c r="B16" s="20" t="s">
        <v>388</v>
      </c>
      <c r="C16" s="20" t="s">
        <v>389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3">
      <c r="A17" s="18">
        <f t="shared" si="0"/>
        <v>7</v>
      </c>
      <c r="B17" s="13" t="s">
        <v>496</v>
      </c>
      <c r="C17" s="13" t="s">
        <v>435</v>
      </c>
      <c r="D17" s="13"/>
      <c r="E17" s="20" t="s">
        <v>125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3">
      <c r="A18" s="18">
        <f t="shared" si="0"/>
        <v>8</v>
      </c>
      <c r="B18" s="13" t="s">
        <v>491</v>
      </c>
      <c r="C18" s="13" t="s">
        <v>492</v>
      </c>
      <c r="D18" s="13"/>
      <c r="E18" s="20" t="s">
        <v>102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3">
      <c r="A19" s="18">
        <f t="shared" si="0"/>
        <v>9</v>
      </c>
      <c r="B19" s="13" t="s">
        <v>326</v>
      </c>
      <c r="C19" s="13" t="s">
        <v>94</v>
      </c>
      <c r="D19" s="13"/>
      <c r="E19" s="20" t="s">
        <v>152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3">
      <c r="A20" s="18">
        <f t="shared" si="0"/>
        <v>10</v>
      </c>
      <c r="B20" s="13" t="s">
        <v>319</v>
      </c>
      <c r="C20" s="13" t="s">
        <v>320</v>
      </c>
      <c r="D20" s="13"/>
      <c r="E20" s="20" t="s">
        <v>102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3">
      <c r="A21" s="18">
        <f t="shared" si="0"/>
        <v>11</v>
      </c>
      <c r="B21" s="20" t="s">
        <v>92</v>
      </c>
      <c r="C21" s="20" t="s">
        <v>323</v>
      </c>
      <c r="D21" s="20"/>
      <c r="E21" s="20" t="s">
        <v>152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3">
      <c r="A22" s="18">
        <f t="shared" si="0"/>
        <v>12</v>
      </c>
      <c r="B22" s="20" t="s">
        <v>434</v>
      </c>
      <c r="C22" s="20" t="s">
        <v>435</v>
      </c>
      <c r="D22" s="20"/>
      <c r="E22" s="20" t="s">
        <v>431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3">
      <c r="A23" s="18">
        <f t="shared" si="0"/>
        <v>13</v>
      </c>
      <c r="B23" s="13" t="s">
        <v>500</v>
      </c>
      <c r="C23" s="13" t="s">
        <v>501</v>
      </c>
      <c r="D23" s="13"/>
      <c r="E23" s="20" t="s">
        <v>152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3">
      <c r="A24" s="18">
        <f t="shared" si="0"/>
        <v>14</v>
      </c>
      <c r="B24" s="20" t="s">
        <v>505</v>
      </c>
      <c r="C24" s="20" t="s">
        <v>506</v>
      </c>
      <c r="D24" s="20"/>
      <c r="E24" s="20" t="s">
        <v>125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3">
      <c r="A25" s="19">
        <f t="shared" si="0"/>
        <v>15</v>
      </c>
      <c r="B25" s="20" t="s">
        <v>504</v>
      </c>
      <c r="C25" s="20" t="s">
        <v>501</v>
      </c>
      <c r="D25" s="20"/>
      <c r="E25" s="20" t="s">
        <v>207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3">
      <c r="A26" s="19">
        <f t="shared" si="0"/>
        <v>16</v>
      </c>
      <c r="B26" s="20" t="s">
        <v>410</v>
      </c>
      <c r="C26" s="20" t="s">
        <v>407</v>
      </c>
      <c r="D26" s="20"/>
      <c r="E26" s="20" t="s">
        <v>102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19">
        <f t="shared" si="0"/>
        <v>17</v>
      </c>
      <c r="B27" s="13" t="s">
        <v>438</v>
      </c>
      <c r="C27" s="13" t="s">
        <v>540</v>
      </c>
      <c r="D27" s="13"/>
      <c r="E27" s="20" t="s">
        <v>439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3">
      <c r="A28" s="19">
        <f t="shared" si="0"/>
        <v>18</v>
      </c>
      <c r="B28" s="20" t="s">
        <v>448</v>
      </c>
      <c r="C28" s="20" t="s">
        <v>449</v>
      </c>
      <c r="D28" s="20"/>
      <c r="E28" s="20" t="s">
        <v>439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3">
      <c r="A29" s="19">
        <f t="shared" si="0"/>
        <v>19</v>
      </c>
      <c r="B29" s="20" t="s">
        <v>436</v>
      </c>
      <c r="C29" s="20" t="s">
        <v>437</v>
      </c>
      <c r="D29" s="20"/>
      <c r="E29" s="20" t="s">
        <v>152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3">
      <c r="A30" s="19">
        <f t="shared" si="0"/>
        <v>20</v>
      </c>
      <c r="B30" s="13" t="s">
        <v>495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19">
        <f t="shared" si="0"/>
        <v>21</v>
      </c>
      <c r="B31" s="13" t="s">
        <v>497</v>
      </c>
      <c r="C31" s="13" t="s">
        <v>447</v>
      </c>
      <c r="D31" s="13"/>
      <c r="E31" s="20" t="s">
        <v>428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19">
        <f t="shared" si="0"/>
        <v>22</v>
      </c>
      <c r="B32" s="20" t="s">
        <v>443</v>
      </c>
      <c r="C32" s="20" t="s">
        <v>66</v>
      </c>
      <c r="D32" s="20"/>
      <c r="E32" s="20" t="s">
        <v>439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3">
      <c r="A33" s="19">
        <f t="shared" si="0"/>
        <v>23</v>
      </c>
      <c r="B33" s="13" t="s">
        <v>498</v>
      </c>
      <c r="C33" s="13" t="s">
        <v>499</v>
      </c>
      <c r="D33" s="13"/>
      <c r="E33" s="20" t="s">
        <v>152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3">
      <c r="A34" s="19">
        <f t="shared" si="0"/>
        <v>24</v>
      </c>
      <c r="B34" s="13" t="s">
        <v>502</v>
      </c>
      <c r="C34" s="13" t="s">
        <v>503</v>
      </c>
      <c r="D34" s="13"/>
      <c r="E34" s="20" t="s">
        <v>152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3">
      <c r="A35" s="19">
        <v>25</v>
      </c>
      <c r="B35" s="20" t="s">
        <v>541</v>
      </c>
      <c r="C35" s="20" t="s">
        <v>542</v>
      </c>
      <c r="D35" s="20"/>
      <c r="E35" s="20" t="s">
        <v>543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3">
      <c r="A36" s="19">
        <v>26</v>
      </c>
      <c r="B36" s="20" t="s">
        <v>455</v>
      </c>
      <c r="C36" s="20" t="s">
        <v>311</v>
      </c>
      <c r="D36" s="20"/>
      <c r="E36" s="20" t="s">
        <v>439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3">
      <c r="A37" s="19">
        <f t="shared" si="0"/>
        <v>27</v>
      </c>
      <c r="B37" s="20" t="s">
        <v>544</v>
      </c>
      <c r="C37" s="20" t="s">
        <v>435</v>
      </c>
      <c r="D37" s="20"/>
      <c r="E37" s="20" t="s">
        <v>543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3">
      <c r="A38" s="19">
        <v>28</v>
      </c>
      <c r="B38" s="20" t="s">
        <v>872</v>
      </c>
      <c r="C38" s="20" t="s">
        <v>873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3">
      <c r="A39" s="66" t="s">
        <v>11</v>
      </c>
      <c r="B39" s="66"/>
      <c r="C39" s="67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3">
      <c r="A40" s="82" t="s">
        <v>18</v>
      </c>
      <c r="B40" s="82"/>
      <c r="C40" s="82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E49"/>
  <sheetViews>
    <sheetView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AI27" sqref="AI2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4.44140625" customWidth="1"/>
    <col min="24" max="24" width="17.6640625" customWidth="1"/>
  </cols>
  <sheetData>
    <row r="1" spans="1:31" ht="31.2" x14ac:dyDescent="0.6">
      <c r="A1" s="68" t="s">
        <v>234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31" x14ac:dyDescent="0.3">
      <c r="B3" s="2"/>
    </row>
    <row r="4" spans="1:31" x14ac:dyDescent="0.3">
      <c r="B4" s="2"/>
      <c r="C4" s="3"/>
    </row>
    <row r="6" spans="1:31" x14ac:dyDescent="0.3">
      <c r="D6" s="1" t="s">
        <v>0</v>
      </c>
      <c r="E6" s="73" t="s">
        <v>255</v>
      </c>
      <c r="F6" s="73"/>
      <c r="G6" s="73" t="s">
        <v>301</v>
      </c>
      <c r="H6" s="73"/>
      <c r="I6" s="73" t="s">
        <v>359</v>
      </c>
      <c r="J6" s="73"/>
      <c r="K6" s="73" t="s">
        <v>374</v>
      </c>
      <c r="L6" s="73"/>
      <c r="M6" s="73" t="s">
        <v>580</v>
      </c>
      <c r="N6" s="73"/>
      <c r="O6" s="73" t="s">
        <v>628</v>
      </c>
      <c r="P6" s="73"/>
      <c r="Q6" s="73" t="s">
        <v>642</v>
      </c>
      <c r="R6" s="73"/>
      <c r="S6" s="73" t="s">
        <v>853</v>
      </c>
      <c r="T6" s="73"/>
      <c r="U6" s="73" t="s">
        <v>892</v>
      </c>
      <c r="V6" s="73"/>
      <c r="W6" s="73" t="s">
        <v>926</v>
      </c>
      <c r="X6" s="73"/>
      <c r="Y6" s="73" t="s">
        <v>935</v>
      </c>
      <c r="Z6" s="73"/>
    </row>
    <row r="7" spans="1:31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5</v>
      </c>
      <c r="P7" s="71"/>
      <c r="Q7" s="70">
        <v>2</v>
      </c>
      <c r="R7" s="71"/>
      <c r="S7" s="70">
        <v>5</v>
      </c>
      <c r="T7" s="71"/>
      <c r="U7" s="70">
        <v>3</v>
      </c>
      <c r="V7" s="71"/>
      <c r="W7" s="70">
        <v>5</v>
      </c>
      <c r="X7" s="71"/>
      <c r="Y7" s="70">
        <v>5</v>
      </c>
      <c r="Z7" s="71"/>
    </row>
    <row r="8" spans="1:31" x14ac:dyDescent="0.3">
      <c r="D8" s="1" t="s">
        <v>1</v>
      </c>
      <c r="E8" s="72">
        <v>45934</v>
      </c>
      <c r="F8" s="72"/>
      <c r="G8" s="72" t="s">
        <v>302</v>
      </c>
      <c r="H8" s="72"/>
      <c r="I8" s="72">
        <v>45961</v>
      </c>
      <c r="J8" s="72"/>
      <c r="K8" s="72">
        <v>45963</v>
      </c>
      <c r="L8" s="72"/>
      <c r="M8" s="72">
        <v>45983</v>
      </c>
      <c r="N8" s="72"/>
      <c r="O8" s="72">
        <v>45997</v>
      </c>
      <c r="P8" s="72"/>
      <c r="Q8" s="72">
        <v>46004</v>
      </c>
      <c r="R8" s="72"/>
      <c r="S8" s="72" t="s">
        <v>852</v>
      </c>
      <c r="T8" s="72"/>
      <c r="U8" s="72">
        <v>46146</v>
      </c>
      <c r="V8" s="72"/>
      <c r="W8" s="72">
        <v>46123</v>
      </c>
      <c r="X8" s="72"/>
      <c r="Y8" s="72">
        <v>46151</v>
      </c>
      <c r="Z8" s="72"/>
    </row>
    <row r="9" spans="1:31" x14ac:dyDescent="0.3">
      <c r="D9" s="1" t="s">
        <v>2</v>
      </c>
      <c r="E9" s="73">
        <v>9</v>
      </c>
      <c r="F9" s="73"/>
      <c r="G9" s="73">
        <v>10</v>
      </c>
      <c r="H9" s="73"/>
      <c r="I9" s="73">
        <v>6</v>
      </c>
      <c r="J9" s="73"/>
      <c r="K9" s="73">
        <v>101</v>
      </c>
      <c r="L9" s="73"/>
      <c r="M9" s="73">
        <v>7</v>
      </c>
      <c r="N9" s="73"/>
      <c r="O9" s="73">
        <v>88</v>
      </c>
      <c r="P9" s="73"/>
      <c r="Q9" s="73">
        <v>9</v>
      </c>
      <c r="R9" s="73"/>
      <c r="S9" s="73">
        <v>76</v>
      </c>
      <c r="T9" s="73"/>
      <c r="U9" s="73">
        <v>13</v>
      </c>
      <c r="V9" s="73"/>
      <c r="W9" s="73">
        <v>79</v>
      </c>
      <c r="X9" s="73"/>
      <c r="Y9" s="73">
        <v>70</v>
      </c>
      <c r="Z9" s="73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D10" s="75"/>
      <c r="AE10" s="75"/>
    </row>
    <row r="11" spans="1:31" x14ac:dyDescent="0.3">
      <c r="A11" s="18">
        <v>1</v>
      </c>
      <c r="B11" s="13" t="s">
        <v>61</v>
      </c>
      <c r="C11" s="13" t="s">
        <v>119</v>
      </c>
      <c r="D11" s="13" t="s">
        <v>375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64">
        <v>42</v>
      </c>
      <c r="L11" s="22">
        <f t="shared" ref="L11:L16" si="3">IF(K11=0,,($K$9-K11)*$K$7*100/$K$9)</f>
        <v>292.0792079207921</v>
      </c>
      <c r="M11" s="6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>
        <v>3</v>
      </c>
      <c r="V11" s="21">
        <f t="shared" ref="V11:V27" si="7">IF(U11=0,,($U$9-U11)*$U$7*100/$U$9)</f>
        <v>230.76923076923077</v>
      </c>
      <c r="W11" s="6"/>
      <c r="X11" s="21">
        <f t="shared" ref="X11:X29" si="8">IF(W11=0,,($W$9-W11)*$W$7*100/$W$9)</f>
        <v>0</v>
      </c>
      <c r="Y11" s="62">
        <v>18</v>
      </c>
      <c r="Z11" s="7">
        <f t="shared" ref="Z11:Z29" si="9">IF(Y11=0,,($Y$9-Y11)*$Y$7*100/$Y$9)</f>
        <v>371.42857142857144</v>
      </c>
      <c r="AA11" s="25">
        <f>SUM(F11+H11+J11+L11+N11+P11+R11+T11+V11+X11+Z11)</f>
        <v>1528.4220317636159</v>
      </c>
      <c r="AB11" s="18">
        <v>1</v>
      </c>
      <c r="AD11" s="75"/>
      <c r="AE11" s="75"/>
    </row>
    <row r="12" spans="1:31" x14ac:dyDescent="0.3">
      <c r="A12" s="18">
        <v>2</v>
      </c>
      <c r="B12" s="13" t="s">
        <v>260</v>
      </c>
      <c r="C12" s="13" t="s">
        <v>261</v>
      </c>
      <c r="D12" s="13" t="s">
        <v>259</v>
      </c>
      <c r="E12" s="13">
        <v>3</v>
      </c>
      <c r="F12" s="7">
        <f t="shared" si="0"/>
        <v>133.33333333333334</v>
      </c>
      <c r="G12" s="13"/>
      <c r="H12" s="7">
        <f t="shared" si="1"/>
        <v>0</v>
      </c>
      <c r="I12" s="13"/>
      <c r="J12" s="22">
        <f t="shared" si="2"/>
        <v>0</v>
      </c>
      <c r="K12" s="20"/>
      <c r="L12" s="22">
        <f t="shared" si="3"/>
        <v>0</v>
      </c>
      <c r="M12" s="13">
        <v>3</v>
      </c>
      <c r="N12" s="22">
        <f t="shared" si="4"/>
        <v>114.28571428571429</v>
      </c>
      <c r="O12" s="64">
        <v>50</v>
      </c>
      <c r="P12" s="21">
        <f t="shared" si="5"/>
        <v>215.90909090909091</v>
      </c>
      <c r="Q12" s="20"/>
      <c r="R12" s="21">
        <f>IF(Q12=0,,($Q$9-Q12)*$Q$7*100/$Q$9)</f>
        <v>0</v>
      </c>
      <c r="S12" s="62">
        <v>51</v>
      </c>
      <c r="T12" s="21">
        <f t="shared" si="6"/>
        <v>164.47368421052633</v>
      </c>
      <c r="U12" s="6">
        <v>2</v>
      </c>
      <c r="V12" s="21">
        <f t="shared" si="7"/>
        <v>253.84615384615384</v>
      </c>
      <c r="W12" s="62">
        <v>53</v>
      </c>
      <c r="X12" s="21">
        <f t="shared" si="8"/>
        <v>164.55696202531647</v>
      </c>
      <c r="Y12" s="62">
        <v>36</v>
      </c>
      <c r="Z12" s="7">
        <f t="shared" si="9"/>
        <v>242.85714285714286</v>
      </c>
      <c r="AA12" s="25">
        <f>SUM(F12+H12+J12+L12+N12+P12+R12+T12+V12+X12+Z12)</f>
        <v>1289.262081467278</v>
      </c>
      <c r="AB12" s="18">
        <v>2</v>
      </c>
      <c r="AD12" s="75"/>
      <c r="AE12" s="75"/>
    </row>
    <row r="13" spans="1:31" x14ac:dyDescent="0.3">
      <c r="A13" s="18">
        <v>3</v>
      </c>
      <c r="B13" s="13" t="s">
        <v>358</v>
      </c>
      <c r="C13" s="13" t="s">
        <v>263</v>
      </c>
      <c r="D13" s="13" t="s">
        <v>102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64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2">
        <v>31</v>
      </c>
      <c r="T13" s="21">
        <f t="shared" si="6"/>
        <v>296.05263157894734</v>
      </c>
      <c r="U13" s="6">
        <v>9</v>
      </c>
      <c r="V13" s="21">
        <f t="shared" si="7"/>
        <v>92.307692307692307</v>
      </c>
      <c r="W13" s="62">
        <v>62</v>
      </c>
      <c r="X13" s="21">
        <f t="shared" si="8"/>
        <v>107.59493670886076</v>
      </c>
      <c r="Y13" s="62">
        <v>37</v>
      </c>
      <c r="Z13" s="7">
        <f t="shared" si="9"/>
        <v>235.71428571428572</v>
      </c>
      <c r="AA13" s="25">
        <f>SUM(F13+H13+J13+L13+N13+R13+T13+V13+X13+Z13)</f>
        <v>1229.9565178640844</v>
      </c>
      <c r="AB13" s="18">
        <v>3</v>
      </c>
      <c r="AD13" s="75"/>
      <c r="AE13" s="75"/>
    </row>
    <row r="14" spans="1:31" x14ac:dyDescent="0.3">
      <c r="A14" s="18">
        <v>4</v>
      </c>
      <c r="B14" s="20" t="s">
        <v>243</v>
      </c>
      <c r="C14" s="20" t="s">
        <v>265</v>
      </c>
      <c r="D14" s="13" t="s">
        <v>102</v>
      </c>
      <c r="E14" s="13">
        <v>7</v>
      </c>
      <c r="F14" s="7">
        <f t="shared" si="0"/>
        <v>44.444444444444443</v>
      </c>
      <c r="G14" s="6"/>
      <c r="H14" s="7">
        <f t="shared" si="1"/>
        <v>0</v>
      </c>
      <c r="I14" s="20"/>
      <c r="J14" s="22">
        <f t="shared" si="2"/>
        <v>0</v>
      </c>
      <c r="K14" s="64">
        <v>57</v>
      </c>
      <c r="L14" s="22">
        <f t="shared" si="3"/>
        <v>217.82178217821783</v>
      </c>
      <c r="M14" s="13">
        <v>3</v>
      </c>
      <c r="N14" s="22">
        <f t="shared" si="4"/>
        <v>114.28571428571429</v>
      </c>
      <c r="O14" s="64">
        <v>36</v>
      </c>
      <c r="P14" s="21">
        <f t="shared" si="5"/>
        <v>295.45454545454544</v>
      </c>
      <c r="Q14" s="20">
        <v>3</v>
      </c>
      <c r="R14" s="21">
        <f>IF(Q14=0,,($Q$9-Q14)*$Q$7*100/$Q$9)</f>
        <v>133.33333333333334</v>
      </c>
      <c r="S14" s="30">
        <v>66</v>
      </c>
      <c r="T14" s="21">
        <f t="shared" si="6"/>
        <v>65.78947368421052</v>
      </c>
      <c r="U14" s="6">
        <v>5</v>
      </c>
      <c r="V14" s="21">
        <f t="shared" si="7"/>
        <v>184.61538461538461</v>
      </c>
      <c r="W14" s="62">
        <v>61</v>
      </c>
      <c r="X14" s="21">
        <f t="shared" si="8"/>
        <v>113.92405063291139</v>
      </c>
      <c r="Y14" s="62">
        <v>56</v>
      </c>
      <c r="Z14" s="7">
        <f t="shared" si="9"/>
        <v>100</v>
      </c>
      <c r="AA14" s="25">
        <f>SUM(F14+H14+J14+L14+N14+P14+R14+V14+X14+Z14)</f>
        <v>1203.8792549445513</v>
      </c>
      <c r="AB14" s="18">
        <v>4</v>
      </c>
      <c r="AD14" s="75"/>
      <c r="AE14" s="75"/>
    </row>
    <row r="15" spans="1:31" x14ac:dyDescent="0.3">
      <c r="A15" s="18">
        <v>5</v>
      </c>
      <c r="B15" s="13" t="s">
        <v>360</v>
      </c>
      <c r="C15" s="13" t="s">
        <v>361</v>
      </c>
      <c r="D15" s="13" t="s">
        <v>362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>
        <v>6</v>
      </c>
      <c r="V15" s="21">
        <f t="shared" si="7"/>
        <v>161.53846153846155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ref="AA15:AA29" si="10">SUM(F15+H15+J15+L15+N15+P15+R15+T15+V15+X15+Z15)</f>
        <v>499.63369963369962</v>
      </c>
      <c r="AB15" s="18">
        <v>5</v>
      </c>
      <c r="AD15" s="75"/>
      <c r="AE15" s="75"/>
    </row>
    <row r="16" spans="1:31" x14ac:dyDescent="0.3">
      <c r="A16" s="18">
        <v>6</v>
      </c>
      <c r="B16" s="13" t="s">
        <v>619</v>
      </c>
      <c r="C16" s="13" t="s">
        <v>620</v>
      </c>
      <c r="D16" s="13" t="s">
        <v>621</v>
      </c>
      <c r="E16" s="22"/>
      <c r="F16" s="7">
        <f t="shared" si="0"/>
        <v>0</v>
      </c>
      <c r="G16" s="21"/>
      <c r="H16" s="7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>
        <v>6</v>
      </c>
      <c r="N16" s="22">
        <f t="shared" si="4"/>
        <v>28.571428571428573</v>
      </c>
      <c r="O16" s="65">
        <v>73</v>
      </c>
      <c r="P16" s="21">
        <f t="shared" si="5"/>
        <v>85.227272727272734</v>
      </c>
      <c r="Q16" s="21">
        <v>7</v>
      </c>
      <c r="R16" s="21">
        <f t="shared" ref="R16:R26" si="11">IF(Q16=0,,($Q$9-Q16)*$Q$7*100/$Q$9)</f>
        <v>44.444444444444443</v>
      </c>
      <c r="S16" s="60">
        <v>68</v>
      </c>
      <c r="T16" s="21">
        <f t="shared" si="6"/>
        <v>52.631578947368418</v>
      </c>
      <c r="U16" s="7">
        <v>10</v>
      </c>
      <c r="V16" s="21">
        <f t="shared" si="7"/>
        <v>69.230769230769226</v>
      </c>
      <c r="W16" s="7"/>
      <c r="X16" s="21">
        <f t="shared" si="8"/>
        <v>0</v>
      </c>
      <c r="Y16" s="60">
        <v>47</v>
      </c>
      <c r="Z16" s="7">
        <f t="shared" si="9"/>
        <v>164.28571428571428</v>
      </c>
      <c r="AA16" s="25">
        <f t="shared" si="10"/>
        <v>444.39120820699765</v>
      </c>
      <c r="AB16" s="18">
        <v>6</v>
      </c>
      <c r="AD16" s="75"/>
      <c r="AE16" s="75"/>
    </row>
    <row r="17" spans="1:31" x14ac:dyDescent="0.3">
      <c r="A17" s="18">
        <v>7</v>
      </c>
      <c r="B17" s="13" t="s">
        <v>257</v>
      </c>
      <c r="C17" s="13" t="s">
        <v>258</v>
      </c>
      <c r="D17" s="13" t="s">
        <v>259</v>
      </c>
      <c r="E17" s="13">
        <v>2</v>
      </c>
      <c r="F17" s="7">
        <f t="shared" si="0"/>
        <v>155.55555555555554</v>
      </c>
      <c r="G17" s="13"/>
      <c r="H17" s="7">
        <f t="shared" si="1"/>
        <v>0</v>
      </c>
      <c r="I17" s="13"/>
      <c r="J17" s="22">
        <f t="shared" si="2"/>
        <v>0</v>
      </c>
      <c r="K17" s="20"/>
      <c r="L17" s="22"/>
      <c r="M17" s="13"/>
      <c r="N17" s="22">
        <f t="shared" si="4"/>
        <v>0</v>
      </c>
      <c r="O17" s="20"/>
      <c r="P17" s="21">
        <f t="shared" si="5"/>
        <v>0</v>
      </c>
      <c r="Q17" s="20"/>
      <c r="R17" s="21">
        <f t="shared" si="11"/>
        <v>0</v>
      </c>
      <c r="S17" s="6"/>
      <c r="T17" s="21">
        <f t="shared" si="6"/>
        <v>0</v>
      </c>
      <c r="U17" s="6">
        <v>1</v>
      </c>
      <c r="V17" s="21">
        <f t="shared" si="7"/>
        <v>276.92307692307691</v>
      </c>
      <c r="W17" s="6"/>
      <c r="X17" s="21">
        <f t="shared" si="8"/>
        <v>0</v>
      </c>
      <c r="Y17" s="6"/>
      <c r="Z17" s="7">
        <f t="shared" si="9"/>
        <v>0</v>
      </c>
      <c r="AA17" s="25">
        <f t="shared" si="10"/>
        <v>432.47863247863245</v>
      </c>
      <c r="AB17" s="18">
        <v>7</v>
      </c>
      <c r="AD17" s="75"/>
      <c r="AE17" s="75"/>
    </row>
    <row r="18" spans="1:31" x14ac:dyDescent="0.3">
      <c r="A18" s="18">
        <v>8</v>
      </c>
      <c r="B18" s="13" t="s">
        <v>262</v>
      </c>
      <c r="C18" s="13" t="s">
        <v>119</v>
      </c>
      <c r="D18" s="13" t="s">
        <v>60</v>
      </c>
      <c r="E18" s="22">
        <v>3</v>
      </c>
      <c r="F18" s="7">
        <f t="shared" si="0"/>
        <v>133.33333333333334</v>
      </c>
      <c r="G18" s="21"/>
      <c r="H18" s="7">
        <f t="shared" si="1"/>
        <v>0</v>
      </c>
      <c r="I18" s="22">
        <v>3</v>
      </c>
      <c r="J18" s="22">
        <f t="shared" si="2"/>
        <v>100</v>
      </c>
      <c r="K18" s="22"/>
      <c r="L18" s="22">
        <f t="shared" ref="L18:L29" si="12">IF(K18=0,,($K$9-K18)*$K$7*100/$K$9)</f>
        <v>0</v>
      </c>
      <c r="M18" s="22"/>
      <c r="N18" s="22">
        <f t="shared" si="4"/>
        <v>0</v>
      </c>
      <c r="O18" s="21"/>
      <c r="P18" s="21">
        <f t="shared" si="5"/>
        <v>0</v>
      </c>
      <c r="Q18" s="21"/>
      <c r="R18" s="21">
        <f t="shared" si="11"/>
        <v>0</v>
      </c>
      <c r="S18" s="7"/>
      <c r="T18" s="21">
        <f t="shared" si="6"/>
        <v>0</v>
      </c>
      <c r="U18" s="7">
        <v>11</v>
      </c>
      <c r="V18" s="21">
        <f t="shared" si="7"/>
        <v>46.153846153846153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279.4871794871795</v>
      </c>
      <c r="AB18" s="18">
        <v>8</v>
      </c>
      <c r="AD18" s="75"/>
      <c r="AE18" s="75"/>
    </row>
    <row r="19" spans="1:31" x14ac:dyDescent="0.3">
      <c r="A19" s="18">
        <v>9</v>
      </c>
      <c r="B19" s="20" t="s">
        <v>634</v>
      </c>
      <c r="C19" s="20" t="s">
        <v>635</v>
      </c>
      <c r="D19" s="6" t="s">
        <v>371</v>
      </c>
      <c r="E19" s="13"/>
      <c r="F19" s="7">
        <f t="shared" si="0"/>
        <v>0</v>
      </c>
      <c r="G19" s="20"/>
      <c r="H19" s="7">
        <f t="shared" si="1"/>
        <v>0</v>
      </c>
      <c r="I19" s="20"/>
      <c r="J19" s="22">
        <f t="shared" si="2"/>
        <v>0</v>
      </c>
      <c r="K19" s="20"/>
      <c r="L19" s="22">
        <f t="shared" si="12"/>
        <v>0</v>
      </c>
      <c r="M19" s="13"/>
      <c r="N19" s="22">
        <f t="shared" si="4"/>
        <v>0</v>
      </c>
      <c r="O19" s="64">
        <v>43</v>
      </c>
      <c r="P19" s="21">
        <f t="shared" si="5"/>
        <v>255.68181818181819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255.68181818181819</v>
      </c>
      <c r="AB19" s="18">
        <v>9</v>
      </c>
      <c r="AD19" s="75"/>
      <c r="AE19" s="75"/>
    </row>
    <row r="20" spans="1:31" x14ac:dyDescent="0.3">
      <c r="A20" s="18">
        <v>10</v>
      </c>
      <c r="B20" s="20" t="s">
        <v>923</v>
      </c>
      <c r="C20" s="13" t="s">
        <v>924</v>
      </c>
      <c r="D20" s="13" t="s">
        <v>925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2">
        <f t="shared" si="2"/>
        <v>0</v>
      </c>
      <c r="K20" s="20"/>
      <c r="L20" s="22">
        <f t="shared" si="12"/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>
        <v>3</v>
      </c>
      <c r="V20" s="21">
        <f t="shared" si="7"/>
        <v>230.76923076923077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230.76923076923077</v>
      </c>
      <c r="AB20" s="18">
        <v>10</v>
      </c>
      <c r="AD20" s="75"/>
      <c r="AE20" s="75"/>
    </row>
    <row r="21" spans="1:31" x14ac:dyDescent="0.3">
      <c r="A21" s="18">
        <v>11</v>
      </c>
      <c r="B21" s="20" t="s">
        <v>264</v>
      </c>
      <c r="C21" s="20" t="s">
        <v>231</v>
      </c>
      <c r="D21" s="13" t="s">
        <v>256</v>
      </c>
      <c r="E21" s="13">
        <v>6</v>
      </c>
      <c r="F21" s="7">
        <f t="shared" si="0"/>
        <v>66.666666666666671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2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11"/>
        <v>0</v>
      </c>
      <c r="S21" s="6"/>
      <c r="T21" s="21">
        <f t="shared" si="6"/>
        <v>0</v>
      </c>
      <c r="U21" s="6">
        <v>7</v>
      </c>
      <c r="V21" s="21">
        <f t="shared" si="7"/>
        <v>138.46153846153845</v>
      </c>
      <c r="W21" s="6"/>
      <c r="X21" s="21">
        <f t="shared" si="8"/>
        <v>0</v>
      </c>
      <c r="Y21" s="6"/>
      <c r="Z21" s="7">
        <f t="shared" si="9"/>
        <v>0</v>
      </c>
      <c r="AA21" s="25">
        <f t="shared" si="10"/>
        <v>205.12820512820514</v>
      </c>
      <c r="AB21" s="18">
        <v>11</v>
      </c>
      <c r="AD21" s="75"/>
      <c r="AE21" s="75"/>
    </row>
    <row r="22" spans="1:31" x14ac:dyDescent="0.3">
      <c r="A22" s="18">
        <v>12</v>
      </c>
      <c r="B22" s="13" t="s">
        <v>922</v>
      </c>
      <c r="C22" s="13" t="s">
        <v>58</v>
      </c>
      <c r="D22" s="13" t="s">
        <v>371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>
        <v>8</v>
      </c>
      <c r="V22" s="21">
        <f t="shared" si="7"/>
        <v>115.38461538461539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115.38461538461539</v>
      </c>
      <c r="AB22" s="18">
        <v>12</v>
      </c>
      <c r="AD22" s="75"/>
      <c r="AE22" s="75"/>
    </row>
    <row r="23" spans="1:31" x14ac:dyDescent="0.3">
      <c r="A23" s="18">
        <v>13</v>
      </c>
      <c r="B23" s="20" t="s">
        <v>698</v>
      </c>
      <c r="C23" s="20" t="s">
        <v>637</v>
      </c>
      <c r="D23" s="6" t="s">
        <v>102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6</v>
      </c>
      <c r="R23" s="21">
        <f t="shared" si="11"/>
        <v>66.666666666666671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66.666666666666671</v>
      </c>
      <c r="AB23" s="18">
        <v>13</v>
      </c>
      <c r="AD23" s="75"/>
      <c r="AE23" s="75"/>
    </row>
    <row r="24" spans="1:31" x14ac:dyDescent="0.3">
      <c r="A24" s="18">
        <v>14</v>
      </c>
      <c r="B24" s="20" t="s">
        <v>622</v>
      </c>
      <c r="C24" s="20" t="s">
        <v>623</v>
      </c>
      <c r="D24" s="20" t="s">
        <v>214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>
        <v>12</v>
      </c>
      <c r="V24" s="21">
        <f t="shared" si="7"/>
        <v>23.076923076923077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38.07692307692308</v>
      </c>
      <c r="AB24" s="18">
        <v>14</v>
      </c>
      <c r="AD24" s="75"/>
      <c r="AE24" s="75"/>
    </row>
    <row r="25" spans="1:31" x14ac:dyDescent="0.3">
      <c r="A25" s="18">
        <v>15</v>
      </c>
      <c r="B25" s="40" t="s">
        <v>266</v>
      </c>
      <c r="C25" s="40" t="s">
        <v>267</v>
      </c>
      <c r="D25" s="40" t="s">
        <v>259</v>
      </c>
      <c r="E25" s="22">
        <v>8</v>
      </c>
      <c r="F25" s="7">
        <f t="shared" si="0"/>
        <v>22.222222222222221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12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 t="shared" si="11"/>
        <v>0</v>
      </c>
      <c r="S25" s="7"/>
      <c r="T25" s="21">
        <f t="shared" si="6"/>
        <v>0</v>
      </c>
      <c r="U25" s="7"/>
      <c r="V25" s="21">
        <f t="shared" si="7"/>
        <v>0</v>
      </c>
      <c r="W25" s="7"/>
      <c r="X25" s="21">
        <f t="shared" si="8"/>
        <v>0</v>
      </c>
      <c r="Y25" s="7"/>
      <c r="Z25" s="7">
        <f t="shared" si="9"/>
        <v>0</v>
      </c>
      <c r="AA25" s="25">
        <f t="shared" si="10"/>
        <v>22.222222222222221</v>
      </c>
      <c r="AB25" s="18">
        <v>15</v>
      </c>
      <c r="AD25" s="75"/>
      <c r="AE25" s="75"/>
    </row>
    <row r="26" spans="1:31" x14ac:dyDescent="0.3">
      <c r="A26" s="18">
        <v>16</v>
      </c>
      <c r="B26" s="13" t="s">
        <v>699</v>
      </c>
      <c r="C26" s="13" t="s">
        <v>700</v>
      </c>
      <c r="D26" s="13" t="s">
        <v>375</v>
      </c>
      <c r="E26" s="22"/>
      <c r="F26" s="7">
        <f t="shared" si="0"/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12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8</v>
      </c>
      <c r="R26" s="21">
        <f t="shared" si="11"/>
        <v>22.222222222222221</v>
      </c>
      <c r="S26" s="7"/>
      <c r="T26" s="21">
        <f t="shared" si="6"/>
        <v>0</v>
      </c>
      <c r="U26" s="7"/>
      <c r="V26" s="21">
        <f t="shared" si="7"/>
        <v>0</v>
      </c>
      <c r="W26" s="7"/>
      <c r="X26" s="21">
        <f t="shared" si="8"/>
        <v>0</v>
      </c>
      <c r="Y26" s="7"/>
      <c r="Z26" s="7">
        <f t="shared" si="9"/>
        <v>0</v>
      </c>
      <c r="AA26" s="25">
        <f t="shared" si="10"/>
        <v>22.222222222222221</v>
      </c>
      <c r="AB26" s="18">
        <v>16</v>
      </c>
      <c r="AD26" s="75"/>
      <c r="AE26" s="75"/>
    </row>
    <row r="27" spans="1:31" x14ac:dyDescent="0.3">
      <c r="A27" s="18">
        <v>17</v>
      </c>
      <c r="B27" s="20" t="s">
        <v>593</v>
      </c>
      <c r="C27" s="20" t="s">
        <v>265</v>
      </c>
      <c r="D27" s="13" t="s">
        <v>60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2">
        <f t="shared" si="2"/>
        <v>0</v>
      </c>
      <c r="K27" s="20"/>
      <c r="L27" s="22">
        <f t="shared" si="12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>
        <v>9</v>
      </c>
      <c r="R27" s="21">
        <v>11</v>
      </c>
      <c r="S27" s="6"/>
      <c r="T27" s="21">
        <f t="shared" si="6"/>
        <v>0</v>
      </c>
      <c r="U27" s="6"/>
      <c r="V27" s="21">
        <f t="shared" si="7"/>
        <v>0</v>
      </c>
      <c r="W27" s="6"/>
      <c r="X27" s="21">
        <f t="shared" si="8"/>
        <v>0</v>
      </c>
      <c r="Y27" s="6"/>
      <c r="Z27" s="7">
        <f t="shared" si="9"/>
        <v>0</v>
      </c>
      <c r="AA27" s="25">
        <f t="shared" si="10"/>
        <v>11</v>
      </c>
      <c r="AB27" s="18">
        <v>17</v>
      </c>
      <c r="AD27" s="75"/>
      <c r="AE27" s="75"/>
    </row>
    <row r="28" spans="1:31" x14ac:dyDescent="0.3">
      <c r="A28" s="18">
        <v>18</v>
      </c>
      <c r="B28" s="13" t="s">
        <v>893</v>
      </c>
      <c r="C28" s="40" t="s">
        <v>894</v>
      </c>
      <c r="D28" s="40" t="s">
        <v>102</v>
      </c>
      <c r="E28" s="13"/>
      <c r="F28" s="7">
        <f t="shared" si="0"/>
        <v>0</v>
      </c>
      <c r="G28" s="6"/>
      <c r="H28" s="7">
        <f t="shared" si="1"/>
        <v>0</v>
      </c>
      <c r="I28" s="20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>
        <v>13</v>
      </c>
      <c r="V28" s="21">
        <v>11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11</v>
      </c>
      <c r="AB28" s="18">
        <v>18</v>
      </c>
      <c r="AD28" s="75"/>
      <c r="AE28" s="75"/>
    </row>
    <row r="29" spans="1:31" x14ac:dyDescent="0.3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>IF(U29=0,,($U$9-U29)*$U$7*100/$U$9)</f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  <c r="AD29" s="75"/>
      <c r="AE29" s="75"/>
    </row>
    <row r="30" spans="1:31" x14ac:dyDescent="0.3">
      <c r="A30" s="18">
        <v>20</v>
      </c>
      <c r="B30" s="13"/>
      <c r="C30" s="13"/>
      <c r="D30" s="13"/>
      <c r="E30" s="13"/>
      <c r="F30" s="7">
        <f t="shared" ref="F30:F31" si="13">IF(E30=0,,($E$9-E30)*$E$7*100/$E$9)</f>
        <v>0</v>
      </c>
      <c r="G30" s="6"/>
      <c r="H30" s="7">
        <f t="shared" ref="H30:H31" si="14">IF(G30=0,,($G$9-G30)*$G$7*100/$G$9)</f>
        <v>0</v>
      </c>
      <c r="I30" s="20"/>
      <c r="J30" s="22">
        <f t="shared" ref="J30:J31" si="15">IF(I30=0,,($I$9-I30)*$I$7*100/$I$9)</f>
        <v>0</v>
      </c>
      <c r="K30" s="20"/>
      <c r="L30" s="22">
        <f t="shared" ref="L30:L31" si="16">IF(K30=0,,($K$9-K30)*$K$7*100/$K$9)</f>
        <v>0</v>
      </c>
      <c r="M30" s="13"/>
      <c r="N30" s="22">
        <f t="shared" ref="N30:N31" si="17">IF(M30=0,,($M$9-M30)*$M$7*100/$M$9)</f>
        <v>0</v>
      </c>
      <c r="O30" s="20"/>
      <c r="P30" s="21">
        <f t="shared" ref="P30:P31" si="18">IF(O30=0,,($O$9-O30)*$O$7*100/$O$9)</f>
        <v>0</v>
      </c>
      <c r="Q30" s="20"/>
      <c r="R30" s="21">
        <f>IF(Q30=0,,($Q$9-Q30)*$Q$7*100/$Q$9)</f>
        <v>0</v>
      </c>
      <c r="S30" s="6"/>
      <c r="T30" s="21">
        <f t="shared" ref="T30:T31" si="19">IF(S30=0,,($S$9-S30)*$S$7*100/$S$9)</f>
        <v>0</v>
      </c>
      <c r="U30" s="6"/>
      <c r="V30" s="21">
        <f>IF(U30=0,,($U$9-U30)*$U$7*100/$U$9)</f>
        <v>0</v>
      </c>
      <c r="W30" s="6"/>
      <c r="X30" s="21">
        <f t="shared" ref="X30:X31" si="20">IF(W30=0,,($W$9-W30)*$W$7*100/$W$9)</f>
        <v>0</v>
      </c>
      <c r="Y30" s="6"/>
      <c r="Z30" s="7">
        <f t="shared" ref="Z30:Z31" si="21">IF(Y30=0,,($Y$9-Y30)*$Y$7*100/$Y$9)</f>
        <v>0</v>
      </c>
      <c r="AA30" s="25">
        <f t="shared" ref="AA30:AA31" si="22">SUM(F30+H30+J30+L30+N30+P30+R30+T30+V30+X30+Z30)</f>
        <v>0</v>
      </c>
      <c r="AB30" s="18">
        <v>20</v>
      </c>
      <c r="AD30" s="75"/>
      <c r="AE30" s="75"/>
    </row>
    <row r="31" spans="1:31" x14ac:dyDescent="0.3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>IF(Q31=0,,($Q$9-Q31)*$Q$7*100/$Q$9)</f>
        <v>0</v>
      </c>
      <c r="S31" s="6"/>
      <c r="T31" s="21">
        <f t="shared" si="19"/>
        <v>0</v>
      </c>
      <c r="U31" s="6"/>
      <c r="V31" s="21">
        <f>IF(U31=0,,($U$9-U31)*$U$7*100/$U$9)</f>
        <v>0</v>
      </c>
      <c r="W31" s="6"/>
      <c r="X31" s="21">
        <f t="shared" si="20"/>
        <v>0</v>
      </c>
      <c r="Y31" s="6"/>
      <c r="Z31" s="7">
        <f t="shared" si="21"/>
        <v>0</v>
      </c>
      <c r="AA31" s="25">
        <f t="shared" si="22"/>
        <v>0</v>
      </c>
      <c r="AB31" s="18">
        <v>21</v>
      </c>
      <c r="AD31" s="75"/>
      <c r="AE31" s="75"/>
    </row>
    <row r="32" spans="1:31" x14ac:dyDescent="0.3">
      <c r="A32" s="18">
        <v>23</v>
      </c>
      <c r="B32" s="6"/>
      <c r="C32" s="6"/>
      <c r="D32" s="6"/>
      <c r="E32" s="13"/>
      <c r="F32" s="7">
        <f t="shared" ref="F32" si="23">IF(E32=0,,($E$9-E32)*$E$7*100/$E$9)</f>
        <v>0</v>
      </c>
      <c r="G32" s="13"/>
      <c r="H32" s="7">
        <f t="shared" ref="H32" si="24">IF(G32=0,,($G$9-G32)*$G$7*100/$G$9)</f>
        <v>0</v>
      </c>
      <c r="I32" s="13"/>
      <c r="J32" s="22">
        <f t="shared" ref="J32" si="25">IF(I32=0,,($I$9-I32)*$I$7*100/$I$9)</f>
        <v>0</v>
      </c>
      <c r="K32" s="20"/>
      <c r="L32" s="22">
        <f t="shared" ref="L32" si="26">IF(K32=0,,($K$9-K32)*$K$7*100/$K$9)</f>
        <v>0</v>
      </c>
      <c r="M32" s="13"/>
      <c r="N32" s="22">
        <f t="shared" ref="N32" si="27">IF(M32=0,,($M$9-M32)*$M$7*100/$M$9)</f>
        <v>0</v>
      </c>
      <c r="O32" s="20"/>
      <c r="P32" s="21">
        <f t="shared" ref="P32" si="28">IF(O32=0,,($O$9-O32)*$O$7*100/$O$9)</f>
        <v>0</v>
      </c>
      <c r="Q32" s="20"/>
      <c r="R32" s="21">
        <f t="shared" ref="R32" si="29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32" si="30">IF(W32=0,,($W$9-W32)*$W$7*100/$W$9)</f>
        <v>0</v>
      </c>
      <c r="Y32" s="6"/>
      <c r="Z32" s="7">
        <f t="shared" ref="Z32" si="31">IF(Y32=0,,($Y$9-Y32)*$Y$7*100/$Y$9)</f>
        <v>0</v>
      </c>
      <c r="AA32" s="25">
        <f t="shared" ref="AA32" si="32">SUM(F32+H32+J32+L32+N32+P32+R32+T32+V32+X32+Z32)</f>
        <v>0</v>
      </c>
      <c r="AB32" s="18">
        <v>23</v>
      </c>
      <c r="AD32" s="75"/>
      <c r="AE32" s="75"/>
    </row>
    <row r="33" spans="1:31" x14ac:dyDescent="0.3">
      <c r="A33" s="18">
        <v>24</v>
      </c>
      <c r="B33" s="6"/>
      <c r="C33" s="6"/>
      <c r="D33" s="6"/>
      <c r="E33" s="13"/>
      <c r="F33" s="7">
        <f t="shared" ref="F33:F48" si="33">IF(E33=0,,($E$9-E33)*$E$7*100/$E$9)</f>
        <v>0</v>
      </c>
      <c r="G33" s="6"/>
      <c r="H33" s="7">
        <f t="shared" ref="H33:H48" si="34">IF(G33=0,,($G$9-G33)*$G$7*100/$G$9)</f>
        <v>0</v>
      </c>
      <c r="I33" s="20"/>
      <c r="J33" s="22">
        <f t="shared" ref="J33:J48" si="35">IF(I33=0,,($I$9-I33)*$I$7*100/$I$9)</f>
        <v>0</v>
      </c>
      <c r="K33" s="20"/>
      <c r="L33" s="22">
        <f t="shared" ref="L33:L37" si="36">IF(K33=0,,($K$9-K33)*$K$7*100/$K$9)</f>
        <v>0</v>
      </c>
      <c r="M33" s="13"/>
      <c r="N33" s="22">
        <f t="shared" ref="N33:N48" si="37">IF(M33=0,,($M$9-M33)*$M$7*100/$M$9)</f>
        <v>0</v>
      </c>
      <c r="O33" s="20"/>
      <c r="P33" s="21">
        <f t="shared" ref="P33:P48" si="38">IF(O33=0,,($O$9-O33)*$O$7*100/$O$9)</f>
        <v>0</v>
      </c>
      <c r="Q33" s="20"/>
      <c r="R33" s="21">
        <f t="shared" ref="R33:R48" si="39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40">IF(U33=0,,($U$9-U33)*$U$7*100/$U$9)</f>
        <v>0</v>
      </c>
      <c r="W33" s="6"/>
      <c r="X33" s="21">
        <f t="shared" ref="X33:X48" si="41">IF(W33=0,,($W$9-W33)*$W$7*100/$W$9)</f>
        <v>0</v>
      </c>
      <c r="Y33" s="6"/>
      <c r="Z33" s="7">
        <f t="shared" ref="Z33:Z48" si="42">IF(Y33=0,,($Y$9-Y33)*$Y$7*100/$Y$9)</f>
        <v>0</v>
      </c>
      <c r="AA33" s="25">
        <f t="shared" ref="AA33:AA48" si="43">SUM(F33+H33+J33+L33+N33+P33+R33+T33+V33+X33+Z33)</f>
        <v>0</v>
      </c>
      <c r="AB33" s="18">
        <v>24</v>
      </c>
      <c r="AD33" s="75"/>
      <c r="AE33" s="75"/>
    </row>
    <row r="34" spans="1:31" x14ac:dyDescent="0.3">
      <c r="A34" s="18">
        <v>25</v>
      </c>
      <c r="B34" s="6"/>
      <c r="C34" s="6"/>
      <c r="D34" s="6"/>
      <c r="E34" s="13"/>
      <c r="F34" s="7">
        <f t="shared" si="33"/>
        <v>0</v>
      </c>
      <c r="G34" s="6"/>
      <c r="H34" s="7">
        <f t="shared" si="34"/>
        <v>0</v>
      </c>
      <c r="I34" s="13"/>
      <c r="J34" s="22">
        <f t="shared" si="35"/>
        <v>0</v>
      </c>
      <c r="K34" s="20"/>
      <c r="L34" s="22">
        <f t="shared" si="36"/>
        <v>0</v>
      </c>
      <c r="M34" s="13"/>
      <c r="N34" s="22">
        <f t="shared" si="37"/>
        <v>0</v>
      </c>
      <c r="O34" s="20"/>
      <c r="P34" s="21">
        <f t="shared" si="38"/>
        <v>0</v>
      </c>
      <c r="Q34" s="20"/>
      <c r="R34" s="21">
        <f t="shared" si="39"/>
        <v>0</v>
      </c>
      <c r="S34" s="6"/>
      <c r="T34" s="21">
        <f>IF(S34=0,,($S$9-S34)*$S$7*100/$S$9)</f>
        <v>0</v>
      </c>
      <c r="U34" s="6"/>
      <c r="V34" s="21">
        <f t="shared" si="40"/>
        <v>0</v>
      </c>
      <c r="W34" s="6"/>
      <c r="X34" s="21">
        <f t="shared" si="41"/>
        <v>0</v>
      </c>
      <c r="Y34" s="6"/>
      <c r="Z34" s="7">
        <f t="shared" si="42"/>
        <v>0</v>
      </c>
      <c r="AA34" s="25">
        <f t="shared" si="43"/>
        <v>0</v>
      </c>
      <c r="AB34" s="18">
        <v>25</v>
      </c>
      <c r="AD34" s="75"/>
      <c r="AE34" s="75"/>
    </row>
    <row r="35" spans="1:31" x14ac:dyDescent="0.3">
      <c r="A35" s="18">
        <v>26</v>
      </c>
      <c r="B35" s="13"/>
      <c r="C35" s="13"/>
      <c r="D35" s="13"/>
      <c r="E35" s="13"/>
      <c r="F35" s="7">
        <f t="shared" si="33"/>
        <v>0</v>
      </c>
      <c r="G35" s="13"/>
      <c r="H35" s="7">
        <f t="shared" si="34"/>
        <v>0</v>
      </c>
      <c r="I35" s="13"/>
      <c r="J35" s="22">
        <f t="shared" si="35"/>
        <v>0</v>
      </c>
      <c r="K35" s="20"/>
      <c r="L35" s="22">
        <f t="shared" si="36"/>
        <v>0</v>
      </c>
      <c r="M35" s="13"/>
      <c r="N35" s="22">
        <f t="shared" si="37"/>
        <v>0</v>
      </c>
      <c r="O35" s="20"/>
      <c r="P35" s="21">
        <f t="shared" si="38"/>
        <v>0</v>
      </c>
      <c r="Q35" s="20"/>
      <c r="R35" s="21">
        <f t="shared" si="39"/>
        <v>0</v>
      </c>
      <c r="S35" s="6"/>
      <c r="T35" s="21"/>
      <c r="U35" s="6"/>
      <c r="V35" s="21">
        <f t="shared" si="40"/>
        <v>0</v>
      </c>
      <c r="W35" s="6"/>
      <c r="X35" s="21">
        <f t="shared" si="41"/>
        <v>0</v>
      </c>
      <c r="Y35" s="6"/>
      <c r="Z35" s="7">
        <f t="shared" si="42"/>
        <v>0</v>
      </c>
      <c r="AA35" s="25">
        <f t="shared" si="43"/>
        <v>0</v>
      </c>
      <c r="AB35" s="18">
        <v>26</v>
      </c>
      <c r="AD35" s="75"/>
      <c r="AE35" s="75"/>
    </row>
    <row r="36" spans="1:31" x14ac:dyDescent="0.3">
      <c r="A36" s="18">
        <v>27</v>
      </c>
      <c r="B36" s="13"/>
      <c r="C36" s="13"/>
      <c r="D36" s="13"/>
      <c r="E36" s="13"/>
      <c r="F36" s="7">
        <f t="shared" si="33"/>
        <v>0</v>
      </c>
      <c r="G36" s="6"/>
      <c r="H36" s="7">
        <f t="shared" si="34"/>
        <v>0</v>
      </c>
      <c r="I36" s="20"/>
      <c r="J36" s="22">
        <f t="shared" si="35"/>
        <v>0</v>
      </c>
      <c r="K36" s="20"/>
      <c r="L36" s="22">
        <f t="shared" si="36"/>
        <v>0</v>
      </c>
      <c r="M36" s="13"/>
      <c r="N36" s="22">
        <f t="shared" si="37"/>
        <v>0</v>
      </c>
      <c r="O36" s="20"/>
      <c r="P36" s="21">
        <f t="shared" si="38"/>
        <v>0</v>
      </c>
      <c r="Q36" s="20"/>
      <c r="R36" s="21">
        <f t="shared" si="39"/>
        <v>0</v>
      </c>
      <c r="S36" s="6"/>
      <c r="T36" s="21">
        <f>IF(S36=0,,($S$9-S36)*$S$7*100/$S$9)</f>
        <v>0</v>
      </c>
      <c r="U36" s="6"/>
      <c r="V36" s="21">
        <f t="shared" si="40"/>
        <v>0</v>
      </c>
      <c r="W36" s="6"/>
      <c r="X36" s="21">
        <f t="shared" si="41"/>
        <v>0</v>
      </c>
      <c r="Y36" s="6"/>
      <c r="Z36" s="7">
        <f t="shared" si="42"/>
        <v>0</v>
      </c>
      <c r="AA36" s="25">
        <f t="shared" si="43"/>
        <v>0</v>
      </c>
      <c r="AB36" s="18">
        <v>27</v>
      </c>
      <c r="AD36" s="75"/>
      <c r="AE36" s="75"/>
    </row>
    <row r="37" spans="1:31" x14ac:dyDescent="0.3">
      <c r="A37" s="18">
        <v>28</v>
      </c>
      <c r="E37" s="13"/>
      <c r="F37" s="7">
        <f t="shared" si="33"/>
        <v>0</v>
      </c>
      <c r="G37" s="13"/>
      <c r="H37" s="7">
        <f t="shared" si="34"/>
        <v>0</v>
      </c>
      <c r="I37" s="13"/>
      <c r="J37" s="22">
        <f t="shared" si="35"/>
        <v>0</v>
      </c>
      <c r="K37" s="20"/>
      <c r="L37" s="22">
        <f t="shared" si="36"/>
        <v>0</v>
      </c>
      <c r="M37" s="13"/>
      <c r="N37" s="22">
        <f t="shared" si="37"/>
        <v>0</v>
      </c>
      <c r="O37" s="20"/>
      <c r="P37" s="21">
        <f t="shared" si="38"/>
        <v>0</v>
      </c>
      <c r="Q37" s="20"/>
      <c r="R37" s="21">
        <f t="shared" si="39"/>
        <v>0</v>
      </c>
      <c r="S37" s="6"/>
      <c r="T37" s="21"/>
      <c r="U37" s="6"/>
      <c r="V37" s="21">
        <f t="shared" si="40"/>
        <v>0</v>
      </c>
      <c r="W37" s="6"/>
      <c r="X37" s="21">
        <f t="shared" si="41"/>
        <v>0</v>
      </c>
      <c r="Y37" s="6"/>
      <c r="Z37" s="7">
        <f t="shared" si="42"/>
        <v>0</v>
      </c>
      <c r="AA37" s="25">
        <f t="shared" si="43"/>
        <v>0</v>
      </c>
      <c r="AB37" s="18">
        <v>28</v>
      </c>
      <c r="AD37" s="75"/>
      <c r="AE37" s="75"/>
    </row>
    <row r="38" spans="1:31" x14ac:dyDescent="0.3">
      <c r="A38" s="18">
        <v>29</v>
      </c>
      <c r="B38" s="13"/>
      <c r="C38" s="13"/>
      <c r="D38" s="13"/>
      <c r="E38" s="13"/>
      <c r="F38" s="7">
        <f t="shared" si="33"/>
        <v>0</v>
      </c>
      <c r="G38" s="13"/>
      <c r="H38" s="7">
        <f t="shared" si="34"/>
        <v>0</v>
      </c>
      <c r="I38" s="13"/>
      <c r="J38" s="22">
        <f t="shared" si="35"/>
        <v>0</v>
      </c>
      <c r="K38" s="20"/>
      <c r="L38" s="22">
        <v>0</v>
      </c>
      <c r="M38" s="13"/>
      <c r="N38" s="22">
        <f t="shared" si="37"/>
        <v>0</v>
      </c>
      <c r="O38" s="20"/>
      <c r="P38" s="21">
        <f t="shared" si="38"/>
        <v>0</v>
      </c>
      <c r="Q38" s="20"/>
      <c r="R38" s="21">
        <f t="shared" si="39"/>
        <v>0</v>
      </c>
      <c r="S38" s="6"/>
      <c r="T38" s="21"/>
      <c r="U38" s="6"/>
      <c r="V38" s="21">
        <f t="shared" si="40"/>
        <v>0</v>
      </c>
      <c r="W38" s="6"/>
      <c r="X38" s="21">
        <f t="shared" si="41"/>
        <v>0</v>
      </c>
      <c r="Y38" s="6"/>
      <c r="Z38" s="7">
        <f t="shared" si="42"/>
        <v>0</v>
      </c>
      <c r="AA38" s="25">
        <f t="shared" si="43"/>
        <v>0</v>
      </c>
      <c r="AB38" s="18">
        <v>29</v>
      </c>
      <c r="AD38" s="75"/>
      <c r="AE38" s="75"/>
    </row>
    <row r="39" spans="1:31" x14ac:dyDescent="0.3">
      <c r="A39" s="18">
        <v>30</v>
      </c>
      <c r="B39" s="13"/>
      <c r="C39" s="13"/>
      <c r="D39" s="13"/>
      <c r="E39" s="13"/>
      <c r="F39" s="7">
        <f t="shared" si="33"/>
        <v>0</v>
      </c>
      <c r="G39" s="13"/>
      <c r="H39" s="7">
        <f t="shared" si="34"/>
        <v>0</v>
      </c>
      <c r="I39" s="13"/>
      <c r="J39" s="22">
        <f t="shared" si="35"/>
        <v>0</v>
      </c>
      <c r="K39" s="13"/>
      <c r="L39" s="22">
        <f t="shared" ref="L39:L48" si="44">IF(K39=0,,($K$9-K39)*$K$7*100/$K$9)</f>
        <v>0</v>
      </c>
      <c r="M39" s="13"/>
      <c r="N39" s="22">
        <f t="shared" si="37"/>
        <v>0</v>
      </c>
      <c r="O39" s="20"/>
      <c r="P39" s="21">
        <f t="shared" si="38"/>
        <v>0</v>
      </c>
      <c r="Q39" s="20"/>
      <c r="R39" s="21">
        <f t="shared" si="39"/>
        <v>0</v>
      </c>
      <c r="S39" s="6"/>
      <c r="T39" s="21">
        <f t="shared" ref="T39:T48" si="45">IF(S39=0,,($S$9-S39)*$S$7*100/$S$9)</f>
        <v>0</v>
      </c>
      <c r="U39" s="6"/>
      <c r="V39" s="21">
        <f t="shared" si="40"/>
        <v>0</v>
      </c>
      <c r="W39" s="6"/>
      <c r="X39" s="21">
        <f t="shared" si="41"/>
        <v>0</v>
      </c>
      <c r="Y39" s="6"/>
      <c r="Z39" s="7">
        <f t="shared" si="42"/>
        <v>0</v>
      </c>
      <c r="AA39" s="25">
        <f t="shared" si="43"/>
        <v>0</v>
      </c>
      <c r="AB39" s="18">
        <v>30</v>
      </c>
      <c r="AD39" s="75"/>
      <c r="AE39" s="75"/>
    </row>
    <row r="40" spans="1:31" x14ac:dyDescent="0.3">
      <c r="A40" s="18">
        <v>31</v>
      </c>
      <c r="B40" s="13"/>
      <c r="C40" s="13"/>
      <c r="D40" s="13"/>
      <c r="E40" s="13"/>
      <c r="F40" s="7">
        <f t="shared" si="33"/>
        <v>0</v>
      </c>
      <c r="G40" s="13"/>
      <c r="H40" s="7">
        <f t="shared" si="34"/>
        <v>0</v>
      </c>
      <c r="I40" s="13"/>
      <c r="J40" s="22">
        <f t="shared" si="35"/>
        <v>0</v>
      </c>
      <c r="K40" s="13"/>
      <c r="L40" s="22">
        <f t="shared" si="44"/>
        <v>0</v>
      </c>
      <c r="M40" s="13"/>
      <c r="N40" s="22">
        <f t="shared" si="37"/>
        <v>0</v>
      </c>
      <c r="O40" s="20"/>
      <c r="P40" s="21">
        <f t="shared" si="38"/>
        <v>0</v>
      </c>
      <c r="Q40" s="20"/>
      <c r="R40" s="21">
        <f t="shared" si="39"/>
        <v>0</v>
      </c>
      <c r="S40" s="6"/>
      <c r="T40" s="21">
        <f t="shared" si="45"/>
        <v>0</v>
      </c>
      <c r="U40" s="6"/>
      <c r="V40" s="21">
        <f t="shared" si="40"/>
        <v>0</v>
      </c>
      <c r="W40" s="6"/>
      <c r="X40" s="21">
        <f t="shared" si="41"/>
        <v>0</v>
      </c>
      <c r="Y40" s="6"/>
      <c r="Z40" s="7">
        <f t="shared" si="42"/>
        <v>0</v>
      </c>
      <c r="AA40" s="25">
        <f t="shared" si="43"/>
        <v>0</v>
      </c>
      <c r="AB40" s="18">
        <v>31</v>
      </c>
      <c r="AD40" s="75"/>
      <c r="AE40" s="75"/>
    </row>
    <row r="41" spans="1:31" x14ac:dyDescent="0.3">
      <c r="A41" s="18">
        <v>32</v>
      </c>
      <c r="B41" s="13"/>
      <c r="C41" s="13"/>
      <c r="D41" s="13"/>
      <c r="E41" s="13"/>
      <c r="F41" s="7">
        <f t="shared" si="33"/>
        <v>0</v>
      </c>
      <c r="G41" s="13"/>
      <c r="H41" s="7">
        <f t="shared" si="34"/>
        <v>0</v>
      </c>
      <c r="I41" s="13"/>
      <c r="J41" s="22">
        <f t="shared" si="35"/>
        <v>0</v>
      </c>
      <c r="K41" s="13"/>
      <c r="L41" s="22">
        <f t="shared" si="44"/>
        <v>0</v>
      </c>
      <c r="M41" s="13"/>
      <c r="N41" s="22">
        <f t="shared" si="37"/>
        <v>0</v>
      </c>
      <c r="O41" s="20"/>
      <c r="P41" s="21">
        <f t="shared" si="38"/>
        <v>0</v>
      </c>
      <c r="Q41" s="20"/>
      <c r="R41" s="21">
        <f t="shared" si="39"/>
        <v>0</v>
      </c>
      <c r="S41" s="6"/>
      <c r="T41" s="21">
        <f t="shared" si="45"/>
        <v>0</v>
      </c>
      <c r="U41" s="6"/>
      <c r="V41" s="21">
        <f t="shared" si="40"/>
        <v>0</v>
      </c>
      <c r="W41" s="6"/>
      <c r="X41" s="21">
        <f t="shared" si="41"/>
        <v>0</v>
      </c>
      <c r="Y41" s="6"/>
      <c r="Z41" s="7">
        <f t="shared" si="42"/>
        <v>0</v>
      </c>
      <c r="AA41" s="25">
        <f t="shared" si="43"/>
        <v>0</v>
      </c>
      <c r="AB41" s="18">
        <v>32</v>
      </c>
      <c r="AD41" s="75"/>
      <c r="AE41" s="75"/>
    </row>
    <row r="42" spans="1:31" x14ac:dyDescent="0.3">
      <c r="A42" s="18">
        <v>33</v>
      </c>
      <c r="B42" s="13"/>
      <c r="C42" s="13"/>
      <c r="D42" s="13"/>
      <c r="E42" s="13"/>
      <c r="F42" s="7">
        <f t="shared" si="33"/>
        <v>0</v>
      </c>
      <c r="G42" s="6"/>
      <c r="H42" s="7">
        <f t="shared" si="34"/>
        <v>0</v>
      </c>
      <c r="I42" s="20"/>
      <c r="J42" s="22">
        <f t="shared" si="35"/>
        <v>0</v>
      </c>
      <c r="K42" s="20"/>
      <c r="L42" s="22">
        <f t="shared" si="44"/>
        <v>0</v>
      </c>
      <c r="M42" s="13"/>
      <c r="N42" s="22">
        <f t="shared" si="37"/>
        <v>0</v>
      </c>
      <c r="O42" s="20"/>
      <c r="P42" s="21">
        <f t="shared" si="38"/>
        <v>0</v>
      </c>
      <c r="Q42" s="20"/>
      <c r="R42" s="21">
        <f t="shared" si="39"/>
        <v>0</v>
      </c>
      <c r="S42" s="6"/>
      <c r="T42" s="21">
        <f t="shared" si="45"/>
        <v>0</v>
      </c>
      <c r="U42" s="6"/>
      <c r="V42" s="21">
        <f t="shared" si="40"/>
        <v>0</v>
      </c>
      <c r="W42" s="6"/>
      <c r="X42" s="21">
        <f t="shared" si="41"/>
        <v>0</v>
      </c>
      <c r="Y42" s="6"/>
      <c r="Z42" s="7">
        <f t="shared" si="42"/>
        <v>0</v>
      </c>
      <c r="AA42" s="25">
        <f t="shared" si="43"/>
        <v>0</v>
      </c>
      <c r="AB42" s="18">
        <v>33</v>
      </c>
      <c r="AD42" s="75"/>
      <c r="AE42" s="75"/>
    </row>
    <row r="43" spans="1:31" x14ac:dyDescent="0.3">
      <c r="A43" s="18">
        <v>34</v>
      </c>
      <c r="B43" s="13"/>
      <c r="C43" s="13"/>
      <c r="D43" s="13"/>
      <c r="E43" s="13"/>
      <c r="F43" s="7">
        <f t="shared" si="33"/>
        <v>0</v>
      </c>
      <c r="G43" s="6"/>
      <c r="H43" s="7">
        <f t="shared" si="34"/>
        <v>0</v>
      </c>
      <c r="I43" s="13"/>
      <c r="J43" s="22">
        <f t="shared" si="35"/>
        <v>0</v>
      </c>
      <c r="K43" s="20"/>
      <c r="L43" s="22">
        <f t="shared" si="44"/>
        <v>0</v>
      </c>
      <c r="M43" s="13"/>
      <c r="N43" s="22">
        <f t="shared" si="37"/>
        <v>0</v>
      </c>
      <c r="O43" s="20"/>
      <c r="P43" s="21">
        <f t="shared" si="38"/>
        <v>0</v>
      </c>
      <c r="Q43" s="20"/>
      <c r="R43" s="21">
        <f t="shared" si="39"/>
        <v>0</v>
      </c>
      <c r="S43" s="6"/>
      <c r="T43" s="21">
        <f t="shared" si="45"/>
        <v>0</v>
      </c>
      <c r="U43" s="6"/>
      <c r="V43" s="21">
        <f t="shared" si="40"/>
        <v>0</v>
      </c>
      <c r="W43" s="6"/>
      <c r="X43" s="21">
        <f t="shared" si="41"/>
        <v>0</v>
      </c>
      <c r="Y43" s="6"/>
      <c r="Z43" s="7">
        <f t="shared" si="42"/>
        <v>0</v>
      </c>
      <c r="AA43" s="25">
        <f t="shared" si="43"/>
        <v>0</v>
      </c>
      <c r="AB43" s="18">
        <v>34</v>
      </c>
      <c r="AD43" s="75"/>
      <c r="AE43" s="75"/>
    </row>
    <row r="44" spans="1:31" x14ac:dyDescent="0.3">
      <c r="A44" s="18">
        <v>35</v>
      </c>
      <c r="B44" s="13"/>
      <c r="C44" s="13"/>
      <c r="D44" s="13"/>
      <c r="E44" s="13"/>
      <c r="F44" s="7">
        <f t="shared" si="33"/>
        <v>0</v>
      </c>
      <c r="G44" s="6"/>
      <c r="H44" s="7">
        <f t="shared" si="34"/>
        <v>0</v>
      </c>
      <c r="I44" s="13"/>
      <c r="J44" s="22">
        <f t="shared" si="35"/>
        <v>0</v>
      </c>
      <c r="K44" s="20"/>
      <c r="L44" s="22">
        <f t="shared" si="44"/>
        <v>0</v>
      </c>
      <c r="M44" s="13"/>
      <c r="N44" s="22">
        <f t="shared" si="37"/>
        <v>0</v>
      </c>
      <c r="O44" s="20"/>
      <c r="P44" s="21">
        <f t="shared" si="38"/>
        <v>0</v>
      </c>
      <c r="Q44" s="20"/>
      <c r="R44" s="21">
        <f t="shared" si="39"/>
        <v>0</v>
      </c>
      <c r="S44" s="6"/>
      <c r="T44" s="21">
        <f t="shared" si="45"/>
        <v>0</v>
      </c>
      <c r="U44" s="6"/>
      <c r="V44" s="21">
        <f t="shared" si="40"/>
        <v>0</v>
      </c>
      <c r="W44" s="6"/>
      <c r="X44" s="21">
        <f t="shared" si="41"/>
        <v>0</v>
      </c>
      <c r="Y44" s="6"/>
      <c r="Z44" s="7">
        <f t="shared" si="42"/>
        <v>0</v>
      </c>
      <c r="AA44" s="25">
        <f t="shared" si="43"/>
        <v>0</v>
      </c>
      <c r="AB44" s="18">
        <v>35</v>
      </c>
      <c r="AD44" s="75"/>
      <c r="AE44" s="75"/>
    </row>
    <row r="45" spans="1:31" x14ac:dyDescent="0.3">
      <c r="A45" s="18">
        <v>36</v>
      </c>
      <c r="E45" s="13"/>
      <c r="F45" s="7">
        <f t="shared" si="33"/>
        <v>0</v>
      </c>
      <c r="G45" s="6"/>
      <c r="H45" s="7">
        <f t="shared" si="34"/>
        <v>0</v>
      </c>
      <c r="I45" s="20"/>
      <c r="J45" s="22">
        <f t="shared" si="35"/>
        <v>0</v>
      </c>
      <c r="K45" s="20"/>
      <c r="L45" s="22">
        <f t="shared" si="44"/>
        <v>0</v>
      </c>
      <c r="M45" s="13"/>
      <c r="N45" s="22">
        <f t="shared" si="37"/>
        <v>0</v>
      </c>
      <c r="O45" s="20"/>
      <c r="P45" s="21">
        <f t="shared" si="38"/>
        <v>0</v>
      </c>
      <c r="Q45" s="20"/>
      <c r="R45" s="21">
        <f t="shared" si="39"/>
        <v>0</v>
      </c>
      <c r="S45" s="6"/>
      <c r="T45" s="21">
        <f t="shared" si="45"/>
        <v>0</v>
      </c>
      <c r="U45" s="6"/>
      <c r="V45" s="21">
        <f t="shared" si="40"/>
        <v>0</v>
      </c>
      <c r="W45" s="6"/>
      <c r="X45" s="21">
        <f t="shared" si="41"/>
        <v>0</v>
      </c>
      <c r="Y45" s="6"/>
      <c r="Z45" s="7">
        <f t="shared" si="42"/>
        <v>0</v>
      </c>
      <c r="AA45" s="25">
        <f t="shared" si="43"/>
        <v>0</v>
      </c>
      <c r="AB45" s="18">
        <v>36</v>
      </c>
      <c r="AD45" s="75"/>
      <c r="AE45" s="75"/>
    </row>
    <row r="46" spans="1:31" x14ac:dyDescent="0.3">
      <c r="A46" s="18">
        <v>37</v>
      </c>
      <c r="B46" s="13"/>
      <c r="C46" s="13"/>
      <c r="D46" s="13"/>
      <c r="E46" s="13"/>
      <c r="F46" s="7">
        <f t="shared" si="33"/>
        <v>0</v>
      </c>
      <c r="G46" s="6"/>
      <c r="H46" s="7">
        <f t="shared" si="34"/>
        <v>0</v>
      </c>
      <c r="I46" s="13"/>
      <c r="J46" s="22">
        <f t="shared" si="35"/>
        <v>0</v>
      </c>
      <c r="K46" s="20"/>
      <c r="L46" s="22">
        <f t="shared" si="44"/>
        <v>0</v>
      </c>
      <c r="M46" s="13"/>
      <c r="N46" s="22">
        <f t="shared" si="37"/>
        <v>0</v>
      </c>
      <c r="O46" s="20"/>
      <c r="P46" s="21">
        <f t="shared" si="38"/>
        <v>0</v>
      </c>
      <c r="Q46" s="20"/>
      <c r="R46" s="21">
        <f t="shared" si="39"/>
        <v>0</v>
      </c>
      <c r="S46" s="6"/>
      <c r="T46" s="21">
        <f t="shared" si="45"/>
        <v>0</v>
      </c>
      <c r="U46" s="6"/>
      <c r="V46" s="21">
        <f t="shared" si="40"/>
        <v>0</v>
      </c>
      <c r="W46" s="6"/>
      <c r="X46" s="21">
        <f t="shared" si="41"/>
        <v>0</v>
      </c>
      <c r="Y46" s="6"/>
      <c r="Z46" s="7">
        <f t="shared" si="42"/>
        <v>0</v>
      </c>
      <c r="AA46" s="25">
        <f t="shared" si="43"/>
        <v>0</v>
      </c>
      <c r="AB46" s="18">
        <v>37</v>
      </c>
      <c r="AD46" s="75"/>
      <c r="AE46" s="75"/>
    </row>
    <row r="47" spans="1:31" x14ac:dyDescent="0.3">
      <c r="A47" s="18">
        <v>38</v>
      </c>
      <c r="B47" s="13"/>
      <c r="C47" s="13"/>
      <c r="D47" s="13"/>
      <c r="E47" s="13"/>
      <c r="F47" s="7">
        <f t="shared" si="33"/>
        <v>0</v>
      </c>
      <c r="G47" s="13"/>
      <c r="H47" s="7">
        <f t="shared" si="34"/>
        <v>0</v>
      </c>
      <c r="I47" s="13"/>
      <c r="J47" s="22">
        <f t="shared" si="35"/>
        <v>0</v>
      </c>
      <c r="K47" s="13"/>
      <c r="L47" s="22">
        <f t="shared" si="44"/>
        <v>0</v>
      </c>
      <c r="M47" s="13"/>
      <c r="N47" s="22">
        <f t="shared" si="37"/>
        <v>0</v>
      </c>
      <c r="O47" s="20"/>
      <c r="P47" s="21">
        <f t="shared" si="38"/>
        <v>0</v>
      </c>
      <c r="Q47" s="20"/>
      <c r="R47" s="21">
        <f t="shared" si="39"/>
        <v>0</v>
      </c>
      <c r="S47" s="6"/>
      <c r="T47" s="21">
        <f t="shared" si="45"/>
        <v>0</v>
      </c>
      <c r="U47" s="6"/>
      <c r="V47" s="21">
        <f t="shared" si="40"/>
        <v>0</v>
      </c>
      <c r="W47" s="6"/>
      <c r="X47" s="21">
        <f t="shared" si="41"/>
        <v>0</v>
      </c>
      <c r="Y47" s="6"/>
      <c r="Z47" s="7">
        <f t="shared" si="42"/>
        <v>0</v>
      </c>
      <c r="AA47" s="25">
        <f t="shared" si="43"/>
        <v>0</v>
      </c>
      <c r="AB47" s="18">
        <v>38</v>
      </c>
      <c r="AD47" s="75"/>
      <c r="AE47" s="75"/>
    </row>
    <row r="48" spans="1:31" x14ac:dyDescent="0.3">
      <c r="A48" s="18">
        <v>39</v>
      </c>
      <c r="B48" s="13"/>
      <c r="C48" s="13"/>
      <c r="D48" s="13"/>
      <c r="E48" s="13"/>
      <c r="F48" s="7">
        <f t="shared" si="33"/>
        <v>0</v>
      </c>
      <c r="G48" s="13"/>
      <c r="H48" s="7">
        <f t="shared" si="34"/>
        <v>0</v>
      </c>
      <c r="I48" s="20"/>
      <c r="J48" s="22">
        <f t="shared" si="35"/>
        <v>0</v>
      </c>
      <c r="K48" s="20"/>
      <c r="L48" s="22">
        <f t="shared" si="44"/>
        <v>0</v>
      </c>
      <c r="M48" s="13"/>
      <c r="N48" s="22">
        <f t="shared" si="37"/>
        <v>0</v>
      </c>
      <c r="O48" s="20"/>
      <c r="P48" s="21">
        <f t="shared" si="38"/>
        <v>0</v>
      </c>
      <c r="Q48" s="20"/>
      <c r="R48" s="21">
        <f t="shared" si="39"/>
        <v>0</v>
      </c>
      <c r="S48" s="6"/>
      <c r="T48" s="21">
        <f t="shared" si="45"/>
        <v>0</v>
      </c>
      <c r="U48" s="6"/>
      <c r="V48" s="21">
        <f t="shared" si="40"/>
        <v>0</v>
      </c>
      <c r="W48" s="6"/>
      <c r="X48" s="21">
        <f t="shared" si="41"/>
        <v>0</v>
      </c>
      <c r="Y48" s="6"/>
      <c r="Z48" s="7">
        <f t="shared" si="42"/>
        <v>0</v>
      </c>
      <c r="AA48" s="25">
        <f t="shared" si="43"/>
        <v>0</v>
      </c>
      <c r="AB48" s="18">
        <v>39</v>
      </c>
      <c r="AD48" s="75"/>
      <c r="AE48" s="75"/>
    </row>
    <row r="49" spans="1:11" x14ac:dyDescent="0.3">
      <c r="A49" s="66" t="s">
        <v>11</v>
      </c>
      <c r="B49" s="66"/>
      <c r="C49" s="67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7">
    <mergeCell ref="AD10:AE48"/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1"/>
    </sheetView>
  </sheetViews>
  <sheetFormatPr baseColWidth="10" defaultRowHeight="14.4" x14ac:dyDescent="0.3"/>
  <cols>
    <col min="1" max="1" width="18.33203125" bestFit="1" customWidth="1"/>
    <col min="2" max="2" width="19" customWidth="1"/>
    <col min="4" max="4" width="18.77734375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6" x14ac:dyDescent="0.3">
      <c r="E2" s="79" t="s">
        <v>14</v>
      </c>
      <c r="F2" s="79"/>
      <c r="G2" s="14">
        <f>COUNTA(B11:B69)</f>
        <v>56</v>
      </c>
    </row>
    <row r="3" spans="1:26" x14ac:dyDescent="0.3">
      <c r="B3" s="2"/>
      <c r="E3" s="79" t="s">
        <v>16</v>
      </c>
      <c r="F3" s="79"/>
      <c r="G3" s="14">
        <f>COUNTA(E8:T8)</f>
        <v>6</v>
      </c>
    </row>
    <row r="4" spans="1:26" x14ac:dyDescent="0.3">
      <c r="B4" s="2"/>
      <c r="C4" s="3"/>
    </row>
    <row r="6" spans="1:26" x14ac:dyDescent="0.3">
      <c r="D6" s="1" t="s">
        <v>0</v>
      </c>
      <c r="E6" s="73" t="s">
        <v>301</v>
      </c>
      <c r="F6" s="73"/>
      <c r="G6" s="73" t="s">
        <v>359</v>
      </c>
      <c r="H6" s="73"/>
      <c r="I6" s="73" t="s">
        <v>414</v>
      </c>
      <c r="J6" s="73"/>
      <c r="K6" s="73" t="s">
        <v>642</v>
      </c>
      <c r="L6" s="73"/>
      <c r="M6" s="73" t="s">
        <v>784</v>
      </c>
      <c r="N6" s="73"/>
      <c r="O6" s="73" t="s">
        <v>879</v>
      </c>
      <c r="P6" s="73"/>
      <c r="Q6" s="73"/>
      <c r="R6" s="73"/>
      <c r="S6" s="73"/>
      <c r="T6" s="73"/>
      <c r="U6" s="73"/>
      <c r="V6" s="73"/>
    </row>
    <row r="7" spans="1:26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4</v>
      </c>
      <c r="N7" s="71"/>
      <c r="O7" s="70">
        <v>2</v>
      </c>
      <c r="P7" s="71"/>
      <c r="Q7" s="70"/>
      <c r="R7" s="71"/>
      <c r="S7" s="70"/>
      <c r="T7" s="71"/>
      <c r="U7" s="70"/>
      <c r="V7" s="71"/>
    </row>
    <row r="8" spans="1:26" x14ac:dyDescent="0.3">
      <c r="D8" s="1" t="s">
        <v>1</v>
      </c>
      <c r="E8" s="72" t="s">
        <v>302</v>
      </c>
      <c r="F8" s="72"/>
      <c r="G8" s="80">
        <v>45962</v>
      </c>
      <c r="H8" s="81"/>
      <c r="I8" s="80">
        <v>45983</v>
      </c>
      <c r="J8" s="81"/>
      <c r="K8" s="80">
        <v>46004</v>
      </c>
      <c r="L8" s="81"/>
      <c r="M8" s="72">
        <v>46060</v>
      </c>
      <c r="N8" s="72"/>
      <c r="O8" s="72">
        <v>46117</v>
      </c>
      <c r="P8" s="72"/>
      <c r="Q8" s="72"/>
      <c r="R8" s="72"/>
      <c r="S8" s="72"/>
      <c r="T8" s="72"/>
      <c r="U8" s="72"/>
      <c r="V8" s="72"/>
    </row>
    <row r="9" spans="1:26" x14ac:dyDescent="0.3">
      <c r="D9" s="1" t="s">
        <v>2</v>
      </c>
      <c r="E9" s="73">
        <v>34</v>
      </c>
      <c r="F9" s="73"/>
      <c r="G9" s="70">
        <v>21</v>
      </c>
      <c r="H9" s="71"/>
      <c r="I9" s="70">
        <v>38</v>
      </c>
      <c r="J9" s="71"/>
      <c r="K9" s="70">
        <v>33</v>
      </c>
      <c r="L9" s="71"/>
      <c r="M9" s="73">
        <v>30</v>
      </c>
      <c r="N9" s="73"/>
      <c r="O9" s="73">
        <v>31</v>
      </c>
      <c r="P9" s="73"/>
      <c r="Q9" s="73"/>
      <c r="R9" s="73"/>
      <c r="S9" s="73"/>
      <c r="T9" s="73"/>
      <c r="U9" s="73"/>
      <c r="V9" s="73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3">
      <c r="A11" s="19">
        <f t="shared" ref="A11:A33" si="0">X11</f>
        <v>1</v>
      </c>
      <c r="B11" s="59" t="s">
        <v>340</v>
      </c>
      <c r="C11" s="59" t="s">
        <v>341</v>
      </c>
      <c r="D11" s="6" t="s">
        <v>125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3">
      <c r="A12" s="19">
        <f t="shared" si="0"/>
        <v>2</v>
      </c>
      <c r="B12" s="59" t="s">
        <v>396</v>
      </c>
      <c r="C12" s="59" t="s">
        <v>86</v>
      </c>
      <c r="D12" s="6" t="s">
        <v>125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3">
      <c r="A13" s="19">
        <f t="shared" si="0"/>
        <v>3</v>
      </c>
      <c r="B13" s="59" t="s">
        <v>110</v>
      </c>
      <c r="C13" s="59" t="s">
        <v>342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3">
      <c r="A14" s="19">
        <f t="shared" si="0"/>
        <v>4</v>
      </c>
      <c r="B14" s="59" t="s">
        <v>345</v>
      </c>
      <c r="C14" s="59" t="s">
        <v>313</v>
      </c>
      <c r="D14" s="6" t="s">
        <v>125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3">
      <c r="A15" s="19">
        <f t="shared" si="0"/>
        <v>5</v>
      </c>
      <c r="B15" s="59" t="s">
        <v>393</v>
      </c>
      <c r="C15" s="59" t="s">
        <v>188</v>
      </c>
      <c r="D15" s="6" t="s">
        <v>158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3">
      <c r="A16" s="19">
        <f t="shared" si="0"/>
        <v>6</v>
      </c>
      <c r="B16" s="59" t="s">
        <v>349</v>
      </c>
      <c r="C16" s="59" t="s">
        <v>350</v>
      </c>
      <c r="D16" s="6" t="s">
        <v>125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3">
      <c r="A17" s="19">
        <f t="shared" si="0"/>
        <v>7</v>
      </c>
      <c r="B17" s="59" t="s">
        <v>397</v>
      </c>
      <c r="C17" s="59" t="s">
        <v>58</v>
      </c>
      <c r="D17" s="6" t="s">
        <v>158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3">
      <c r="A18" s="19">
        <f t="shared" si="0"/>
        <v>8</v>
      </c>
      <c r="B18" s="59" t="s">
        <v>392</v>
      </c>
      <c r="C18" s="59" t="s">
        <v>189</v>
      </c>
      <c r="D18" s="6" t="s">
        <v>158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3">
      <c r="A19" s="19">
        <f t="shared" si="0"/>
        <v>9</v>
      </c>
      <c r="B19" s="59" t="s">
        <v>391</v>
      </c>
      <c r="C19" s="59" t="s">
        <v>58</v>
      </c>
      <c r="D19" s="6" t="s">
        <v>158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3">
      <c r="A20" s="19">
        <f t="shared" si="0"/>
        <v>10</v>
      </c>
      <c r="B20" s="59" t="s">
        <v>394</v>
      </c>
      <c r="C20" s="59" t="s">
        <v>395</v>
      </c>
      <c r="D20" s="6" t="s">
        <v>158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3">
      <c r="A21" s="19">
        <f t="shared" si="0"/>
        <v>11</v>
      </c>
      <c r="B21" s="59" t="s">
        <v>457</v>
      </c>
      <c r="C21" s="59" t="s">
        <v>458</v>
      </c>
      <c r="D21" s="6" t="s">
        <v>125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3">
      <c r="A22" s="19">
        <f t="shared" si="0"/>
        <v>12</v>
      </c>
      <c r="B22" s="6" t="s">
        <v>686</v>
      </c>
      <c r="C22" s="6" t="s">
        <v>189</v>
      </c>
      <c r="D22" s="6" t="s">
        <v>125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3">
      <c r="A23" s="19">
        <f t="shared" si="0"/>
        <v>13</v>
      </c>
      <c r="B23" s="6" t="s">
        <v>346</v>
      </c>
      <c r="C23" s="6" t="s">
        <v>347</v>
      </c>
      <c r="D23" s="6" t="s">
        <v>125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3">
      <c r="A24" s="19">
        <f t="shared" si="0"/>
        <v>14</v>
      </c>
      <c r="B24" s="6" t="s">
        <v>348</v>
      </c>
      <c r="C24" s="6" t="s">
        <v>109</v>
      </c>
      <c r="D24" s="6" t="s">
        <v>125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3">
      <c r="A25" s="19">
        <f t="shared" si="0"/>
        <v>15</v>
      </c>
      <c r="B25" s="6" t="s">
        <v>343</v>
      </c>
      <c r="C25" s="6" t="s">
        <v>344</v>
      </c>
      <c r="D25" s="6" t="s">
        <v>125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3">
      <c r="A26" s="19">
        <f t="shared" si="0"/>
        <v>16</v>
      </c>
      <c r="B26" s="6" t="s">
        <v>459</v>
      </c>
      <c r="C26" s="6" t="s">
        <v>460</v>
      </c>
      <c r="D26" s="6" t="s">
        <v>186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3">
      <c r="A27" s="19">
        <f t="shared" si="0"/>
        <v>17</v>
      </c>
      <c r="B27" s="6" t="s">
        <v>466</v>
      </c>
      <c r="C27" s="28" t="s">
        <v>467</v>
      </c>
      <c r="D27" s="6" t="s">
        <v>158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3">
      <c r="A28" s="19">
        <f t="shared" si="0"/>
        <v>18</v>
      </c>
      <c r="B28" s="6" t="s">
        <v>59</v>
      </c>
      <c r="C28" s="6" t="s">
        <v>353</v>
      </c>
      <c r="D28" s="6" t="s">
        <v>186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3">
      <c r="A29" s="19">
        <f t="shared" si="0"/>
        <v>19</v>
      </c>
      <c r="B29" s="6" t="s">
        <v>356</v>
      </c>
      <c r="C29" s="6" t="s">
        <v>357</v>
      </c>
      <c r="D29" s="6" t="s">
        <v>186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3">
      <c r="A30" s="19">
        <f t="shared" si="0"/>
        <v>20</v>
      </c>
      <c r="B30" s="6" t="s">
        <v>461</v>
      </c>
      <c r="C30" s="6" t="s">
        <v>462</v>
      </c>
      <c r="D30" s="6" t="s">
        <v>406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3">
      <c r="A31" s="19">
        <f t="shared" si="0"/>
        <v>21</v>
      </c>
      <c r="B31" s="6" t="s">
        <v>687</v>
      </c>
      <c r="C31" s="6" t="s">
        <v>342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3">
      <c r="A32" s="19">
        <f t="shared" si="0"/>
        <v>22</v>
      </c>
      <c r="B32" s="6" t="s">
        <v>785</v>
      </c>
      <c r="C32" s="6" t="s">
        <v>472</v>
      </c>
      <c r="D32" s="6" t="s">
        <v>428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3">
      <c r="A33" s="20">
        <f t="shared" si="0"/>
        <v>23</v>
      </c>
      <c r="B33" s="6" t="s">
        <v>690</v>
      </c>
      <c r="C33" s="6" t="s">
        <v>691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3">
      <c r="A34" s="19">
        <v>24</v>
      </c>
      <c r="B34" s="6" t="s">
        <v>693</v>
      </c>
      <c r="C34" s="6" t="s">
        <v>694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3">
      <c r="A35" s="19">
        <v>25</v>
      </c>
      <c r="B35" s="6" t="s">
        <v>351</v>
      </c>
      <c r="C35" s="6" t="s">
        <v>352</v>
      </c>
      <c r="D35" s="6" t="s">
        <v>125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3">
      <c r="A36" s="19">
        <v>26</v>
      </c>
      <c r="B36" s="6" t="s">
        <v>404</v>
      </c>
      <c r="C36" s="6" t="s">
        <v>405</v>
      </c>
      <c r="D36" s="6" t="s">
        <v>406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3">
      <c r="A37" s="19">
        <v>27</v>
      </c>
      <c r="B37" s="6" t="s">
        <v>688</v>
      </c>
      <c r="C37" s="6" t="s">
        <v>689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3">
      <c r="A38" s="19">
        <v>28</v>
      </c>
      <c r="B38" s="6" t="s">
        <v>103</v>
      </c>
      <c r="C38" s="6" t="s">
        <v>390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3">
      <c r="A39" s="19">
        <v>29</v>
      </c>
      <c r="B39" s="6" t="s">
        <v>477</v>
      </c>
      <c r="C39" s="6" t="s">
        <v>478</v>
      </c>
      <c r="D39" s="6" t="s">
        <v>441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3">
      <c r="A40" s="19">
        <v>30</v>
      </c>
      <c r="B40" s="6" t="s">
        <v>354</v>
      </c>
      <c r="C40" s="6" t="s">
        <v>355</v>
      </c>
      <c r="D40" s="6" t="s">
        <v>102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3">
      <c r="A41" s="19">
        <v>31</v>
      </c>
      <c r="B41" s="6" t="s">
        <v>470</v>
      </c>
      <c r="C41" s="6" t="s">
        <v>471</v>
      </c>
      <c r="D41" s="28" t="s">
        <v>186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3">
      <c r="A42" s="19">
        <v>32</v>
      </c>
      <c r="B42" s="6" t="s">
        <v>475</v>
      </c>
      <c r="C42" s="6" t="s">
        <v>476</v>
      </c>
      <c r="D42" s="6" t="s">
        <v>158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3">
      <c r="A43" s="19">
        <v>33</v>
      </c>
      <c r="B43" s="6" t="s">
        <v>463</v>
      </c>
      <c r="C43" s="6" t="s">
        <v>464</v>
      </c>
      <c r="D43" s="6" t="s">
        <v>135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3">
      <c r="A44" s="19">
        <v>34</v>
      </c>
      <c r="B44" s="6" t="s">
        <v>790</v>
      </c>
      <c r="C44" s="6" t="s">
        <v>149</v>
      </c>
      <c r="D44" s="6" t="s">
        <v>125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3">
      <c r="A45" s="19">
        <v>35</v>
      </c>
      <c r="B45" s="6" t="s">
        <v>465</v>
      </c>
      <c r="C45" s="6" t="s">
        <v>109</v>
      </c>
      <c r="D45" s="6" t="s">
        <v>186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3">
      <c r="A46" s="20">
        <v>36</v>
      </c>
      <c r="B46" s="6" t="s">
        <v>241</v>
      </c>
      <c r="C46" s="6" t="s">
        <v>467</v>
      </c>
      <c r="D46" s="6" t="s">
        <v>135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3">
      <c r="A47" s="19">
        <v>37</v>
      </c>
      <c r="B47" s="6" t="s">
        <v>468</v>
      </c>
      <c r="C47" s="6" t="s">
        <v>469</v>
      </c>
      <c r="D47" s="6" t="s">
        <v>125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3">
      <c r="A48" s="19">
        <v>38</v>
      </c>
      <c r="B48" s="6" t="s">
        <v>692</v>
      </c>
      <c r="C48" s="6" t="s">
        <v>357</v>
      </c>
      <c r="D48" s="6" t="s">
        <v>644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3">
      <c r="A49" s="19">
        <v>39</v>
      </c>
      <c r="B49" s="6" t="s">
        <v>786</v>
      </c>
      <c r="C49" s="6" t="s">
        <v>787</v>
      </c>
      <c r="D49" s="6" t="s">
        <v>406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3">
      <c r="A50" s="19">
        <v>40</v>
      </c>
      <c r="B50" s="6" t="s">
        <v>473</v>
      </c>
      <c r="C50" s="6" t="s">
        <v>474</v>
      </c>
      <c r="D50" s="6" t="s">
        <v>439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3">
      <c r="A51" s="19">
        <v>41</v>
      </c>
      <c r="B51" s="6" t="s">
        <v>881</v>
      </c>
      <c r="C51" s="6" t="s">
        <v>882</v>
      </c>
      <c r="D51" s="6" t="s">
        <v>98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3">
      <c r="A52" s="19">
        <v>42</v>
      </c>
      <c r="B52" s="6" t="s">
        <v>479</v>
      </c>
      <c r="C52" s="6" t="s">
        <v>415</v>
      </c>
      <c r="D52" s="6" t="s">
        <v>406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3">
      <c r="A53" s="19">
        <v>43</v>
      </c>
      <c r="B53" s="6" t="s">
        <v>791</v>
      </c>
      <c r="C53" s="6" t="s">
        <v>82</v>
      </c>
      <c r="D53" s="6" t="s">
        <v>406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3">
      <c r="A54" s="19">
        <v>44</v>
      </c>
      <c r="B54" s="6" t="s">
        <v>883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3">
      <c r="A55" s="19">
        <v>45</v>
      </c>
      <c r="B55" s="6" t="s">
        <v>490</v>
      </c>
      <c r="C55" s="6" t="s">
        <v>483</v>
      </c>
      <c r="D55" s="6" t="s">
        <v>186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3">
      <c r="A56" s="19">
        <v>46</v>
      </c>
      <c r="B56" s="6" t="s">
        <v>486</v>
      </c>
      <c r="C56" s="6" t="s">
        <v>347</v>
      </c>
      <c r="D56" s="6" t="s">
        <v>152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3">
      <c r="A57" s="19">
        <v>47</v>
      </c>
      <c r="B57" s="6" t="s">
        <v>884</v>
      </c>
      <c r="C57" s="6" t="s">
        <v>885</v>
      </c>
      <c r="D57" s="6" t="s">
        <v>441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3">
      <c r="A58" s="19">
        <v>48</v>
      </c>
      <c r="B58" s="6" t="s">
        <v>480</v>
      </c>
      <c r="C58" s="6" t="s">
        <v>481</v>
      </c>
      <c r="D58" s="6" t="s">
        <v>428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3">
      <c r="A59" s="19">
        <v>49</v>
      </c>
      <c r="B59" s="6" t="s">
        <v>886</v>
      </c>
      <c r="C59" s="6" t="s">
        <v>167</v>
      </c>
      <c r="D59" s="6" t="s">
        <v>98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3">
      <c r="A60" s="19">
        <v>50</v>
      </c>
      <c r="B60" s="6" t="s">
        <v>482</v>
      </c>
      <c r="C60" s="6" t="s">
        <v>483</v>
      </c>
      <c r="D60" s="6" t="s">
        <v>428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3">
      <c r="A61" s="19">
        <v>51</v>
      </c>
      <c r="B61" s="6" t="s">
        <v>484</v>
      </c>
      <c r="C61" s="6" t="s">
        <v>82</v>
      </c>
      <c r="D61" s="6" t="s">
        <v>485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3">
      <c r="A62" s="19">
        <v>52</v>
      </c>
      <c r="B62" s="6" t="s">
        <v>788</v>
      </c>
      <c r="C62" s="6" t="s">
        <v>789</v>
      </c>
      <c r="D62" s="6" t="s">
        <v>792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3">
      <c r="A63" s="19">
        <v>53</v>
      </c>
      <c r="B63" s="6" t="s">
        <v>887</v>
      </c>
      <c r="C63" s="6" t="s">
        <v>888</v>
      </c>
      <c r="D63" s="6" t="s">
        <v>889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3">
      <c r="A64" s="19">
        <v>54</v>
      </c>
      <c r="B64" s="6" t="s">
        <v>890</v>
      </c>
      <c r="C64" s="6" t="s">
        <v>140</v>
      </c>
      <c r="D64" s="6" t="s">
        <v>889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3">
      <c r="A65" s="19">
        <v>55</v>
      </c>
      <c r="B65" s="6" t="s">
        <v>695</v>
      </c>
      <c r="C65" s="6" t="s">
        <v>696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3">
      <c r="A66" s="19">
        <v>56</v>
      </c>
      <c r="B66" s="6" t="s">
        <v>487</v>
      </c>
      <c r="C66" s="6" t="s">
        <v>488</v>
      </c>
      <c r="D66" s="6" t="s">
        <v>489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3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3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3">
      <c r="A69" s="19">
        <v>59</v>
      </c>
      <c r="B69" s="6"/>
      <c r="C69" s="6"/>
      <c r="D69" s="6" t="s">
        <v>152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3">
      <c r="A70" s="66" t="s">
        <v>11</v>
      </c>
      <c r="B70" s="66"/>
      <c r="C70" s="67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3">
      <c r="A71" s="82" t="s">
        <v>18</v>
      </c>
      <c r="B71" s="82"/>
      <c r="C71" s="82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0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4" x14ac:dyDescent="0.3">
      <c r="E2" s="79" t="s">
        <v>14</v>
      </c>
      <c r="F2" s="79"/>
      <c r="G2" s="14">
        <f>COUNTA(B11:B47)</f>
        <v>37</v>
      </c>
    </row>
    <row r="3" spans="1:24" x14ac:dyDescent="0.3">
      <c r="B3" s="2"/>
      <c r="E3" s="79" t="s">
        <v>16</v>
      </c>
      <c r="F3" s="79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73" t="s">
        <v>301</v>
      </c>
      <c r="F6" s="73"/>
      <c r="G6" s="73" t="s">
        <v>359</v>
      </c>
      <c r="H6" s="73"/>
      <c r="I6" s="73" t="s">
        <v>414</v>
      </c>
      <c r="J6" s="73"/>
      <c r="K6" s="73" t="s">
        <v>642</v>
      </c>
      <c r="L6" s="73"/>
      <c r="M6" s="73" t="s">
        <v>768</v>
      </c>
      <c r="N6" s="73"/>
      <c r="O6" s="73" t="s">
        <v>879</v>
      </c>
      <c r="P6" s="73"/>
      <c r="Q6" s="73"/>
      <c r="R6" s="73"/>
      <c r="S6" s="73"/>
      <c r="T6" s="73"/>
    </row>
    <row r="7" spans="1:24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4</v>
      </c>
      <c r="N7" s="71"/>
      <c r="O7" s="70">
        <v>2</v>
      </c>
      <c r="P7" s="71"/>
      <c r="Q7" s="70"/>
      <c r="R7" s="71"/>
      <c r="S7" s="70"/>
      <c r="T7" s="71"/>
    </row>
    <row r="8" spans="1:24" x14ac:dyDescent="0.3">
      <c r="D8" s="1" t="s">
        <v>1</v>
      </c>
      <c r="E8" s="72" t="s">
        <v>302</v>
      </c>
      <c r="F8" s="72"/>
      <c r="G8" s="72">
        <v>45962</v>
      </c>
      <c r="H8" s="72"/>
      <c r="I8" s="80">
        <v>45983</v>
      </c>
      <c r="J8" s="81"/>
      <c r="K8" s="80">
        <v>46004</v>
      </c>
      <c r="L8" s="81"/>
      <c r="M8" s="72">
        <v>46060</v>
      </c>
      <c r="N8" s="72"/>
      <c r="O8" s="72">
        <v>46117</v>
      </c>
      <c r="P8" s="72"/>
      <c r="Q8" s="72"/>
      <c r="R8" s="72"/>
      <c r="S8" s="72"/>
      <c r="T8" s="72"/>
    </row>
    <row r="9" spans="1:24" x14ac:dyDescent="0.3">
      <c r="D9" s="1" t="s">
        <v>2</v>
      </c>
      <c r="E9" s="73">
        <v>6</v>
      </c>
      <c r="F9" s="73"/>
      <c r="G9" s="73">
        <v>8</v>
      </c>
      <c r="H9" s="73"/>
      <c r="I9" s="70">
        <v>15</v>
      </c>
      <c r="J9" s="71"/>
      <c r="K9" s="70">
        <v>25</v>
      </c>
      <c r="L9" s="71"/>
      <c r="M9" s="73">
        <v>29</v>
      </c>
      <c r="N9" s="73"/>
      <c r="O9" s="73">
        <v>15</v>
      </c>
      <c r="P9" s="73"/>
      <c r="Q9" s="73"/>
      <c r="R9" s="73"/>
      <c r="S9" s="73"/>
      <c r="T9" s="73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5">
        <f t="shared" ref="A11:A47" si="0">V11</f>
        <v>1</v>
      </c>
      <c r="B11" s="59" t="s">
        <v>92</v>
      </c>
      <c r="C11" s="59" t="s">
        <v>323</v>
      </c>
      <c r="D11" s="6" t="s">
        <v>152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3">
      <c r="A12" s="5">
        <f t="shared" si="0"/>
        <v>2</v>
      </c>
      <c r="B12" s="59" t="s">
        <v>338</v>
      </c>
      <c r="C12" s="59" t="s">
        <v>339</v>
      </c>
      <c r="D12" s="6" t="s">
        <v>102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3">
      <c r="A13" s="5">
        <f t="shared" si="0"/>
        <v>3</v>
      </c>
      <c r="B13" s="59" t="s">
        <v>440</v>
      </c>
      <c r="C13" s="59" t="s">
        <v>453</v>
      </c>
      <c r="D13" s="6" t="s">
        <v>441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3">
      <c r="A14" s="5">
        <f t="shared" si="0"/>
        <v>4</v>
      </c>
      <c r="B14" s="59" t="s">
        <v>434</v>
      </c>
      <c r="C14" s="59" t="s">
        <v>435</v>
      </c>
      <c r="D14" s="6" t="s">
        <v>431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3">
      <c r="A15" s="5">
        <f t="shared" si="0"/>
        <v>5</v>
      </c>
      <c r="B15" s="59" t="s">
        <v>408</v>
      </c>
      <c r="C15" s="59" t="s">
        <v>409</v>
      </c>
      <c r="D15" s="6" t="s">
        <v>158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3">
      <c r="A16" s="5">
        <f t="shared" si="0"/>
        <v>6</v>
      </c>
      <c r="B16" s="59" t="s">
        <v>442</v>
      </c>
      <c r="C16" s="59" t="s">
        <v>452</v>
      </c>
      <c r="D16" s="6" t="s">
        <v>125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3">
      <c r="A17" s="5">
        <f t="shared" si="0"/>
        <v>7</v>
      </c>
      <c r="B17" s="59" t="s">
        <v>444</v>
      </c>
      <c r="C17" s="59" t="s">
        <v>445</v>
      </c>
      <c r="D17" s="6" t="s">
        <v>431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3">
      <c r="A18" s="5">
        <f t="shared" si="0"/>
        <v>8</v>
      </c>
      <c r="B18" s="59" t="s">
        <v>410</v>
      </c>
      <c r="C18" s="59" t="s">
        <v>407</v>
      </c>
      <c r="D18" s="6" t="s">
        <v>102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3">
      <c r="A19" s="5">
        <f t="shared" si="0"/>
        <v>9</v>
      </c>
      <c r="B19" s="59" t="s">
        <v>670</v>
      </c>
      <c r="C19" s="59" t="s">
        <v>492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3">
      <c r="A20" s="5">
        <f t="shared" si="0"/>
        <v>10</v>
      </c>
      <c r="B20" s="59" t="s">
        <v>436</v>
      </c>
      <c r="C20" s="59" t="s">
        <v>437</v>
      </c>
      <c r="D20" s="6" t="s">
        <v>152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3">
      <c r="A21" s="5">
        <f t="shared" si="0"/>
        <v>11</v>
      </c>
      <c r="B21" s="6" t="s">
        <v>500</v>
      </c>
      <c r="C21" s="6" t="s">
        <v>501</v>
      </c>
      <c r="D21" s="6" t="s">
        <v>152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3">
      <c r="A22" s="5">
        <f t="shared" si="0"/>
        <v>12</v>
      </c>
      <c r="B22" s="6" t="s">
        <v>450</v>
      </c>
      <c r="C22" s="6" t="s">
        <v>451</v>
      </c>
      <c r="D22" s="6" t="s">
        <v>441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3">
      <c r="A23" s="5">
        <f t="shared" si="0"/>
        <v>13</v>
      </c>
      <c r="B23" s="6" t="s">
        <v>769</v>
      </c>
      <c r="C23" s="6" t="s">
        <v>770</v>
      </c>
      <c r="D23" s="6" t="s">
        <v>102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3">
      <c r="A24" s="5">
        <f t="shared" si="0"/>
        <v>14</v>
      </c>
      <c r="B24" s="6" t="s">
        <v>446</v>
      </c>
      <c r="C24" s="6" t="s">
        <v>447</v>
      </c>
      <c r="D24" s="6" t="s">
        <v>406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3">
      <c r="A25" s="5">
        <f t="shared" si="0"/>
        <v>15</v>
      </c>
      <c r="B25" s="6" t="s">
        <v>438</v>
      </c>
      <c r="C25" s="6" t="s">
        <v>540</v>
      </c>
      <c r="D25" s="6" t="s">
        <v>439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3">
      <c r="A26" s="5">
        <f t="shared" si="0"/>
        <v>16</v>
      </c>
      <c r="B26" s="6" t="s">
        <v>155</v>
      </c>
      <c r="C26" s="6" t="s">
        <v>771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3">
      <c r="A27" s="5">
        <f t="shared" si="0"/>
        <v>17</v>
      </c>
      <c r="B27" s="6" t="s">
        <v>448</v>
      </c>
      <c r="C27" s="6" t="s">
        <v>449</v>
      </c>
      <c r="D27" s="6" t="s">
        <v>439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3">
      <c r="A28" s="5">
        <f t="shared" si="0"/>
        <v>18</v>
      </c>
      <c r="B28" s="6" t="s">
        <v>675</v>
      </c>
      <c r="C28" s="6" t="s">
        <v>676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3">
      <c r="A29" s="5">
        <f t="shared" si="0"/>
        <v>19</v>
      </c>
      <c r="B29" s="6" t="s">
        <v>671</v>
      </c>
      <c r="C29" s="6" t="s">
        <v>672</v>
      </c>
      <c r="D29" s="6" t="s">
        <v>125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3">
      <c r="A30" s="5">
        <f t="shared" si="0"/>
        <v>20</v>
      </c>
      <c r="B30" s="6" t="s">
        <v>677</v>
      </c>
      <c r="C30" s="6" t="s">
        <v>678</v>
      </c>
      <c r="D30" s="6" t="s">
        <v>431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3">
      <c r="A31" s="5">
        <v>21</v>
      </c>
      <c r="B31" s="6" t="s">
        <v>774</v>
      </c>
      <c r="C31" s="6" t="s">
        <v>775</v>
      </c>
      <c r="D31" s="6" t="s">
        <v>102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3">
      <c r="A32" s="5">
        <v>22</v>
      </c>
      <c r="B32" s="6" t="s">
        <v>772</v>
      </c>
      <c r="C32" s="6" t="s">
        <v>773</v>
      </c>
      <c r="D32" s="6" t="s">
        <v>125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3">
      <c r="A33" s="5">
        <v>23</v>
      </c>
      <c r="B33" s="6" t="s">
        <v>776</v>
      </c>
      <c r="C33" s="6" t="s">
        <v>501</v>
      </c>
      <c r="D33" s="6" t="s">
        <v>606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3">
      <c r="A34" s="5">
        <v>24</v>
      </c>
      <c r="B34" s="6" t="s">
        <v>777</v>
      </c>
      <c r="C34" s="6" t="s">
        <v>778</v>
      </c>
      <c r="D34" s="6" t="s">
        <v>125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3">
      <c r="A35" s="5">
        <v>25</v>
      </c>
      <c r="B35" s="6" t="s">
        <v>679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3">
      <c r="A36" s="5">
        <v>26</v>
      </c>
      <c r="B36" s="6" t="s">
        <v>782</v>
      </c>
      <c r="C36" s="6" t="s">
        <v>783</v>
      </c>
      <c r="D36" s="6" t="s">
        <v>406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3">
      <c r="A37" s="5">
        <v>27</v>
      </c>
      <c r="B37" s="6" t="s">
        <v>673</v>
      </c>
      <c r="C37" s="6" t="s">
        <v>674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3">
      <c r="A38" s="5">
        <v>28</v>
      </c>
      <c r="B38" s="6" t="s">
        <v>455</v>
      </c>
      <c r="C38" s="6" t="s">
        <v>311</v>
      </c>
      <c r="D38" s="6" t="s">
        <v>439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3">
      <c r="A39" s="5">
        <v>29</v>
      </c>
      <c r="B39" s="6" t="s">
        <v>443</v>
      </c>
      <c r="C39" s="6" t="s">
        <v>66</v>
      </c>
      <c r="D39" s="6" t="s">
        <v>439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3">
      <c r="A40" s="5">
        <v>30</v>
      </c>
      <c r="B40" s="6" t="s">
        <v>743</v>
      </c>
      <c r="C40" s="6" t="s">
        <v>779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3">
      <c r="A41" s="5">
        <v>31</v>
      </c>
      <c r="B41" s="6" t="s">
        <v>680</v>
      </c>
      <c r="C41" s="6" t="s">
        <v>681</v>
      </c>
      <c r="D41" s="6" t="s">
        <v>102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3">
      <c r="A42" s="5">
        <v>32</v>
      </c>
      <c r="B42" s="6" t="s">
        <v>684</v>
      </c>
      <c r="C42" s="6" t="s">
        <v>685</v>
      </c>
      <c r="D42" s="6" t="s">
        <v>102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3">
      <c r="A43" s="5">
        <v>33</v>
      </c>
      <c r="B43" s="6" t="s">
        <v>682</v>
      </c>
      <c r="C43" s="6" t="s">
        <v>542</v>
      </c>
      <c r="D43" s="6" t="s">
        <v>125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3">
      <c r="A44" s="5">
        <v>34</v>
      </c>
      <c r="B44" s="6" t="s">
        <v>454</v>
      </c>
      <c r="C44" s="6" t="s">
        <v>456</v>
      </c>
      <c r="D44" s="6" t="s">
        <v>152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3">
      <c r="A45" s="5">
        <v>35</v>
      </c>
      <c r="B45" s="6" t="s">
        <v>683</v>
      </c>
      <c r="C45" s="6" t="s">
        <v>322</v>
      </c>
      <c r="D45" s="6" t="s">
        <v>125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3">
      <c r="A46" s="5">
        <v>36</v>
      </c>
      <c r="B46" s="6" t="s">
        <v>880</v>
      </c>
      <c r="C46" s="6" t="s">
        <v>378</v>
      </c>
      <c r="D46" s="6" t="s">
        <v>98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3">
      <c r="A47" s="5">
        <f t="shared" si="0"/>
        <v>37</v>
      </c>
      <c r="B47" s="6" t="s">
        <v>781</v>
      </c>
      <c r="C47" s="6" t="s">
        <v>780</v>
      </c>
      <c r="D47" s="6" t="s">
        <v>406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3">
      <c r="A48" s="66" t="s">
        <v>11</v>
      </c>
      <c r="B48" s="66"/>
      <c r="C48" s="67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3">
      <c r="A49" s="82" t="s">
        <v>18</v>
      </c>
      <c r="B49" s="82"/>
      <c r="C49" s="82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3">
      <c r="N58" s="10"/>
    </row>
  </sheetData>
  <sortState xmlns:xlrd2="http://schemas.microsoft.com/office/spreadsheetml/2017/richdata2" ref="B11:U47">
    <sortCondition descending="1" ref="U11:U4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8:C48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4" ht="31.2" x14ac:dyDescent="0.6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4" x14ac:dyDescent="0.3">
      <c r="E2" s="79" t="s">
        <v>15</v>
      </c>
      <c r="F2" s="79"/>
      <c r="G2" s="14">
        <f>COUNTA(B11:B56)</f>
        <v>17</v>
      </c>
    </row>
    <row r="3" spans="1:24" x14ac:dyDescent="0.3">
      <c r="B3" s="2"/>
      <c r="E3" s="79" t="s">
        <v>16</v>
      </c>
      <c r="F3" s="79"/>
      <c r="G3" s="14">
        <f>COUNTA(E8:T8)</f>
        <v>3</v>
      </c>
    </row>
    <row r="4" spans="1:24" x14ac:dyDescent="0.3">
      <c r="B4" s="2"/>
      <c r="C4" s="3"/>
    </row>
    <row r="6" spans="1:24" x14ac:dyDescent="0.3">
      <c r="D6" s="1" t="s">
        <v>0</v>
      </c>
      <c r="E6" s="73" t="s">
        <v>359</v>
      </c>
      <c r="F6" s="73"/>
      <c r="G6" s="73" t="s">
        <v>414</v>
      </c>
      <c r="H6" s="73"/>
      <c r="I6" s="73" t="s">
        <v>802</v>
      </c>
      <c r="J6" s="73"/>
      <c r="K6" s="73"/>
      <c r="L6" s="73"/>
      <c r="M6" s="73"/>
      <c r="N6" s="73"/>
      <c r="O6" s="70"/>
      <c r="P6" s="71"/>
      <c r="Q6" s="73"/>
      <c r="R6" s="73"/>
      <c r="S6" s="73"/>
      <c r="T6" s="73"/>
    </row>
    <row r="7" spans="1:24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</row>
    <row r="8" spans="1:24" x14ac:dyDescent="0.3">
      <c r="D8" s="1" t="s">
        <v>1</v>
      </c>
      <c r="E8" s="72">
        <v>45962</v>
      </c>
      <c r="F8" s="72"/>
      <c r="G8" s="80">
        <v>45983</v>
      </c>
      <c r="H8" s="81"/>
      <c r="I8" s="80">
        <v>46060</v>
      </c>
      <c r="J8" s="81"/>
      <c r="K8" s="80"/>
      <c r="L8" s="81"/>
      <c r="M8" s="80"/>
      <c r="N8" s="81"/>
      <c r="O8" s="80"/>
      <c r="P8" s="81"/>
      <c r="Q8" s="72"/>
      <c r="R8" s="72"/>
      <c r="S8" s="72"/>
      <c r="T8" s="72"/>
    </row>
    <row r="9" spans="1:24" x14ac:dyDescent="0.3">
      <c r="D9" s="1" t="s">
        <v>2</v>
      </c>
      <c r="E9" s="73">
        <v>15</v>
      </c>
      <c r="F9" s="73"/>
      <c r="G9" s="70">
        <v>7</v>
      </c>
      <c r="H9" s="71"/>
      <c r="I9" s="70">
        <v>15</v>
      </c>
      <c r="J9" s="71"/>
      <c r="K9" s="70"/>
      <c r="L9" s="71"/>
      <c r="M9" s="70"/>
      <c r="N9" s="71"/>
      <c r="O9" s="70"/>
      <c r="P9" s="71"/>
      <c r="Q9" s="73"/>
      <c r="R9" s="73"/>
      <c r="S9" s="73"/>
      <c r="T9" s="73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18">
        <f t="shared" ref="A11:A56" si="0">V11</f>
        <v>1</v>
      </c>
      <c r="B11" s="13" t="s">
        <v>103</v>
      </c>
      <c r="C11" s="13" t="s">
        <v>390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3">
      <c r="A12" s="18">
        <f t="shared" si="0"/>
        <v>2</v>
      </c>
      <c r="B12" s="13" t="s">
        <v>187</v>
      </c>
      <c r="C12" s="13" t="s">
        <v>415</v>
      </c>
      <c r="D12" s="13" t="s">
        <v>416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3">
      <c r="A13" s="18">
        <f t="shared" si="0"/>
        <v>3</v>
      </c>
      <c r="B13" s="13" t="s">
        <v>417</v>
      </c>
      <c r="C13" s="13" t="s">
        <v>418</v>
      </c>
      <c r="D13" s="13" t="s">
        <v>406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3">
      <c r="A14" s="18">
        <f t="shared" si="0"/>
        <v>4</v>
      </c>
      <c r="B14" s="13" t="s">
        <v>804</v>
      </c>
      <c r="C14" s="13" t="s">
        <v>165</v>
      </c>
      <c r="D14" s="13" t="s">
        <v>416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3">
      <c r="A15" s="18">
        <f t="shared" si="0"/>
        <v>5</v>
      </c>
      <c r="B15" s="13" t="s">
        <v>803</v>
      </c>
      <c r="C15" s="13" t="s">
        <v>460</v>
      </c>
      <c r="D15" s="13" t="s">
        <v>416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3">
      <c r="A16" s="18">
        <f t="shared" si="0"/>
        <v>6</v>
      </c>
      <c r="B16" s="13" t="s">
        <v>423</v>
      </c>
      <c r="C16" s="13" t="s">
        <v>424</v>
      </c>
      <c r="D16" s="13" t="s">
        <v>406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3">
      <c r="A17" s="18">
        <f t="shared" si="0"/>
        <v>7</v>
      </c>
      <c r="B17" s="13" t="s">
        <v>817</v>
      </c>
      <c r="C17" s="13" t="s">
        <v>816</v>
      </c>
      <c r="D17" s="20" t="s">
        <v>792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3">
      <c r="A18" s="18">
        <f t="shared" si="0"/>
        <v>8</v>
      </c>
      <c r="B18" s="13" t="s">
        <v>419</v>
      </c>
      <c r="C18" s="13" t="s">
        <v>420</v>
      </c>
      <c r="D18" s="13" t="s">
        <v>158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3">
      <c r="A19" s="18">
        <f t="shared" si="0"/>
        <v>9</v>
      </c>
      <c r="B19" s="13" t="s">
        <v>805</v>
      </c>
      <c r="C19" s="13" t="s">
        <v>121</v>
      </c>
      <c r="D19" s="13" t="s">
        <v>406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3">
      <c r="A20" s="18">
        <f t="shared" si="0"/>
        <v>10</v>
      </c>
      <c r="B20" s="13" t="s">
        <v>421</v>
      </c>
      <c r="C20" s="13" t="s">
        <v>422</v>
      </c>
      <c r="D20" s="13" t="s">
        <v>406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3">
      <c r="A21" s="18">
        <f t="shared" si="0"/>
        <v>11</v>
      </c>
      <c r="B21" s="13" t="s">
        <v>806</v>
      </c>
      <c r="C21" s="13" t="s">
        <v>813</v>
      </c>
      <c r="D21" s="13" t="s">
        <v>406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3">
      <c r="A22" s="18">
        <f t="shared" si="0"/>
        <v>12</v>
      </c>
      <c r="B22" s="13" t="s">
        <v>807</v>
      </c>
      <c r="C22" s="13" t="s">
        <v>808</v>
      </c>
      <c r="D22" s="20" t="s">
        <v>406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3">
      <c r="A23" s="18">
        <f t="shared" si="0"/>
        <v>13</v>
      </c>
      <c r="B23" s="13" t="s">
        <v>814</v>
      </c>
      <c r="C23" s="13" t="s">
        <v>815</v>
      </c>
      <c r="D23" s="13" t="s">
        <v>406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3">
      <c r="A24" s="18">
        <f t="shared" si="0"/>
        <v>14</v>
      </c>
      <c r="B24" s="13" t="s">
        <v>607</v>
      </c>
      <c r="C24" s="13" t="s">
        <v>809</v>
      </c>
      <c r="D24" s="20" t="s">
        <v>792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3">
      <c r="A25" s="18">
        <f t="shared" si="0"/>
        <v>15</v>
      </c>
      <c r="B25" s="13" t="s">
        <v>810</v>
      </c>
      <c r="C25" s="13" t="s">
        <v>811</v>
      </c>
      <c r="D25" s="13" t="s">
        <v>406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3">
      <c r="A26" s="18">
        <f t="shared" si="0"/>
        <v>16</v>
      </c>
      <c r="B26" s="13" t="s">
        <v>425</v>
      </c>
      <c r="C26" s="40" t="s">
        <v>426</v>
      </c>
      <c r="D26" s="13" t="s">
        <v>406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3">
      <c r="A27" s="18">
        <f t="shared" si="0"/>
        <v>17</v>
      </c>
      <c r="B27" s="13" t="s">
        <v>812</v>
      </c>
      <c r="C27" s="13" t="s">
        <v>57</v>
      </c>
      <c r="D27" s="13" t="s">
        <v>792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3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3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3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3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3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3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3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3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3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3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3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3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3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3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3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3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3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3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3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3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3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3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3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3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3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3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3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3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3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3">
      <c r="A57" s="66" t="s">
        <v>11</v>
      </c>
      <c r="B57" s="66"/>
      <c r="C57" s="67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3">
      <c r="A58" s="82" t="s">
        <v>18</v>
      </c>
      <c r="B58" s="82"/>
      <c r="C58" s="82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2" x14ac:dyDescent="0.3">
      <c r="E2" s="79" t="s">
        <v>14</v>
      </c>
      <c r="F2" s="79"/>
      <c r="G2" s="14">
        <f>COUNTA(B11:B30)</f>
        <v>7</v>
      </c>
    </row>
    <row r="3" spans="1:22" x14ac:dyDescent="0.3">
      <c r="B3" s="2"/>
      <c r="E3" s="79" t="s">
        <v>16</v>
      </c>
      <c r="F3" s="79"/>
      <c r="G3" s="14">
        <f>COUNTA(E8:R8)</f>
        <v>2</v>
      </c>
    </row>
    <row r="4" spans="1:22" x14ac:dyDescent="0.3">
      <c r="B4" s="2"/>
      <c r="C4" s="3"/>
    </row>
    <row r="6" spans="1:22" x14ac:dyDescent="0.3">
      <c r="D6" s="1" t="s">
        <v>0</v>
      </c>
      <c r="E6" s="73" t="s">
        <v>414</v>
      </c>
      <c r="F6" s="73"/>
      <c r="G6" s="73" t="s">
        <v>793</v>
      </c>
      <c r="H6" s="73"/>
      <c r="I6" s="73"/>
      <c r="J6" s="73"/>
      <c r="K6" s="73"/>
      <c r="L6" s="73"/>
      <c r="M6" s="70"/>
      <c r="N6" s="71"/>
      <c r="O6" s="73"/>
      <c r="P6" s="73"/>
      <c r="Q6" s="73"/>
      <c r="R6" s="73"/>
    </row>
    <row r="7" spans="1:22" x14ac:dyDescent="0.3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</row>
    <row r="8" spans="1:22" x14ac:dyDescent="0.3">
      <c r="D8" s="1" t="s">
        <v>1</v>
      </c>
      <c r="E8" s="72">
        <v>45983</v>
      </c>
      <c r="F8" s="72"/>
      <c r="G8" s="80">
        <v>46060</v>
      </c>
      <c r="H8" s="81"/>
      <c r="I8" s="80"/>
      <c r="J8" s="81"/>
      <c r="K8" s="80"/>
      <c r="L8" s="81"/>
      <c r="M8" s="80"/>
      <c r="N8" s="81"/>
      <c r="O8" s="72"/>
      <c r="P8" s="72"/>
      <c r="Q8" s="72"/>
      <c r="R8" s="72"/>
    </row>
    <row r="9" spans="1:22" x14ac:dyDescent="0.3">
      <c r="D9" s="1" t="s">
        <v>2</v>
      </c>
      <c r="E9" s="73">
        <v>4</v>
      </c>
      <c r="F9" s="73"/>
      <c r="G9" s="70">
        <v>7</v>
      </c>
      <c r="H9" s="71"/>
      <c r="I9" s="70"/>
      <c r="J9" s="71"/>
      <c r="K9" s="70"/>
      <c r="L9" s="71"/>
      <c r="M9" s="70"/>
      <c r="N9" s="71"/>
      <c r="O9" s="73">
        <v>0</v>
      </c>
      <c r="P9" s="73"/>
      <c r="Q9" s="73">
        <v>0</v>
      </c>
      <c r="R9" s="73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3">
      <c r="A11" s="5">
        <f t="shared" ref="A11:A23" si="0">T11</f>
        <v>1</v>
      </c>
      <c r="B11" s="6" t="s">
        <v>429</v>
      </c>
      <c r="C11" s="6" t="s">
        <v>430</v>
      </c>
      <c r="D11" s="6" t="s">
        <v>431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3">
      <c r="A12" s="5">
        <f t="shared" si="0"/>
        <v>2</v>
      </c>
      <c r="B12" s="6" t="s">
        <v>794</v>
      </c>
      <c r="C12" s="6" t="s">
        <v>795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3">
      <c r="A13" s="5">
        <f t="shared" si="0"/>
        <v>3</v>
      </c>
      <c r="B13" s="6" t="s">
        <v>796</v>
      </c>
      <c r="C13" s="6" t="s">
        <v>797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3">
      <c r="A14" s="5">
        <f t="shared" si="0"/>
        <v>4</v>
      </c>
      <c r="B14" s="6" t="s">
        <v>427</v>
      </c>
      <c r="C14" s="6" t="s">
        <v>433</v>
      </c>
      <c r="D14" s="6" t="s">
        <v>428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3">
      <c r="A15" s="5">
        <f t="shared" si="0"/>
        <v>5</v>
      </c>
      <c r="B15" s="6" t="s">
        <v>92</v>
      </c>
      <c r="C15" s="6" t="s">
        <v>432</v>
      </c>
      <c r="D15" s="6" t="s">
        <v>152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3">
      <c r="A16" s="5">
        <f t="shared" si="0"/>
        <v>6</v>
      </c>
      <c r="B16" s="6" t="s">
        <v>798</v>
      </c>
      <c r="C16" s="6" t="s">
        <v>801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3">
      <c r="A17" s="5">
        <f t="shared" si="0"/>
        <v>7</v>
      </c>
      <c r="B17" s="6" t="s">
        <v>799</v>
      </c>
      <c r="C17" s="6" t="s">
        <v>800</v>
      </c>
      <c r="D17" s="6" t="s">
        <v>416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3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3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3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3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3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3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3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3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3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3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3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3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3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3">
      <c r="A31" s="66" t="s">
        <v>11</v>
      </c>
      <c r="B31" s="66"/>
      <c r="C31" s="67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3">
      <c r="A32" s="82" t="s">
        <v>18</v>
      </c>
      <c r="B32" s="82"/>
      <c r="C32" s="82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6" width="14.77734375" customWidth="1"/>
    <col min="7" max="7" width="11.44140625" customWidth="1"/>
    <col min="8" max="8" width="17.6640625" customWidth="1"/>
    <col min="9" max="14" width="11.4414062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.2" x14ac:dyDescent="0.6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8" x14ac:dyDescent="0.3">
      <c r="G2" s="79" t="s">
        <v>15</v>
      </c>
      <c r="H2" s="79"/>
      <c r="I2" s="14">
        <f>COUNTA(B11:B40)</f>
        <v>3</v>
      </c>
    </row>
    <row r="3" spans="1:18" x14ac:dyDescent="0.3">
      <c r="B3" s="2"/>
      <c r="G3" s="79" t="s">
        <v>16</v>
      </c>
      <c r="H3" s="79"/>
      <c r="I3" s="14">
        <f>COUNTA(G8:N8)</f>
        <v>0</v>
      </c>
    </row>
    <row r="4" spans="1:18" x14ac:dyDescent="0.3">
      <c r="B4" s="2"/>
      <c r="C4" s="3"/>
    </row>
    <row r="6" spans="1:18" x14ac:dyDescent="0.3">
      <c r="D6" s="1" t="s">
        <v>0</v>
      </c>
      <c r="E6" s="73" t="s">
        <v>802</v>
      </c>
      <c r="F6" s="73"/>
      <c r="G6" s="73"/>
      <c r="H6" s="73"/>
      <c r="I6" s="70"/>
      <c r="J6" s="71"/>
      <c r="K6" s="73"/>
      <c r="L6" s="73"/>
      <c r="M6" s="73"/>
      <c r="N6" s="73"/>
    </row>
    <row r="7" spans="1:18" x14ac:dyDescent="0.3">
      <c r="D7" s="1" t="s">
        <v>10</v>
      </c>
      <c r="E7" s="70">
        <v>1</v>
      </c>
      <c r="F7" s="71"/>
      <c r="G7" s="70"/>
      <c r="H7" s="71"/>
      <c r="I7" s="70"/>
      <c r="J7" s="71"/>
      <c r="K7" s="70"/>
      <c r="L7" s="71"/>
      <c r="M7" s="70"/>
      <c r="N7" s="71"/>
    </row>
    <row r="8" spans="1:18" x14ac:dyDescent="0.3">
      <c r="D8" s="1" t="s">
        <v>1</v>
      </c>
      <c r="E8" s="80">
        <v>46060</v>
      </c>
      <c r="F8" s="81"/>
      <c r="G8" s="80"/>
      <c r="H8" s="81"/>
      <c r="I8" s="80"/>
      <c r="J8" s="81"/>
      <c r="K8" s="72"/>
      <c r="L8" s="72"/>
      <c r="M8" s="72"/>
      <c r="N8" s="72"/>
    </row>
    <row r="9" spans="1:18" x14ac:dyDescent="0.3">
      <c r="D9" s="1" t="s">
        <v>2</v>
      </c>
      <c r="E9" s="73">
        <v>3</v>
      </c>
      <c r="F9" s="73"/>
      <c r="G9" s="73"/>
      <c r="H9" s="73"/>
      <c r="I9" s="70"/>
      <c r="J9" s="71"/>
      <c r="K9" s="73"/>
      <c r="L9" s="73"/>
      <c r="M9" s="73"/>
      <c r="N9" s="73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3">
      <c r="A11" s="18">
        <v>1</v>
      </c>
      <c r="B11" s="13" t="s">
        <v>818</v>
      </c>
      <c r="C11" s="13" t="s">
        <v>819</v>
      </c>
      <c r="D11" s="13" t="s">
        <v>428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3">
      <c r="A12" s="18">
        <v>2</v>
      </c>
      <c r="B12" s="13" t="s">
        <v>184</v>
      </c>
      <c r="C12" s="13" t="s">
        <v>820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3">
      <c r="A13" s="18">
        <v>3</v>
      </c>
      <c r="B13" s="13" t="s">
        <v>821</v>
      </c>
      <c r="C13" s="13" t="s">
        <v>689</v>
      </c>
      <c r="D13" s="13" t="s">
        <v>406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3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3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3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3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3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3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3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3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3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3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3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3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3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3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3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3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3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3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3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3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3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3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3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3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3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3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3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3">
      <c r="A41" s="66" t="s">
        <v>11</v>
      </c>
      <c r="B41" s="66"/>
      <c r="C41" s="67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3">
      <c r="A42" s="82" t="s">
        <v>18</v>
      </c>
      <c r="B42" s="82"/>
      <c r="C42" s="82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3">
      <c r="M59" t="s">
        <v>21</v>
      </c>
    </row>
    <row r="60" spans="13:13" x14ac:dyDescent="0.3">
      <c r="M60" t="s">
        <v>22</v>
      </c>
    </row>
    <row r="61" spans="13:13" x14ac:dyDescent="0.3">
      <c r="M61" t="s">
        <v>23</v>
      </c>
    </row>
    <row r="62" spans="13:13" x14ac:dyDescent="0.3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6" x14ac:dyDescent="0.3">
      <c r="E2" s="79" t="s">
        <v>14</v>
      </c>
      <c r="F2" s="79"/>
      <c r="G2" s="14">
        <f>COUNTA(B11:B23)</f>
        <v>2</v>
      </c>
    </row>
    <row r="3" spans="1:16" x14ac:dyDescent="0.3">
      <c r="B3" s="2"/>
      <c r="E3" s="79" t="s">
        <v>16</v>
      </c>
      <c r="F3" s="79"/>
      <c r="G3" s="14">
        <f>COUNTA(E8:L8)</f>
        <v>1</v>
      </c>
    </row>
    <row r="4" spans="1:16" x14ac:dyDescent="0.3">
      <c r="B4" s="2"/>
      <c r="C4" s="3"/>
    </row>
    <row r="6" spans="1:16" x14ac:dyDescent="0.3">
      <c r="D6" s="1" t="s">
        <v>0</v>
      </c>
      <c r="E6" s="73" t="s">
        <v>802</v>
      </c>
      <c r="F6" s="73"/>
      <c r="G6" s="70"/>
      <c r="H6" s="71"/>
      <c r="I6" s="73"/>
      <c r="J6" s="73"/>
      <c r="K6" s="73"/>
      <c r="L6" s="73"/>
    </row>
    <row r="7" spans="1:16" x14ac:dyDescent="0.3">
      <c r="D7" s="1" t="s">
        <v>10</v>
      </c>
      <c r="E7" s="70">
        <v>1</v>
      </c>
      <c r="F7" s="71"/>
      <c r="G7" s="70"/>
      <c r="H7" s="71"/>
      <c r="I7" s="70"/>
      <c r="J7" s="71"/>
      <c r="K7" s="70"/>
      <c r="L7" s="71"/>
    </row>
    <row r="8" spans="1:16" x14ac:dyDescent="0.3">
      <c r="D8" s="1" t="s">
        <v>1</v>
      </c>
      <c r="E8" s="80">
        <v>46060</v>
      </c>
      <c r="F8" s="81"/>
      <c r="G8" s="80"/>
      <c r="H8" s="81"/>
      <c r="I8" s="72"/>
      <c r="J8" s="72"/>
      <c r="K8" s="72"/>
      <c r="L8" s="72"/>
    </row>
    <row r="9" spans="1:16" x14ac:dyDescent="0.3">
      <c r="D9" s="1" t="s">
        <v>2</v>
      </c>
      <c r="E9" s="73">
        <v>2</v>
      </c>
      <c r="F9" s="73"/>
      <c r="G9" s="70"/>
      <c r="H9" s="71"/>
      <c r="I9" s="73"/>
      <c r="J9" s="73"/>
      <c r="K9" s="73"/>
      <c r="L9" s="73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3">
      <c r="A11" s="5">
        <f t="shared" ref="A11:A23" si="0">N11</f>
        <v>1</v>
      </c>
      <c r="B11" s="6" t="s">
        <v>807</v>
      </c>
      <c r="C11" s="6" t="s">
        <v>822</v>
      </c>
      <c r="D11" s="6" t="s">
        <v>406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3">
      <c r="A12" s="5">
        <f t="shared" si="0"/>
        <v>2</v>
      </c>
      <c r="B12" s="6" t="s">
        <v>823</v>
      </c>
      <c r="C12" s="6" t="s">
        <v>824</v>
      </c>
      <c r="D12" s="6" t="s">
        <v>825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3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3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3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3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3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3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3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3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3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3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3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3">
      <c r="A24" s="66" t="s">
        <v>11</v>
      </c>
      <c r="B24" s="66"/>
      <c r="C24" s="67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3">
      <c r="A25" s="82" t="s">
        <v>18</v>
      </c>
      <c r="B25" s="82"/>
      <c r="C25" s="82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AA5" sqref="AA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4.77734375" customWidth="1"/>
    <col min="24" max="24" width="17.6640625" customWidth="1"/>
  </cols>
  <sheetData>
    <row r="1" spans="1:28" ht="31.2" x14ac:dyDescent="0.6">
      <c r="A1" s="68" t="s">
        <v>233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73" t="s">
        <v>268</v>
      </c>
      <c r="F6" s="73"/>
      <c r="G6" s="73" t="s">
        <v>303</v>
      </c>
      <c r="H6" s="73"/>
      <c r="I6" s="73" t="s">
        <v>359</v>
      </c>
      <c r="J6" s="73"/>
      <c r="K6" s="73" t="s">
        <v>365</v>
      </c>
      <c r="L6" s="73"/>
      <c r="M6" s="73" t="s">
        <v>633</v>
      </c>
      <c r="N6" s="73"/>
      <c r="O6" s="73" t="s">
        <v>414</v>
      </c>
      <c r="P6" s="73"/>
      <c r="Q6" s="73" t="s">
        <v>662</v>
      </c>
      <c r="R6" s="73"/>
      <c r="S6" s="73" t="s">
        <v>850</v>
      </c>
      <c r="T6" s="73"/>
      <c r="U6" s="73" t="s">
        <v>892</v>
      </c>
      <c r="V6" s="73"/>
      <c r="W6" s="73" t="s">
        <v>927</v>
      </c>
      <c r="X6" s="73"/>
      <c r="Y6" s="73" t="s">
        <v>933</v>
      </c>
      <c r="Z6" s="73"/>
    </row>
    <row r="7" spans="1:28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5</v>
      </c>
      <c r="T7" s="71"/>
      <c r="U7" s="70">
        <v>3</v>
      </c>
      <c r="V7" s="71"/>
      <c r="W7" s="70">
        <v>5</v>
      </c>
      <c r="X7" s="71"/>
      <c r="Y7" s="70">
        <v>5</v>
      </c>
      <c r="Z7" s="71"/>
    </row>
    <row r="8" spans="1:28" x14ac:dyDescent="0.3">
      <c r="D8" s="1" t="s">
        <v>1</v>
      </c>
      <c r="E8" s="72">
        <v>45934</v>
      </c>
      <c r="F8" s="72"/>
      <c r="G8" s="72" t="s">
        <v>302</v>
      </c>
      <c r="H8" s="72"/>
      <c r="I8" s="72">
        <v>45961</v>
      </c>
      <c r="J8" s="72"/>
      <c r="K8" s="72">
        <v>45963</v>
      </c>
      <c r="L8" s="72"/>
      <c r="M8" s="72">
        <v>45997</v>
      </c>
      <c r="N8" s="72"/>
      <c r="O8" s="72">
        <v>45983</v>
      </c>
      <c r="P8" s="72"/>
      <c r="Q8" s="72">
        <v>46005</v>
      </c>
      <c r="R8" s="72"/>
      <c r="S8" s="72" t="s">
        <v>852</v>
      </c>
      <c r="T8" s="72"/>
      <c r="U8" s="72">
        <v>46117</v>
      </c>
      <c r="V8" s="72"/>
      <c r="W8" s="72">
        <v>46123</v>
      </c>
      <c r="X8" s="72"/>
      <c r="Y8" s="72">
        <v>46151</v>
      </c>
      <c r="Z8" s="72"/>
    </row>
    <row r="9" spans="1:28" x14ac:dyDescent="0.3">
      <c r="D9" s="1" t="s">
        <v>2</v>
      </c>
      <c r="E9" s="73">
        <v>8</v>
      </c>
      <c r="F9" s="73"/>
      <c r="G9" s="73">
        <v>18</v>
      </c>
      <c r="H9" s="73"/>
      <c r="I9" s="73">
        <v>12</v>
      </c>
      <c r="J9" s="73"/>
      <c r="K9" s="73">
        <v>123</v>
      </c>
      <c r="L9" s="73"/>
      <c r="M9" s="73">
        <v>118</v>
      </c>
      <c r="N9" s="73"/>
      <c r="O9" s="73">
        <v>14</v>
      </c>
      <c r="P9" s="73"/>
      <c r="Q9" s="73">
        <v>16</v>
      </c>
      <c r="R9" s="73"/>
      <c r="S9" s="73">
        <v>83</v>
      </c>
      <c r="T9" s="73"/>
      <c r="U9" s="73">
        <v>13</v>
      </c>
      <c r="V9" s="73"/>
      <c r="W9" s="73">
        <v>101</v>
      </c>
      <c r="X9" s="73"/>
      <c r="Y9" s="73">
        <v>92</v>
      </c>
      <c r="Z9" s="73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8">
        <v>1</v>
      </c>
      <c r="B11" s="13" t="s">
        <v>273</v>
      </c>
      <c r="C11" s="13" t="s">
        <v>118</v>
      </c>
      <c r="D11" s="13" t="s">
        <v>259</v>
      </c>
      <c r="E11" s="22">
        <v>3</v>
      </c>
      <c r="F11" s="7">
        <f t="shared" ref="F11:F28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61">
        <v>11</v>
      </c>
      <c r="L11" s="22">
        <f t="shared" ref="L11:L34" si="3">IF(K11=0,,($K$9-K11)*$K$7*100/$K$9)</f>
        <v>455.28455284552848</v>
      </c>
      <c r="M11" s="61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0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9" si="8">IF(U11=0,,($U$9-U11)*$U$7*100/$U$9)</f>
        <v>184.61538461538461</v>
      </c>
      <c r="W11" s="7"/>
      <c r="X11" s="21">
        <f t="shared" ref="X11:X34" si="9">IF(W11=0,,($W$9-W11)*$W$7*100/$W$9)</f>
        <v>0</v>
      </c>
      <c r="Y11" s="60">
        <v>46</v>
      </c>
      <c r="Z11" s="7">
        <f t="shared" ref="Z11:Z34" si="10">IF(Y11=0,,($Y$9-Y11)*$Y$7*100/$Y$9)</f>
        <v>250</v>
      </c>
      <c r="AA11" s="25">
        <f>SUM(F11+H11+J11+L11+N11+P11+R11+T11+V11+X11+Z11)</f>
        <v>1670.6505427877894</v>
      </c>
      <c r="AB11" s="18">
        <v>1</v>
      </c>
    </row>
    <row r="12" spans="1:28" x14ac:dyDescent="0.3">
      <c r="A12" s="18">
        <v>2</v>
      </c>
      <c r="B12" s="13" t="s">
        <v>224</v>
      </c>
      <c r="C12" s="13" t="s">
        <v>107</v>
      </c>
      <c r="D12" s="13" t="s">
        <v>269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63">
        <v>57</v>
      </c>
      <c r="L12" s="22">
        <f t="shared" si="3"/>
        <v>268.29268292682929</v>
      </c>
      <c r="M12" s="6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2">
        <v>42</v>
      </c>
      <c r="Z12" s="7">
        <f t="shared" si="10"/>
        <v>271.73913043478262</v>
      </c>
      <c r="AA12" s="25">
        <f>SUM(F12+H12+J12+L12+N12+P12+R12+T12+V12+X12+Z12)</f>
        <v>1501.4887885897733</v>
      </c>
      <c r="AB12" s="18">
        <v>2</v>
      </c>
    </row>
    <row r="13" spans="1:28" x14ac:dyDescent="0.3">
      <c r="A13" s="18">
        <v>3</v>
      </c>
      <c r="B13" s="13" t="s">
        <v>131</v>
      </c>
      <c r="C13" s="13" t="s">
        <v>116</v>
      </c>
      <c r="D13" s="13" t="s">
        <v>371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64">
        <v>25</v>
      </c>
      <c r="L13" s="22">
        <f t="shared" si="3"/>
        <v>398.3739837398374</v>
      </c>
      <c r="M13" s="6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>
        <v>3</v>
      </c>
      <c r="V13" s="21">
        <f t="shared" si="8"/>
        <v>230.76923076923077</v>
      </c>
      <c r="W13" s="6"/>
      <c r="X13" s="21">
        <f t="shared" si="9"/>
        <v>0</v>
      </c>
      <c r="Y13" s="62">
        <v>41</v>
      </c>
      <c r="Z13" s="7">
        <f t="shared" si="10"/>
        <v>277.17391304347825</v>
      </c>
      <c r="AA13" s="25">
        <f>SUM(F13+H13+J13+L13+N13+P13+R13+T13+V13+X13+Z13)</f>
        <v>1490.3667643564204</v>
      </c>
      <c r="AB13" s="18">
        <v>3</v>
      </c>
    </row>
    <row r="14" spans="1:28" x14ac:dyDescent="0.3">
      <c r="A14" s="18">
        <v>4</v>
      </c>
      <c r="B14" s="13" t="s">
        <v>304</v>
      </c>
      <c r="C14" s="13" t="s">
        <v>265</v>
      </c>
      <c r="D14" s="13" t="s">
        <v>269</v>
      </c>
      <c r="E14" s="22"/>
      <c r="F14" s="7">
        <f t="shared" si="0"/>
        <v>0</v>
      </c>
      <c r="G14" s="21">
        <v>3</v>
      </c>
      <c r="H14" s="7">
        <f t="shared" si="1"/>
        <v>166.66666666666666</v>
      </c>
      <c r="I14" s="22"/>
      <c r="J14" s="22">
        <f t="shared" si="2"/>
        <v>0</v>
      </c>
      <c r="K14" s="61">
        <v>55</v>
      </c>
      <c r="L14" s="22">
        <f t="shared" si="3"/>
        <v>276.42276422764229</v>
      </c>
      <c r="M14" s="61">
        <v>59</v>
      </c>
      <c r="N14" s="22">
        <f t="shared" si="4"/>
        <v>250</v>
      </c>
      <c r="O14" s="21"/>
      <c r="P14" s="21">
        <f t="shared" si="5"/>
        <v>0</v>
      </c>
      <c r="Q14" s="21"/>
      <c r="R14" s="21">
        <f t="shared" si="6"/>
        <v>0</v>
      </c>
      <c r="S14" s="7"/>
      <c r="T14" s="21">
        <f t="shared" si="7"/>
        <v>0</v>
      </c>
      <c r="U14" s="7">
        <v>11</v>
      </c>
      <c r="V14" s="21">
        <f t="shared" si="8"/>
        <v>46.153846153846153</v>
      </c>
      <c r="W14" s="60">
        <v>33</v>
      </c>
      <c r="X14" s="21">
        <f t="shared" si="9"/>
        <v>336.63366336633663</v>
      </c>
      <c r="Y14" s="60">
        <v>49</v>
      </c>
      <c r="Z14" s="7">
        <f t="shared" si="10"/>
        <v>233.69565217391303</v>
      </c>
      <c r="AA14" s="25">
        <f>SUM(F14+H14+J14+L14+N14+P14+R14+T14+V14+X14+Z14)</f>
        <v>1309.5725925884049</v>
      </c>
      <c r="AB14" s="18">
        <v>4</v>
      </c>
    </row>
    <row r="15" spans="1:28" x14ac:dyDescent="0.3">
      <c r="A15" s="18">
        <v>5</v>
      </c>
      <c r="B15" s="13" t="s">
        <v>110</v>
      </c>
      <c r="C15" s="13" t="s">
        <v>305</v>
      </c>
      <c r="D15" s="13" t="s">
        <v>306</v>
      </c>
      <c r="E15" s="22"/>
      <c r="F15" s="7">
        <f t="shared" si="0"/>
        <v>0</v>
      </c>
      <c r="G15" s="21">
        <v>5</v>
      </c>
      <c r="H15" s="7">
        <f t="shared" si="1"/>
        <v>144.44444444444446</v>
      </c>
      <c r="I15" s="22"/>
      <c r="J15" s="22">
        <f t="shared" si="2"/>
        <v>0</v>
      </c>
      <c r="K15" s="22">
        <v>116</v>
      </c>
      <c r="L15" s="22">
        <f t="shared" si="3"/>
        <v>28.45528455284553</v>
      </c>
      <c r="M15" s="61">
        <v>74</v>
      </c>
      <c r="N15" s="22">
        <f t="shared" si="4"/>
        <v>186.4406779661017</v>
      </c>
      <c r="O15" s="21"/>
      <c r="P15" s="21">
        <f t="shared" si="5"/>
        <v>0</v>
      </c>
      <c r="Q15" s="21">
        <v>7</v>
      </c>
      <c r="R15" s="21">
        <f t="shared" si="6"/>
        <v>112.5</v>
      </c>
      <c r="S15" s="60">
        <v>47</v>
      </c>
      <c r="T15" s="21">
        <f t="shared" si="7"/>
        <v>216.86746987951807</v>
      </c>
      <c r="U15" s="7">
        <v>6</v>
      </c>
      <c r="V15" s="21">
        <f t="shared" si="8"/>
        <v>161.53846153846155</v>
      </c>
      <c r="W15" s="60">
        <v>25</v>
      </c>
      <c r="X15" s="21">
        <f t="shared" si="9"/>
        <v>376.23762376237624</v>
      </c>
      <c r="Y15" s="60">
        <v>78</v>
      </c>
      <c r="Z15" s="7">
        <f t="shared" si="10"/>
        <v>76.086956521739125</v>
      </c>
      <c r="AA15" s="25">
        <f>SUM(F15+H15+J15+N15+P15+R15+T15+V15+X15+Z15)</f>
        <v>1274.1156341126411</v>
      </c>
      <c r="AB15" s="18">
        <v>5</v>
      </c>
    </row>
    <row r="16" spans="1:28" x14ac:dyDescent="0.3">
      <c r="A16" s="18">
        <v>6</v>
      </c>
      <c r="B16" s="13" t="s">
        <v>270</v>
      </c>
      <c r="C16" s="13" t="s">
        <v>271</v>
      </c>
      <c r="D16" s="13" t="s">
        <v>269</v>
      </c>
      <c r="E16" s="13">
        <v>2</v>
      </c>
      <c r="F16" s="7">
        <f t="shared" si="0"/>
        <v>150</v>
      </c>
      <c r="G16" s="13">
        <v>9</v>
      </c>
      <c r="H16" s="7">
        <f t="shared" si="1"/>
        <v>100</v>
      </c>
      <c r="I16" s="13"/>
      <c r="J16" s="22">
        <f t="shared" si="2"/>
        <v>0</v>
      </c>
      <c r="K16" s="63">
        <v>51</v>
      </c>
      <c r="L16" s="22">
        <f t="shared" si="3"/>
        <v>292.6829268292683</v>
      </c>
      <c r="M16" s="63">
        <v>64</v>
      </c>
      <c r="N16" s="22">
        <f t="shared" si="4"/>
        <v>228.81355932203391</v>
      </c>
      <c r="O16" s="20">
        <v>3</v>
      </c>
      <c r="P16" s="21">
        <f t="shared" si="5"/>
        <v>157.14285714285714</v>
      </c>
      <c r="Q16" s="20">
        <v>10</v>
      </c>
      <c r="R16" s="21">
        <f t="shared" si="6"/>
        <v>75</v>
      </c>
      <c r="S16" s="6"/>
      <c r="T16" s="21">
        <f t="shared" si="7"/>
        <v>0</v>
      </c>
      <c r="U16" s="6">
        <v>10</v>
      </c>
      <c r="V16" s="21">
        <f t="shared" si="8"/>
        <v>69.230769230769226</v>
      </c>
      <c r="W16" s="62">
        <v>80</v>
      </c>
      <c r="X16" s="21">
        <f t="shared" si="9"/>
        <v>103.96039603960396</v>
      </c>
      <c r="Y16" s="6"/>
      <c r="Z16" s="7">
        <f t="shared" si="10"/>
        <v>0</v>
      </c>
      <c r="AA16" s="25">
        <f>SUM(F16+H16+J16+L16+N16+P16+R16+T16+V16+X16+Z16)</f>
        <v>1176.8305085645325</v>
      </c>
      <c r="AB16" s="18">
        <v>6</v>
      </c>
    </row>
    <row r="17" spans="1:28" x14ac:dyDescent="0.3">
      <c r="A17" s="18">
        <v>7</v>
      </c>
      <c r="B17" s="13" t="s">
        <v>274</v>
      </c>
      <c r="C17" s="13" t="s">
        <v>247</v>
      </c>
      <c r="D17" s="13" t="s">
        <v>259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61">
        <v>75</v>
      </c>
      <c r="L17" s="22">
        <f t="shared" si="3"/>
        <v>195.1219512195122</v>
      </c>
      <c r="M17" s="61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60">
        <v>49</v>
      </c>
      <c r="T17" s="21">
        <f t="shared" si="7"/>
        <v>204.81927710843374</v>
      </c>
      <c r="U17" s="7">
        <v>7</v>
      </c>
      <c r="V17" s="21">
        <f t="shared" si="8"/>
        <v>138.46153846153845</v>
      </c>
      <c r="W17" s="60">
        <v>70</v>
      </c>
      <c r="X17" s="21">
        <f t="shared" si="9"/>
        <v>153.46534653465346</v>
      </c>
      <c r="Y17" s="29">
        <v>65</v>
      </c>
      <c r="Z17" s="7">
        <f t="shared" si="10"/>
        <v>146.7391304347826</v>
      </c>
      <c r="AA17" s="25">
        <f>SUM(F17+H17+J17+L17+N17+P17+R17+T17+V17+X17)</f>
        <v>1082.7579438326125</v>
      </c>
      <c r="AB17" s="18">
        <v>7</v>
      </c>
    </row>
    <row r="18" spans="1:28" x14ac:dyDescent="0.3">
      <c r="A18" s="18">
        <v>8</v>
      </c>
      <c r="B18" s="20" t="s">
        <v>230</v>
      </c>
      <c r="C18" s="20" t="s">
        <v>120</v>
      </c>
      <c r="D18" s="20" t="s">
        <v>89</v>
      </c>
      <c r="E18" s="13"/>
      <c r="F18" s="7">
        <f t="shared" si="0"/>
        <v>0</v>
      </c>
      <c r="G18" s="6"/>
      <c r="H18" s="7">
        <f t="shared" si="1"/>
        <v>0</v>
      </c>
      <c r="I18" s="13"/>
      <c r="J18" s="22">
        <f t="shared" si="2"/>
        <v>0</v>
      </c>
      <c r="K18" s="64">
        <v>3</v>
      </c>
      <c r="L18" s="22">
        <f t="shared" si="3"/>
        <v>487.80487804878049</v>
      </c>
      <c r="M18" s="63">
        <v>36</v>
      </c>
      <c r="N18" s="22">
        <f t="shared" si="4"/>
        <v>347.45762711864404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ref="AA18:AA34" si="11">SUM(F18+H18+J18+L18+N18+P18+R18+T18+V18+X18+Z18)</f>
        <v>835.26250516742448</v>
      </c>
      <c r="AB18" s="18">
        <v>8</v>
      </c>
    </row>
    <row r="19" spans="1:28" x14ac:dyDescent="0.3">
      <c r="A19" s="18">
        <v>9</v>
      </c>
      <c r="B19" s="13" t="s">
        <v>171</v>
      </c>
      <c r="C19" s="13" t="s">
        <v>117</v>
      </c>
      <c r="D19" s="13" t="s">
        <v>259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64">
        <v>112</v>
      </c>
      <c r="L19" s="22">
        <f t="shared" si="3"/>
        <v>44.715447154471548</v>
      </c>
      <c r="M19" s="6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2">
        <v>54</v>
      </c>
      <c r="Z19" s="7">
        <f t="shared" si="10"/>
        <v>206.52173913043478</v>
      </c>
      <c r="AA19" s="25">
        <f t="shared" si="11"/>
        <v>779.67590857956088</v>
      </c>
      <c r="AB19" s="18">
        <v>9</v>
      </c>
    </row>
    <row r="20" spans="1:28" x14ac:dyDescent="0.3">
      <c r="A20" s="18">
        <v>10</v>
      </c>
      <c r="B20" s="20" t="s">
        <v>272</v>
      </c>
      <c r="C20" s="20" t="s">
        <v>107</v>
      </c>
      <c r="D20" s="20" t="s">
        <v>269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6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2">
        <v>69</v>
      </c>
      <c r="Z20" s="7">
        <f t="shared" si="10"/>
        <v>125</v>
      </c>
      <c r="AA20" s="25">
        <f t="shared" si="11"/>
        <v>552.77829515117651</v>
      </c>
      <c r="AB20" s="18">
        <v>10</v>
      </c>
    </row>
    <row r="21" spans="1:28" x14ac:dyDescent="0.3">
      <c r="A21" s="18">
        <v>11</v>
      </c>
      <c r="B21" s="20" t="s">
        <v>664</v>
      </c>
      <c r="C21" s="20" t="s">
        <v>665</v>
      </c>
      <c r="D21" s="6" t="s">
        <v>666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1">
        <v>6</v>
      </c>
      <c r="P21" s="21">
        <f t="shared" si="5"/>
        <v>114.28571428571429</v>
      </c>
      <c r="Q21" s="21">
        <v>8</v>
      </c>
      <c r="R21" s="21">
        <f t="shared" si="6"/>
        <v>100</v>
      </c>
      <c r="S21" s="7"/>
      <c r="T21" s="21">
        <f t="shared" si="7"/>
        <v>0</v>
      </c>
      <c r="U21" s="7">
        <v>8</v>
      </c>
      <c r="V21" s="21">
        <f t="shared" si="8"/>
        <v>115.38461538461539</v>
      </c>
      <c r="W21" s="7"/>
      <c r="X21" s="21">
        <f t="shared" si="9"/>
        <v>0</v>
      </c>
      <c r="Y21" s="7"/>
      <c r="Z21" s="7">
        <f t="shared" si="10"/>
        <v>0</v>
      </c>
      <c r="AA21" s="25">
        <f t="shared" si="11"/>
        <v>329.67032967032969</v>
      </c>
      <c r="AB21" s="18">
        <v>11</v>
      </c>
    </row>
    <row r="22" spans="1:28" x14ac:dyDescent="0.3">
      <c r="A22" s="18">
        <v>12</v>
      </c>
      <c r="B22" s="13" t="s">
        <v>895</v>
      </c>
      <c r="C22" s="13" t="s">
        <v>896</v>
      </c>
      <c r="D22" s="13" t="s">
        <v>98</v>
      </c>
      <c r="E22" s="13"/>
      <c r="F22" s="7">
        <f t="shared" si="0"/>
        <v>0</v>
      </c>
      <c r="G22" s="13"/>
      <c r="H22" s="7">
        <f t="shared" si="1"/>
        <v>0</v>
      </c>
      <c r="I22" s="13"/>
      <c r="J22" s="22">
        <f t="shared" si="2"/>
        <v>0</v>
      </c>
      <c r="K22" s="13"/>
      <c r="L22" s="22">
        <f t="shared" si="3"/>
        <v>0</v>
      </c>
      <c r="M22" s="13"/>
      <c r="N22" s="22">
        <f t="shared" si="4"/>
        <v>0</v>
      </c>
      <c r="O22" s="20"/>
      <c r="P22" s="21">
        <f t="shared" si="5"/>
        <v>0</v>
      </c>
      <c r="Q22" s="20"/>
      <c r="R22" s="21">
        <f t="shared" si="6"/>
        <v>0</v>
      </c>
      <c r="S22" s="6"/>
      <c r="T22" s="21">
        <f t="shared" si="7"/>
        <v>0</v>
      </c>
      <c r="U22" s="6">
        <v>2</v>
      </c>
      <c r="V22" s="21">
        <f t="shared" si="8"/>
        <v>253.84615384615384</v>
      </c>
      <c r="W22" s="6"/>
      <c r="X22" s="21">
        <f t="shared" si="9"/>
        <v>0</v>
      </c>
      <c r="Y22" s="6"/>
      <c r="Z22" s="7">
        <f t="shared" si="10"/>
        <v>0</v>
      </c>
      <c r="AA22" s="25">
        <f t="shared" si="11"/>
        <v>253.84615384615384</v>
      </c>
      <c r="AB22" s="18">
        <v>12</v>
      </c>
    </row>
    <row r="23" spans="1:28" x14ac:dyDescent="0.3">
      <c r="A23" s="18">
        <v>13</v>
      </c>
      <c r="B23" s="13" t="s">
        <v>663</v>
      </c>
      <c r="C23" s="13" t="s">
        <v>51</v>
      </c>
      <c r="D23" s="13" t="s">
        <v>269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</row>
    <row r="24" spans="1:28" x14ac:dyDescent="0.3">
      <c r="A24" s="18">
        <v>14</v>
      </c>
      <c r="B24" s="13" t="s">
        <v>897</v>
      </c>
      <c r="C24" s="13" t="s">
        <v>55</v>
      </c>
      <c r="D24" s="13" t="s">
        <v>186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</row>
    <row r="25" spans="1:28" x14ac:dyDescent="0.3">
      <c r="A25" s="18">
        <v>15</v>
      </c>
      <c r="B25" s="40" t="s">
        <v>42</v>
      </c>
      <c r="C25" s="40" t="s">
        <v>130</v>
      </c>
      <c r="D25" s="40" t="s">
        <v>125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64">
        <v>119</v>
      </c>
      <c r="L25" s="22">
        <f t="shared" si="3"/>
        <v>16.260162601626018</v>
      </c>
      <c r="M25" s="6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</row>
    <row r="26" spans="1:28" x14ac:dyDescent="0.3">
      <c r="A26" s="18">
        <v>16</v>
      </c>
      <c r="B26" s="20" t="s">
        <v>936</v>
      </c>
      <c r="C26" s="20" t="s">
        <v>700</v>
      </c>
      <c r="D26" s="20" t="s">
        <v>125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4" si="12">IF(M26=0,,($M$9-M26)*$M$7*100/$M$9)</f>
        <v>0</v>
      </c>
      <c r="O26" s="20">
        <v>10</v>
      </c>
      <c r="P26" s="21">
        <f t="shared" si="5"/>
        <v>57.142857142857146</v>
      </c>
      <c r="Q26" s="20"/>
      <c r="R26" s="21">
        <f t="shared" ref="R26:R34" si="13">IF(Q26=0,,($Q$9-Q26)*$Q$7*100/$Q$9)</f>
        <v>0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57.142857142857146</v>
      </c>
      <c r="AB26" s="18">
        <v>16</v>
      </c>
    </row>
    <row r="27" spans="1:28" x14ac:dyDescent="0.3">
      <c r="A27" s="18">
        <v>17</v>
      </c>
      <c r="B27" s="13" t="s">
        <v>667</v>
      </c>
      <c r="C27" s="13" t="s">
        <v>97</v>
      </c>
      <c r="D27" s="13" t="s">
        <v>125</v>
      </c>
      <c r="E27" s="13"/>
      <c r="F27" s="7">
        <f t="shared" si="0"/>
        <v>0</v>
      </c>
      <c r="G27" s="6"/>
      <c r="H27" s="7">
        <f t="shared" si="1"/>
        <v>0</v>
      </c>
      <c r="I27" s="20"/>
      <c r="J27" s="22">
        <f t="shared" si="2"/>
        <v>0</v>
      </c>
      <c r="K27" s="20"/>
      <c r="L27" s="22">
        <f t="shared" si="3"/>
        <v>0</v>
      </c>
      <c r="M27" s="13"/>
      <c r="N27" s="22">
        <f t="shared" si="12"/>
        <v>0</v>
      </c>
      <c r="O27" s="20">
        <v>12</v>
      </c>
      <c r="P27" s="21">
        <f t="shared" si="5"/>
        <v>28.571428571428573</v>
      </c>
      <c r="Q27" s="20">
        <v>14</v>
      </c>
      <c r="R27" s="21">
        <f t="shared" si="13"/>
        <v>25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53.571428571428569</v>
      </c>
      <c r="AB27" s="18">
        <v>17</v>
      </c>
    </row>
    <row r="28" spans="1:28" x14ac:dyDescent="0.3">
      <c r="A28" s="18">
        <v>18</v>
      </c>
      <c r="B28" s="13" t="s">
        <v>668</v>
      </c>
      <c r="C28" s="13" t="s">
        <v>669</v>
      </c>
      <c r="D28" s="13" t="s">
        <v>666</v>
      </c>
      <c r="E28" s="22"/>
      <c r="F28" s="7">
        <f t="shared" si="0"/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>
        <v>13</v>
      </c>
      <c r="P28" s="21">
        <f t="shared" si="5"/>
        <v>14.285714285714286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26.785714285714285</v>
      </c>
      <c r="AB28" s="18">
        <v>18</v>
      </c>
    </row>
    <row r="29" spans="1:28" x14ac:dyDescent="0.3">
      <c r="A29" s="18">
        <v>19</v>
      </c>
      <c r="B29" s="13" t="s">
        <v>275</v>
      </c>
      <c r="C29" s="13" t="s">
        <v>276</v>
      </c>
      <c r="D29" s="13" t="s">
        <v>259</v>
      </c>
      <c r="E29" s="22">
        <v>8</v>
      </c>
      <c r="F29" s="7">
        <f>25/2</f>
        <v>12.5</v>
      </c>
      <c r="G29" s="21"/>
      <c r="H29" s="7">
        <f t="shared" si="1"/>
        <v>0</v>
      </c>
      <c r="I29" s="22"/>
      <c r="J29" s="22">
        <f t="shared" si="2"/>
        <v>0</v>
      </c>
      <c r="K29" s="22"/>
      <c r="L29" s="22">
        <f t="shared" si="3"/>
        <v>0</v>
      </c>
      <c r="M29" s="22"/>
      <c r="N29" s="22">
        <f t="shared" si="12"/>
        <v>0</v>
      </c>
      <c r="O29" s="21"/>
      <c r="P29" s="21">
        <f t="shared" si="5"/>
        <v>0</v>
      </c>
      <c r="Q29" s="21"/>
      <c r="R29" s="21">
        <f t="shared" si="13"/>
        <v>0</v>
      </c>
      <c r="S29" s="7"/>
      <c r="T29" s="21">
        <f t="shared" si="7"/>
        <v>0</v>
      </c>
      <c r="U29" s="7"/>
      <c r="V29" s="21">
        <f t="shared" si="8"/>
        <v>0</v>
      </c>
      <c r="W29" s="7"/>
      <c r="X29" s="21">
        <f t="shared" si="9"/>
        <v>0</v>
      </c>
      <c r="Y29" s="7"/>
      <c r="Z29" s="7">
        <f t="shared" si="10"/>
        <v>0</v>
      </c>
      <c r="AA29" s="25">
        <f t="shared" si="11"/>
        <v>12.5</v>
      </c>
      <c r="AB29" s="18">
        <v>19</v>
      </c>
    </row>
    <row r="30" spans="1:28" x14ac:dyDescent="0.3">
      <c r="A30" s="18">
        <v>20</v>
      </c>
      <c r="B30" s="20" t="s">
        <v>898</v>
      </c>
      <c r="C30" s="20" t="s">
        <v>899</v>
      </c>
      <c r="D30" s="6" t="s">
        <v>644</v>
      </c>
      <c r="E30" s="13"/>
      <c r="F30" s="7">
        <f>IF(E30=0,,($E$9-E30)*$E$7*100/$E$9)</f>
        <v>0</v>
      </c>
      <c r="G30" s="13"/>
      <c r="H30" s="7">
        <f t="shared" si="1"/>
        <v>0</v>
      </c>
      <c r="I30" s="13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>
        <v>13</v>
      </c>
      <c r="V30" s="21">
        <v>11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11</v>
      </c>
      <c r="AB30" s="18">
        <v>20</v>
      </c>
    </row>
    <row r="31" spans="1:28" x14ac:dyDescent="0.3">
      <c r="A31" s="18">
        <v>21</v>
      </c>
      <c r="B31" s="20" t="s">
        <v>937</v>
      </c>
      <c r="C31" s="20" t="s">
        <v>69</v>
      </c>
      <c r="D31" s="20" t="s">
        <v>938</v>
      </c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>
        <v>14</v>
      </c>
      <c r="P31" s="21">
        <v>7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7</v>
      </c>
      <c r="AB31" s="18">
        <v>21</v>
      </c>
    </row>
    <row r="32" spans="1:28" x14ac:dyDescent="0.3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>IF(O32=0,,($O$9-O32)*$O$7*100/$O$9)</f>
        <v>0</v>
      </c>
      <c r="Q32" s="20"/>
      <c r="R32" s="21">
        <f t="shared" si="13"/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3">
      <c r="A33" s="18">
        <v>24</v>
      </c>
      <c r="B33" s="6"/>
      <c r="C33" s="6"/>
      <c r="D33" s="6"/>
      <c r="E33" s="13"/>
      <c r="F33" s="7">
        <f>IF(E33=0,,($E$9-E33)*$E$7*100/$E$9)</f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>IF(O33=0,,($O$9-O33)*$O$7*100/$O$9)</f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>IF(U33=0,,($U$9-U33)*$U$7*100/$U$9)</f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</row>
    <row r="34" spans="1:28" x14ac:dyDescent="0.3">
      <c r="A34" s="18">
        <v>25</v>
      </c>
      <c r="B34" s="6"/>
      <c r="C34" s="6"/>
      <c r="D34" s="6"/>
      <c r="E34" s="13"/>
      <c r="F34" s="7">
        <f>IF(E34=0,,($E$9-E34)*$E$7*100/$E$9)</f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>IF(O34=0,,($O$9-O34)*$O$7*100/$O$9)</f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>IF(U34=0,,($U$9-U34)*$U$7*100/$U$9)</f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</row>
    <row r="35" spans="1:28" x14ac:dyDescent="0.3">
      <c r="A35" s="18">
        <v>26</v>
      </c>
      <c r="B35" s="13"/>
      <c r="C35" s="13"/>
      <c r="D35" s="13"/>
      <c r="E35" s="13"/>
      <c r="F35" s="7">
        <f t="shared" ref="F35:F38" si="14">IF(E35=0,,($E$9-E35)*$E$7*100/$E$9)</f>
        <v>0</v>
      </c>
      <c r="G35" s="13"/>
      <c r="H35" s="7">
        <f t="shared" ref="H35:H38" si="15">IF(G35=0,,($G$9-G35)*$G$7*100/$G$9)</f>
        <v>0</v>
      </c>
      <c r="I35" s="13"/>
      <c r="J35" s="22">
        <f t="shared" ref="J35:J38" si="16">IF(I35=0,,($I$9-I35)*$I$7*100/$I$9)</f>
        <v>0</v>
      </c>
      <c r="K35" s="20"/>
      <c r="L35" s="22">
        <f t="shared" ref="L35:L37" si="17">IF(K35=0,,($K$9-K35)*$K$7*100/$K$9)</f>
        <v>0</v>
      </c>
      <c r="M35" s="13"/>
      <c r="N35" s="22">
        <f t="shared" ref="N35:N38" si="18">IF(M35=0,,($M$9-M35)*$M$7*100/$M$9)</f>
        <v>0</v>
      </c>
      <c r="O35" s="20"/>
      <c r="P35" s="21">
        <f t="shared" ref="P35:P38" si="19">IF(O35=0,,($O$9-O35)*$O$7*100/$O$9)</f>
        <v>0</v>
      </c>
      <c r="Q35" s="20"/>
      <c r="R35" s="21">
        <f t="shared" ref="R35:R38" si="20">IF(Q35=0,,($Q$9-Q35)*$Q$7*100/$Q$9)</f>
        <v>0</v>
      </c>
      <c r="S35" s="6"/>
      <c r="T35" s="21"/>
      <c r="U35" s="6"/>
      <c r="V35" s="21">
        <f t="shared" ref="V35:V38" si="21">IF(U35=0,,($U$9-U35)*$U$7*100/$U$9)</f>
        <v>0</v>
      </c>
      <c r="W35" s="6"/>
      <c r="X35" s="21">
        <f t="shared" ref="X35:X38" si="22">IF(W35=0,,($W$9-W35)*$W$7*100/$W$9)</f>
        <v>0</v>
      </c>
      <c r="Y35" s="6"/>
      <c r="Z35" s="7">
        <f t="shared" ref="Z35:Z38" si="23">IF(Y35=0,,($Y$9-Y35)*$Y$7*100/$Y$9)</f>
        <v>0</v>
      </c>
      <c r="AA35" s="25">
        <f t="shared" ref="AA35:AA38" si="24">SUM(F35+H35+J35+L35+N35+P35+R35+T35+V35+X35+Z35)</f>
        <v>0</v>
      </c>
      <c r="AB35" s="18">
        <v>26</v>
      </c>
    </row>
    <row r="36" spans="1:28" x14ac:dyDescent="0.3">
      <c r="A36" s="18">
        <v>27</v>
      </c>
      <c r="B36" s="6"/>
      <c r="C36" s="6"/>
      <c r="D36" s="6"/>
      <c r="E36" s="13"/>
      <c r="F36" s="7">
        <f t="shared" si="14"/>
        <v>0</v>
      </c>
      <c r="G36" s="6"/>
      <c r="H36" s="7">
        <f t="shared" si="15"/>
        <v>0</v>
      </c>
      <c r="I36" s="20"/>
      <c r="J36" s="22">
        <f t="shared" si="16"/>
        <v>0</v>
      </c>
      <c r="K36" s="20"/>
      <c r="L36" s="22">
        <f t="shared" si="17"/>
        <v>0</v>
      </c>
      <c r="M36" s="13"/>
      <c r="N36" s="22">
        <f t="shared" si="18"/>
        <v>0</v>
      </c>
      <c r="O36" s="20"/>
      <c r="P36" s="21">
        <f t="shared" si="19"/>
        <v>0</v>
      </c>
      <c r="Q36" s="20"/>
      <c r="R36" s="21">
        <f t="shared" si="20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</row>
    <row r="37" spans="1:28" x14ac:dyDescent="0.3">
      <c r="A37" s="18">
        <v>28</v>
      </c>
      <c r="B37" s="6"/>
      <c r="C37" s="6"/>
      <c r="D37" s="6"/>
      <c r="E37" s="13"/>
      <c r="F37" s="7">
        <f t="shared" si="14"/>
        <v>0</v>
      </c>
      <c r="G37" s="13"/>
      <c r="H37" s="7">
        <f t="shared" si="15"/>
        <v>0</v>
      </c>
      <c r="I37" s="13"/>
      <c r="J37" s="22">
        <f t="shared" si="16"/>
        <v>0</v>
      </c>
      <c r="K37" s="20"/>
      <c r="L37" s="22">
        <f t="shared" si="17"/>
        <v>0</v>
      </c>
      <c r="M37" s="13"/>
      <c r="N37" s="22">
        <f t="shared" si="18"/>
        <v>0</v>
      </c>
      <c r="O37" s="20"/>
      <c r="P37" s="21">
        <f t="shared" si="19"/>
        <v>0</v>
      </c>
      <c r="Q37" s="20"/>
      <c r="R37" s="21">
        <f t="shared" si="20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</row>
    <row r="38" spans="1:28" x14ac:dyDescent="0.3">
      <c r="A38" s="18">
        <v>29</v>
      </c>
      <c r="B38" s="13"/>
      <c r="C38" s="13"/>
      <c r="D38" s="13"/>
      <c r="E38" s="13"/>
      <c r="F38" s="7">
        <f t="shared" si="14"/>
        <v>0</v>
      </c>
      <c r="G38" s="13"/>
      <c r="H38" s="7">
        <f t="shared" si="15"/>
        <v>0</v>
      </c>
      <c r="I38" s="13"/>
      <c r="J38" s="22">
        <f t="shared" si="16"/>
        <v>0</v>
      </c>
      <c r="K38" s="20"/>
      <c r="L38" s="22">
        <v>0</v>
      </c>
      <c r="M38" s="13"/>
      <c r="N38" s="22">
        <f t="shared" si="18"/>
        <v>0</v>
      </c>
      <c r="O38" s="20"/>
      <c r="P38" s="21">
        <f t="shared" si="19"/>
        <v>0</v>
      </c>
      <c r="Q38" s="20"/>
      <c r="R38" s="21">
        <f t="shared" si="20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</row>
    <row r="39" spans="1:28" x14ac:dyDescent="0.3">
      <c r="A39" s="18">
        <v>30</v>
      </c>
      <c r="B39" s="13"/>
      <c r="C39" s="13"/>
      <c r="D39" s="13"/>
      <c r="E39" s="13"/>
      <c r="F39" s="7">
        <f t="shared" ref="F39:F48" si="25">IF(E39=0,,($E$9-E39)*$E$7*100/$E$9)</f>
        <v>0</v>
      </c>
      <c r="G39" s="13"/>
      <c r="H39" s="7">
        <f t="shared" ref="H39:H48" si="26">IF(G39=0,,($G$9-G39)*$G$7*100/$G$9)</f>
        <v>0</v>
      </c>
      <c r="I39" s="13"/>
      <c r="J39" s="22">
        <f t="shared" ref="J39:J48" si="27">IF(I39=0,,($I$9-I39)*$I$7*100/$I$9)</f>
        <v>0</v>
      </c>
      <c r="K39" s="13"/>
      <c r="L39" s="22">
        <f t="shared" ref="L39:L48" si="28">IF(K39=0,,($K$9-K39)*$K$7*100/$K$9)</f>
        <v>0</v>
      </c>
      <c r="M39" s="13"/>
      <c r="N39" s="22">
        <f t="shared" ref="N39:N48" si="29">IF(M39=0,,($M$9-M39)*$M$7*100/$M$9)</f>
        <v>0</v>
      </c>
      <c r="O39" s="20"/>
      <c r="P39" s="21">
        <f t="shared" ref="P39:P48" si="30">IF(O39=0,,($O$9-O39)*$O$7*100/$O$9)</f>
        <v>0</v>
      </c>
      <c r="Q39" s="20"/>
      <c r="R39" s="21">
        <f t="shared" ref="R39:R48" si="31">IF(Q39=0,,($Q$9-Q39)*$Q$7*100/$Q$9)</f>
        <v>0</v>
      </c>
      <c r="S39" s="6"/>
      <c r="T39" s="21">
        <f t="shared" ref="T39:T48" si="32">IF(S39=0,,($S$9-S39)*$S$7*100/$S$9)</f>
        <v>0</v>
      </c>
      <c r="U39" s="6"/>
      <c r="V39" s="21">
        <f t="shared" ref="V39:V48" si="33">IF(U39=0,,($U$9-U39)*$U$7*100/$U$9)</f>
        <v>0</v>
      </c>
      <c r="W39" s="6"/>
      <c r="X39" s="21">
        <f t="shared" ref="X39:X48" si="34">IF(W39=0,,($W$9-W39)*$W$7*100/$W$9)</f>
        <v>0</v>
      </c>
      <c r="Y39" s="6"/>
      <c r="Z39" s="7">
        <f t="shared" ref="Z39:Z48" si="35">IF(Y39=0,,($Y$9-Y39)*$Y$7*100/$Y$9)</f>
        <v>0</v>
      </c>
      <c r="AA39" s="25">
        <f t="shared" ref="AA39:AA47" si="36">SUM(F39+H39+J39+L39+N39+P39+R39+T39+V39+X39+Z39)</f>
        <v>0</v>
      </c>
      <c r="AB39" s="18">
        <v>30</v>
      </c>
    </row>
    <row r="40" spans="1:28" x14ac:dyDescent="0.3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28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2"/>
        <v>0</v>
      </c>
      <c r="U40" s="6"/>
      <c r="V40" s="21">
        <f t="shared" si="33"/>
        <v>0</v>
      </c>
      <c r="W40" s="6"/>
      <c r="X40" s="21">
        <f t="shared" si="34"/>
        <v>0</v>
      </c>
      <c r="Y40" s="6"/>
      <c r="Z40" s="7">
        <f t="shared" si="35"/>
        <v>0</v>
      </c>
      <c r="AA40" s="25">
        <f t="shared" si="36"/>
        <v>0</v>
      </c>
      <c r="AB40" s="18">
        <v>31</v>
      </c>
    </row>
    <row r="41" spans="1:28" x14ac:dyDescent="0.3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28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2"/>
        <v>0</v>
      </c>
      <c r="U41" s="6"/>
      <c r="V41" s="21">
        <f t="shared" si="33"/>
        <v>0</v>
      </c>
      <c r="W41" s="6"/>
      <c r="X41" s="21">
        <f t="shared" si="34"/>
        <v>0</v>
      </c>
      <c r="Y41" s="6"/>
      <c r="Z41" s="7">
        <f t="shared" si="35"/>
        <v>0</v>
      </c>
      <c r="AA41" s="25">
        <f t="shared" si="36"/>
        <v>0</v>
      </c>
      <c r="AB41" s="18">
        <v>32</v>
      </c>
    </row>
    <row r="42" spans="1:28" x14ac:dyDescent="0.3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28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2"/>
        <v>0</v>
      </c>
      <c r="U42" s="6"/>
      <c r="V42" s="21">
        <f t="shared" si="33"/>
        <v>0</v>
      </c>
      <c r="W42" s="6"/>
      <c r="X42" s="21">
        <f t="shared" si="34"/>
        <v>0</v>
      </c>
      <c r="Y42" s="6"/>
      <c r="Z42" s="7">
        <f t="shared" si="35"/>
        <v>0</v>
      </c>
      <c r="AA42" s="25">
        <f t="shared" si="36"/>
        <v>0</v>
      </c>
      <c r="AB42" s="18">
        <v>33</v>
      </c>
    </row>
    <row r="43" spans="1:28" x14ac:dyDescent="0.3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28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2"/>
        <v>0</v>
      </c>
      <c r="U43" s="6"/>
      <c r="V43" s="21">
        <f t="shared" si="33"/>
        <v>0</v>
      </c>
      <c r="W43" s="6"/>
      <c r="X43" s="21">
        <f t="shared" si="34"/>
        <v>0</v>
      </c>
      <c r="Y43" s="6"/>
      <c r="Z43" s="7">
        <f t="shared" si="35"/>
        <v>0</v>
      </c>
      <c r="AA43" s="25">
        <f t="shared" si="36"/>
        <v>0</v>
      </c>
      <c r="AB43" s="18">
        <v>34</v>
      </c>
    </row>
    <row r="44" spans="1:28" x14ac:dyDescent="0.3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28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2"/>
        <v>0</v>
      </c>
      <c r="U44" s="6"/>
      <c r="V44" s="21">
        <f t="shared" si="33"/>
        <v>0</v>
      </c>
      <c r="W44" s="6"/>
      <c r="X44" s="21">
        <f t="shared" si="34"/>
        <v>0</v>
      </c>
      <c r="Y44" s="6"/>
      <c r="Z44" s="7">
        <f t="shared" si="35"/>
        <v>0</v>
      </c>
      <c r="AA44" s="25">
        <f t="shared" si="36"/>
        <v>0</v>
      </c>
      <c r="AB44" s="18">
        <v>35</v>
      </c>
    </row>
    <row r="45" spans="1:28" x14ac:dyDescent="0.3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28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2"/>
        <v>0</v>
      </c>
      <c r="U45" s="6"/>
      <c r="V45" s="21">
        <f t="shared" si="33"/>
        <v>0</v>
      </c>
      <c r="W45" s="6"/>
      <c r="X45" s="21">
        <f t="shared" si="34"/>
        <v>0</v>
      </c>
      <c r="Y45" s="6"/>
      <c r="Z45" s="7">
        <f t="shared" si="35"/>
        <v>0</v>
      </c>
      <c r="AA45" s="25">
        <f t="shared" si="36"/>
        <v>0</v>
      </c>
      <c r="AB45" s="18">
        <v>36</v>
      </c>
    </row>
    <row r="46" spans="1:28" x14ac:dyDescent="0.3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28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2"/>
        <v>0</v>
      </c>
      <c r="U46" s="6"/>
      <c r="V46" s="21">
        <f t="shared" si="33"/>
        <v>0</v>
      </c>
      <c r="W46" s="6"/>
      <c r="X46" s="21">
        <f t="shared" si="34"/>
        <v>0</v>
      </c>
      <c r="Y46" s="6"/>
      <c r="Z46" s="7">
        <f t="shared" si="35"/>
        <v>0</v>
      </c>
      <c r="AA46" s="25">
        <f t="shared" si="36"/>
        <v>0</v>
      </c>
      <c r="AB46" s="18">
        <v>37</v>
      </c>
    </row>
    <row r="47" spans="1:28" x14ac:dyDescent="0.3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28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2"/>
        <v>0</v>
      </c>
      <c r="U47" s="6"/>
      <c r="V47" s="21">
        <f t="shared" si="33"/>
        <v>0</v>
      </c>
      <c r="W47" s="6"/>
      <c r="X47" s="21">
        <f t="shared" si="34"/>
        <v>0</v>
      </c>
      <c r="Y47" s="6"/>
      <c r="Z47" s="7">
        <f t="shared" si="35"/>
        <v>0</v>
      </c>
      <c r="AA47" s="25">
        <f t="shared" si="36"/>
        <v>0</v>
      </c>
      <c r="AB47" s="18">
        <v>38</v>
      </c>
    </row>
    <row r="48" spans="1:28" x14ac:dyDescent="0.3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28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2"/>
        <v>0</v>
      </c>
      <c r="U48" s="6"/>
      <c r="V48" s="21">
        <f t="shared" si="33"/>
        <v>0</v>
      </c>
      <c r="W48" s="6"/>
      <c r="X48" s="21">
        <f t="shared" si="34"/>
        <v>0</v>
      </c>
      <c r="Y48" s="6"/>
      <c r="Z48" s="7">
        <f t="shared" si="35"/>
        <v>0</v>
      </c>
      <c r="AA48" s="25">
        <f>SUM(F48+H48+J48+L48+N48+P48+R48+T48+V48+Z48)</f>
        <v>0</v>
      </c>
      <c r="AB48" s="18">
        <v>39</v>
      </c>
    </row>
    <row r="49" spans="1:26" x14ac:dyDescent="0.3">
      <c r="A49" s="66" t="s">
        <v>11</v>
      </c>
      <c r="B49" s="66"/>
      <c r="C49" s="67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3">
      <c r="Z50" s="39"/>
    </row>
    <row r="51" spans="1:26" x14ac:dyDescent="0.3">
      <c r="Z51" s="39"/>
    </row>
    <row r="52" spans="1:26" x14ac:dyDescent="0.3">
      <c r="Z52" s="39"/>
    </row>
    <row r="53" spans="1:26" x14ac:dyDescent="0.3">
      <c r="Z53" s="39"/>
    </row>
    <row r="54" spans="1:26" x14ac:dyDescent="0.3">
      <c r="Z54" s="39"/>
    </row>
    <row r="55" spans="1:26" x14ac:dyDescent="0.3">
      <c r="Z55" s="39"/>
    </row>
    <row r="56" spans="1:26" x14ac:dyDescent="0.3">
      <c r="Z56" s="39"/>
    </row>
    <row r="57" spans="1:26" x14ac:dyDescent="0.3">
      <c r="Z57" s="39"/>
    </row>
    <row r="58" spans="1:26" x14ac:dyDescent="0.3">
      <c r="Z58" s="39"/>
    </row>
    <row r="59" spans="1:26" x14ac:dyDescent="0.3">
      <c r="Z59" s="39"/>
    </row>
    <row r="60" spans="1:26" x14ac:dyDescent="0.3">
      <c r="Z60" s="39"/>
    </row>
    <row r="61" spans="1:26" x14ac:dyDescent="0.3">
      <c r="Z61" s="39"/>
    </row>
    <row r="62" spans="1:26" x14ac:dyDescent="0.3">
      <c r="Z62" s="39"/>
    </row>
    <row r="63" spans="1:26" x14ac:dyDescent="0.3">
      <c r="Z63" s="39"/>
    </row>
    <row r="64" spans="1:26" x14ac:dyDescent="0.3">
      <c r="Z64" s="39"/>
    </row>
    <row r="65" spans="26:26" x14ac:dyDescent="0.3">
      <c r="Z65" s="39"/>
    </row>
    <row r="66" spans="26:26" x14ac:dyDescent="0.3">
      <c r="Z66" s="39"/>
    </row>
    <row r="67" spans="26:26" x14ac:dyDescent="0.3">
      <c r="Z67" s="39"/>
    </row>
  </sheetData>
  <sortState xmlns:xlrd2="http://schemas.microsoft.com/office/spreadsheetml/2017/richdata2" ref="B12:AA34">
    <sortCondition descending="1" ref="AA12:AA3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Y14" sqref="Y1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0" max="20" width="15.6640625" customWidth="1"/>
    <col min="22" max="22" width="12.77734375" customWidth="1"/>
    <col min="24" max="24" width="17.6640625" customWidth="1"/>
    <col min="26" max="26" width="13.33203125" customWidth="1"/>
  </cols>
  <sheetData>
    <row r="1" spans="1:26" ht="31.2" x14ac:dyDescent="0.6">
      <c r="A1" s="68" t="s">
        <v>232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3" t="s">
        <v>277</v>
      </c>
      <c r="F6" s="73"/>
      <c r="G6" s="73" t="s">
        <v>301</v>
      </c>
      <c r="H6" s="73"/>
      <c r="I6" s="73" t="s">
        <v>365</v>
      </c>
      <c r="J6" s="73"/>
      <c r="K6" s="73" t="s">
        <v>414</v>
      </c>
      <c r="L6" s="73"/>
      <c r="M6" s="73" t="s">
        <v>628</v>
      </c>
      <c r="N6" s="73"/>
      <c r="O6" s="73" t="s">
        <v>645</v>
      </c>
      <c r="P6" s="73"/>
      <c r="Q6" s="73" t="s">
        <v>850</v>
      </c>
      <c r="R6" s="73"/>
      <c r="S6" s="73" t="s">
        <v>892</v>
      </c>
      <c r="T6" s="73"/>
      <c r="U6" s="73" t="s">
        <v>927</v>
      </c>
      <c r="V6" s="73"/>
      <c r="W6" s="73" t="s">
        <v>934</v>
      </c>
      <c r="X6" s="73"/>
    </row>
    <row r="7" spans="1:26" x14ac:dyDescent="0.3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5</v>
      </c>
      <c r="R7" s="71"/>
      <c r="S7" s="70">
        <v>3</v>
      </c>
      <c r="T7" s="71"/>
      <c r="U7" s="70">
        <v>5</v>
      </c>
      <c r="V7" s="71"/>
      <c r="W7" s="70">
        <v>5</v>
      </c>
      <c r="X7" s="71"/>
    </row>
    <row r="8" spans="1:26" x14ac:dyDescent="0.3">
      <c r="D8" s="1" t="s">
        <v>1</v>
      </c>
      <c r="E8" s="72">
        <v>45934</v>
      </c>
      <c r="F8" s="72"/>
      <c r="G8" s="72" t="s">
        <v>302</v>
      </c>
      <c r="H8" s="72"/>
      <c r="I8" s="72">
        <v>45963</v>
      </c>
      <c r="J8" s="72"/>
      <c r="K8" s="72">
        <v>45983</v>
      </c>
      <c r="L8" s="72"/>
      <c r="M8" s="72">
        <v>45997</v>
      </c>
      <c r="N8" s="72"/>
      <c r="O8" s="72">
        <v>46004</v>
      </c>
      <c r="P8" s="72"/>
      <c r="Q8" s="72" t="s">
        <v>851</v>
      </c>
      <c r="R8" s="72"/>
      <c r="S8" s="72">
        <v>46117</v>
      </c>
      <c r="T8" s="72"/>
      <c r="U8" s="72" t="s">
        <v>928</v>
      </c>
      <c r="V8" s="72"/>
      <c r="W8" s="72">
        <v>46151</v>
      </c>
      <c r="X8" s="72"/>
    </row>
    <row r="9" spans="1:26" x14ac:dyDescent="0.3">
      <c r="D9" s="1" t="s">
        <v>2</v>
      </c>
      <c r="E9" s="73">
        <v>6</v>
      </c>
      <c r="F9" s="73"/>
      <c r="G9" s="73">
        <v>14</v>
      </c>
      <c r="H9" s="73"/>
      <c r="I9" s="73">
        <v>95</v>
      </c>
      <c r="J9" s="73"/>
      <c r="K9" s="73">
        <v>11</v>
      </c>
      <c r="L9" s="73"/>
      <c r="M9" s="73">
        <v>71</v>
      </c>
      <c r="N9" s="73"/>
      <c r="O9" s="73">
        <v>9</v>
      </c>
      <c r="P9" s="73"/>
      <c r="Q9" s="73">
        <v>62</v>
      </c>
      <c r="R9" s="73"/>
      <c r="S9" s="73">
        <v>10</v>
      </c>
      <c r="T9" s="73"/>
      <c r="U9" s="73">
        <v>74</v>
      </c>
      <c r="V9" s="73"/>
      <c r="W9" s="73">
        <v>53</v>
      </c>
      <c r="X9" s="73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225</v>
      </c>
      <c r="C11" s="13" t="s">
        <v>307</v>
      </c>
      <c r="D11" s="13" t="s">
        <v>269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6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6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64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2">
        <v>20</v>
      </c>
      <c r="X11" s="7">
        <f t="shared" ref="X11:X29" si="8">IF(W11=0,,($W$9-W11)*$W$7*100/$W$9)</f>
        <v>311.32075471698113</v>
      </c>
      <c r="Y11" s="25">
        <f t="shared" ref="Y11:Y29" si="9">SUM(F11+H11+J11+L11+N11+P11+R11+T11+V11+X11)</f>
        <v>2080.9432431244713</v>
      </c>
      <c r="Z11" s="21">
        <f t="shared" ref="Z11:Z48" si="10">ROW(B11)-10</f>
        <v>1</v>
      </c>
    </row>
    <row r="12" spans="1:26" x14ac:dyDescent="0.3">
      <c r="A12" s="18">
        <v>2</v>
      </c>
      <c r="B12" s="20" t="s">
        <v>84</v>
      </c>
      <c r="C12" s="20" t="s">
        <v>133</v>
      </c>
      <c r="D12" s="20" t="s">
        <v>282</v>
      </c>
      <c r="E12" s="13"/>
      <c r="F12" s="7">
        <f>IF(E12=0,,($E$9-E12)*$E$7*100/$E$9)</f>
        <v>0</v>
      </c>
      <c r="G12" s="6"/>
      <c r="H12" s="7">
        <f t="shared" si="0"/>
        <v>0</v>
      </c>
      <c r="I12" s="64">
        <v>18</v>
      </c>
      <c r="J12" s="22">
        <f t="shared" si="1"/>
        <v>405.26315789473682</v>
      </c>
      <c r="K12" s="20"/>
      <c r="L12" s="22">
        <f t="shared" si="2"/>
        <v>0</v>
      </c>
      <c r="M12" s="63">
        <v>8</v>
      </c>
      <c r="N12" s="22">
        <f t="shared" si="3"/>
        <v>443.66197183098592</v>
      </c>
      <c r="O12" s="20"/>
      <c r="P12" s="21">
        <f t="shared" si="4"/>
        <v>0</v>
      </c>
      <c r="Q12" s="64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2">
        <v>14</v>
      </c>
      <c r="V12" s="21">
        <f t="shared" si="7"/>
        <v>405.40540540540542</v>
      </c>
      <c r="W12" s="6"/>
      <c r="X12" s="7">
        <f t="shared" si="8"/>
        <v>0</v>
      </c>
      <c r="Y12" s="25">
        <f t="shared" si="9"/>
        <v>1754.6531157762895</v>
      </c>
      <c r="Z12" s="21">
        <f t="shared" si="10"/>
        <v>2</v>
      </c>
    </row>
    <row r="13" spans="1:26" x14ac:dyDescent="0.3">
      <c r="A13" s="18">
        <v>3</v>
      </c>
      <c r="B13" s="13" t="s">
        <v>175</v>
      </c>
      <c r="C13" s="13" t="s">
        <v>128</v>
      </c>
      <c r="D13" s="13" t="s">
        <v>282</v>
      </c>
      <c r="E13" s="22"/>
      <c r="F13" s="7">
        <f>IF(E13=0,,($E$9-E13)*$E$7*100/$E$9)</f>
        <v>0</v>
      </c>
      <c r="G13" s="21"/>
      <c r="H13" s="7">
        <f t="shared" si="0"/>
        <v>0</v>
      </c>
      <c r="I13" s="61">
        <v>32</v>
      </c>
      <c r="J13" s="22">
        <f t="shared" si="1"/>
        <v>331.57894736842104</v>
      </c>
      <c r="K13" s="22"/>
      <c r="L13" s="22">
        <f t="shared" si="2"/>
        <v>0</v>
      </c>
      <c r="M13" s="61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65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60">
        <v>44</v>
      </c>
      <c r="V13" s="21">
        <f t="shared" si="7"/>
        <v>202.70270270270271</v>
      </c>
      <c r="W13" s="7">
        <v>44</v>
      </c>
      <c r="X13" s="7">
        <f t="shared" si="8"/>
        <v>84.905660377358487</v>
      </c>
      <c r="Y13" s="25">
        <f>SUM(F13+H13+J13+L13+N13+P13+R13+T13+V13)</f>
        <v>1251.1951742268106</v>
      </c>
      <c r="Z13" s="21">
        <v>3</v>
      </c>
    </row>
    <row r="14" spans="1:26" x14ac:dyDescent="0.3">
      <c r="A14" s="18">
        <v>4</v>
      </c>
      <c r="B14" s="20" t="s">
        <v>192</v>
      </c>
      <c r="C14" s="20" t="s">
        <v>193</v>
      </c>
      <c r="D14" s="20" t="s">
        <v>282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6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3">
      <c r="A15" s="18">
        <v>5</v>
      </c>
      <c r="B15" s="13" t="s">
        <v>610</v>
      </c>
      <c r="C15" s="13" t="s">
        <v>611</v>
      </c>
      <c r="D15" s="13" t="s">
        <v>441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3">
      <c r="A16" s="18">
        <v>6</v>
      </c>
      <c r="B16" s="13" t="s">
        <v>279</v>
      </c>
      <c r="C16" s="13" t="s">
        <v>280</v>
      </c>
      <c r="D16" s="13" t="s">
        <v>259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6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2">
        <v>48</v>
      </c>
      <c r="X16" s="7">
        <f t="shared" si="8"/>
        <v>47.169811320754718</v>
      </c>
      <c r="Y16" s="25">
        <f t="shared" si="9"/>
        <v>329.13595159675418</v>
      </c>
      <c r="Z16" s="21">
        <v>6</v>
      </c>
    </row>
    <row r="17" spans="1:26" x14ac:dyDescent="0.3">
      <c r="A17" s="18">
        <v>7</v>
      </c>
      <c r="B17" s="13" t="s">
        <v>608</v>
      </c>
      <c r="C17" s="13" t="s">
        <v>567</v>
      </c>
      <c r="D17" s="13" t="s">
        <v>609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3">
      <c r="A18" s="18">
        <v>8</v>
      </c>
      <c r="B18" s="13" t="s">
        <v>49</v>
      </c>
      <c r="C18" s="13" t="s">
        <v>281</v>
      </c>
      <c r="D18" s="13" t="s">
        <v>256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3">
      <c r="A19" s="18">
        <v>9</v>
      </c>
      <c r="B19" s="13" t="s">
        <v>198</v>
      </c>
      <c r="C19" s="13" t="s">
        <v>199</v>
      </c>
      <c r="D19" s="13" t="s">
        <v>416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3">
      <c r="A20" s="18">
        <v>10</v>
      </c>
      <c r="B20" s="13" t="s">
        <v>278</v>
      </c>
      <c r="C20" s="13" t="s">
        <v>142</v>
      </c>
      <c r="D20" s="13" t="s">
        <v>259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3">
      <c r="A21" s="18">
        <v>11</v>
      </c>
      <c r="B21" s="13" t="s">
        <v>861</v>
      </c>
      <c r="C21" s="13" t="s">
        <v>900</v>
      </c>
      <c r="D21" s="13" t="s">
        <v>102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3">
      <c r="A22" s="18">
        <v>12</v>
      </c>
      <c r="B22" s="13" t="s">
        <v>194</v>
      </c>
      <c r="C22" s="13" t="s">
        <v>195</v>
      </c>
      <c r="D22" s="13" t="s">
        <v>256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3">
      <c r="A23" s="18">
        <v>13</v>
      </c>
      <c r="B23" s="13" t="s">
        <v>612</v>
      </c>
      <c r="C23" s="13" t="s">
        <v>613</v>
      </c>
      <c r="D23" s="13" t="s">
        <v>269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3">
      <c r="A24" s="18">
        <v>14</v>
      </c>
      <c r="B24" s="13" t="s">
        <v>646</v>
      </c>
      <c r="C24" s="13" t="s">
        <v>647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3">
      <c r="A25" s="18">
        <v>15</v>
      </c>
      <c r="B25" s="13" t="s">
        <v>230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64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3">
      <c r="A26" s="18">
        <v>16</v>
      </c>
      <c r="B26" s="13" t="s">
        <v>614</v>
      </c>
      <c r="C26" s="13" t="s">
        <v>615</v>
      </c>
      <c r="D26" s="13" t="s">
        <v>543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3">
      <c r="A27" s="18">
        <v>17</v>
      </c>
      <c r="B27" s="13" t="s">
        <v>901</v>
      </c>
      <c r="C27" s="13" t="s">
        <v>902</v>
      </c>
      <c r="D27" s="13" t="s">
        <v>135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3">
      <c r="A28" s="18">
        <v>18</v>
      </c>
      <c r="B28" s="13" t="s">
        <v>616</v>
      </c>
      <c r="C28" s="13" t="s">
        <v>133</v>
      </c>
      <c r="D28" s="13" t="s">
        <v>439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3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3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3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3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3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3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3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3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3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3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3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3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3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3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3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3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3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3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3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3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3">
      <c r="A49" s="66" t="s">
        <v>11</v>
      </c>
      <c r="B49" s="66"/>
      <c r="C49" s="67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68" t="s">
        <v>854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6" x14ac:dyDescent="0.3">
      <c r="D7" s="1" t="s">
        <v>10</v>
      </c>
      <c r="E7" s="70"/>
      <c r="F7" s="71"/>
      <c r="G7" s="7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</row>
    <row r="8" spans="1:26" x14ac:dyDescent="0.3">
      <c r="D8" s="1" t="s">
        <v>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6" x14ac:dyDescent="0.3">
      <c r="D9" s="1" t="s">
        <v>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3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3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3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3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3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3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3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3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3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3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3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3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3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3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3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3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3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3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3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3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3">
      <c r="A34" s="66" t="s">
        <v>11</v>
      </c>
      <c r="B34" s="66"/>
      <c r="C34" s="67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AA7" sqref="AA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8" max="18" width="13.77734375" customWidth="1"/>
    <col min="20" max="20" width="12.44140625" customWidth="1"/>
  </cols>
  <sheetData>
    <row r="1" spans="1:28" ht="31.2" x14ac:dyDescent="0.6">
      <c r="A1" s="68" t="s">
        <v>236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73" t="s">
        <v>359</v>
      </c>
      <c r="F6" s="73"/>
      <c r="G6" s="73" t="s">
        <v>368</v>
      </c>
      <c r="H6" s="73"/>
      <c r="I6" s="73" t="s">
        <v>580</v>
      </c>
      <c r="J6" s="73"/>
      <c r="K6" s="73" t="s">
        <v>628</v>
      </c>
      <c r="L6" s="73"/>
      <c r="M6" s="73" t="s">
        <v>640</v>
      </c>
      <c r="N6" s="73"/>
      <c r="O6" s="73" t="s">
        <v>849</v>
      </c>
      <c r="P6" s="73"/>
      <c r="Q6" s="73" t="s">
        <v>892</v>
      </c>
      <c r="R6" s="73"/>
      <c r="S6" s="73" t="s">
        <v>929</v>
      </c>
      <c r="T6" s="73"/>
      <c r="U6" s="73" t="s">
        <v>933</v>
      </c>
      <c r="V6" s="73"/>
      <c r="W6" s="73"/>
      <c r="X6" s="73"/>
      <c r="Y6" s="73"/>
      <c r="Z6" s="73"/>
    </row>
    <row r="7" spans="1:28" x14ac:dyDescent="0.3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5</v>
      </c>
      <c r="P7" s="71"/>
      <c r="Q7" s="70">
        <v>3</v>
      </c>
      <c r="R7" s="71"/>
      <c r="S7" s="70">
        <v>5</v>
      </c>
      <c r="T7" s="71"/>
      <c r="U7" s="70">
        <v>5</v>
      </c>
      <c r="V7" s="71"/>
      <c r="W7" s="70"/>
      <c r="X7" s="71"/>
      <c r="Y7" s="70"/>
      <c r="Z7" s="71"/>
    </row>
    <row r="8" spans="1:28" x14ac:dyDescent="0.3">
      <c r="D8" s="1" t="s">
        <v>1</v>
      </c>
      <c r="E8" s="72">
        <v>45961</v>
      </c>
      <c r="F8" s="72"/>
      <c r="G8" s="72">
        <v>45962</v>
      </c>
      <c r="H8" s="72"/>
      <c r="I8" s="72">
        <v>45983</v>
      </c>
      <c r="J8" s="72"/>
      <c r="K8" s="72">
        <v>45997</v>
      </c>
      <c r="L8" s="72"/>
      <c r="M8" s="72">
        <v>46004</v>
      </c>
      <c r="N8" s="72"/>
      <c r="O8" s="72">
        <v>46067</v>
      </c>
      <c r="P8" s="72"/>
      <c r="Q8" s="72">
        <v>46117</v>
      </c>
      <c r="R8" s="72"/>
      <c r="S8" s="72">
        <v>46123</v>
      </c>
      <c r="T8" s="72"/>
      <c r="U8" s="72">
        <v>46151</v>
      </c>
      <c r="V8" s="72"/>
      <c r="W8" s="72"/>
      <c r="X8" s="72"/>
      <c r="Y8" s="72"/>
      <c r="Z8" s="72"/>
    </row>
    <row r="9" spans="1:28" x14ac:dyDescent="0.3">
      <c r="D9" s="1" t="s">
        <v>2</v>
      </c>
      <c r="E9" s="73">
        <v>4</v>
      </c>
      <c r="F9" s="73"/>
      <c r="G9" s="73">
        <v>35</v>
      </c>
      <c r="H9" s="73"/>
      <c r="I9" s="73">
        <v>2</v>
      </c>
      <c r="J9" s="73"/>
      <c r="K9" s="73">
        <v>37</v>
      </c>
      <c r="L9" s="73"/>
      <c r="M9" s="73">
        <v>3</v>
      </c>
      <c r="N9" s="73"/>
      <c r="O9" s="73">
        <v>24</v>
      </c>
      <c r="P9" s="73"/>
      <c r="Q9" s="73">
        <v>5</v>
      </c>
      <c r="R9" s="73"/>
      <c r="S9" s="73">
        <v>30</v>
      </c>
      <c r="T9" s="73"/>
      <c r="U9" s="73">
        <v>33</v>
      </c>
      <c r="V9" s="73"/>
      <c r="W9" s="73"/>
      <c r="X9" s="73"/>
      <c r="Y9" s="73"/>
      <c r="Z9" s="73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8">
        <v>1</v>
      </c>
      <c r="B11" s="13" t="s">
        <v>363</v>
      </c>
      <c r="C11" s="13" t="s">
        <v>364</v>
      </c>
      <c r="D11" s="13" t="s">
        <v>102</v>
      </c>
      <c r="E11" s="22">
        <v>1</v>
      </c>
      <c r="F11" s="22">
        <f>IF(E11=0,,($E$9-E11)*$E$7*100/$E$9)</f>
        <v>150</v>
      </c>
      <c r="G11" s="22"/>
      <c r="H11" s="22">
        <f t="shared" ref="H11:H20" si="0">IF(G11=0,,($G$9-G11)*$G$7*100/$G$9)</f>
        <v>0</v>
      </c>
      <c r="I11" s="22">
        <v>1</v>
      </c>
      <c r="J11" s="22">
        <f t="shared" ref="J11:J18" si="1">IF(I11=0,,($I$9-I11)*$I$7*100/$I$9)</f>
        <v>100</v>
      </c>
      <c r="K11" s="22">
        <v>29</v>
      </c>
      <c r="L11" s="22">
        <f t="shared" ref="L11:L18" si="2">IF(K11=0,,($K$9-K11)*$K$7*100/$K$9)</f>
        <v>108.10810810810811</v>
      </c>
      <c r="M11" s="22">
        <v>1</v>
      </c>
      <c r="N11" s="22">
        <f t="shared" ref="N11:N16" si="3">IF(M11=0,,($M$9-M11)*$M$7*100/$M$9)</f>
        <v>133.33333333333334</v>
      </c>
      <c r="O11" s="22"/>
      <c r="P11" s="22">
        <f t="shared" ref="P11:P20" si="4">IF(O11=0,,($O$9-O11)*$O$7*100/$O$9)</f>
        <v>0</v>
      </c>
      <c r="Q11" s="22">
        <v>1</v>
      </c>
      <c r="R11" s="22">
        <f>IF(Q11=0,,($Q$9-Q11)*$Q$7*100/$Q$9)</f>
        <v>240</v>
      </c>
      <c r="S11" s="22"/>
      <c r="T11" s="22">
        <f t="shared" ref="T11:T20" si="5">IF(S11=0,,($S$9-S11)*$S$7*100/$S$9)</f>
        <v>0</v>
      </c>
      <c r="U11" s="22">
        <v>19</v>
      </c>
      <c r="V11" s="22">
        <f t="shared" ref="V11:V20" si="6">IF(U11=0,,($U$9-U11)*$U$7*100/$U$9)</f>
        <v>212.12121212121212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943.56265356265362</v>
      </c>
      <c r="AB11" s="22">
        <f t="shared" ref="AB11:AB24" si="10">ROW(B11)-10</f>
        <v>1</v>
      </c>
    </row>
    <row r="12" spans="1:28" x14ac:dyDescent="0.3">
      <c r="A12" s="18">
        <v>2</v>
      </c>
      <c r="B12" s="13" t="s">
        <v>369</v>
      </c>
      <c r="C12" s="13" t="s">
        <v>370</v>
      </c>
      <c r="D12" s="13" t="s">
        <v>371</v>
      </c>
      <c r="E12" s="22"/>
      <c r="F12" s="22">
        <f>IF(E12=0,,($I$9-E12)*$I$7*100/$I$9)</f>
        <v>0</v>
      </c>
      <c r="G12" s="22">
        <v>10</v>
      </c>
      <c r="H12" s="22">
        <f t="shared" si="0"/>
        <v>357.14285714285717</v>
      </c>
      <c r="I12" s="22"/>
      <c r="J12" s="22">
        <f t="shared" si="1"/>
        <v>0</v>
      </c>
      <c r="K12" s="22">
        <v>18</v>
      </c>
      <c r="L12" s="22">
        <f t="shared" si="2"/>
        <v>256.75675675675677</v>
      </c>
      <c r="M12" s="22"/>
      <c r="N12" s="22">
        <f t="shared" si="3"/>
        <v>0</v>
      </c>
      <c r="O12" s="22"/>
      <c r="P12" s="22">
        <f t="shared" si="4"/>
        <v>0</v>
      </c>
      <c r="Q12" s="22">
        <v>3</v>
      </c>
      <c r="R12" s="22">
        <f>IF(Q12=0,,($Q$9-Q12)*$Q$7*100/$Q$9)</f>
        <v>120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733.899613899614</v>
      </c>
      <c r="AB12" s="22">
        <f t="shared" si="10"/>
        <v>2</v>
      </c>
    </row>
    <row r="13" spans="1:28" x14ac:dyDescent="0.3">
      <c r="A13" s="18">
        <v>3</v>
      </c>
      <c r="B13" s="13" t="s">
        <v>372</v>
      </c>
      <c r="C13" s="13" t="s">
        <v>373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>
        <v>24</v>
      </c>
      <c r="T13" s="22">
        <f t="shared" si="5"/>
        <v>100</v>
      </c>
      <c r="U13" s="22">
        <v>25</v>
      </c>
      <c r="V13" s="22">
        <f t="shared" si="6"/>
        <v>121.21212121212122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714.90259740259739</v>
      </c>
      <c r="AB13" s="22">
        <f t="shared" si="10"/>
        <v>3</v>
      </c>
    </row>
    <row r="14" spans="1:28" x14ac:dyDescent="0.3">
      <c r="A14" s="18">
        <v>4</v>
      </c>
      <c r="B14" s="13" t="s">
        <v>631</v>
      </c>
      <c r="C14" s="13" t="s">
        <v>632</v>
      </c>
      <c r="D14" s="13" t="s">
        <v>102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>
        <v>13</v>
      </c>
      <c r="V14" s="22">
        <f t="shared" si="6"/>
        <v>303.030303030303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627.35462735462738</v>
      </c>
      <c r="AB14" s="22">
        <f t="shared" si="10"/>
        <v>4</v>
      </c>
    </row>
    <row r="15" spans="1:28" x14ac:dyDescent="0.3">
      <c r="A15" s="18">
        <v>5</v>
      </c>
      <c r="B15" s="13" t="s">
        <v>629</v>
      </c>
      <c r="C15" s="13" t="s">
        <v>630</v>
      </c>
      <c r="D15" s="13" t="s">
        <v>102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>
        <v>26</v>
      </c>
      <c r="V15" s="22">
        <f t="shared" si="6"/>
        <v>106.06060606060606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409.30384930384929</v>
      </c>
      <c r="AB15" s="13">
        <f t="shared" si="10"/>
        <v>5</v>
      </c>
    </row>
    <row r="16" spans="1:28" x14ac:dyDescent="0.3">
      <c r="A16" s="18">
        <v>6</v>
      </c>
      <c r="B16" s="13" t="s">
        <v>903</v>
      </c>
      <c r="C16" s="13" t="s">
        <v>904</v>
      </c>
      <c r="D16" s="13" t="s">
        <v>158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3">
      <c r="A17" s="18">
        <v>7</v>
      </c>
      <c r="B17" s="13" t="s">
        <v>95</v>
      </c>
      <c r="C17" s="13" t="s">
        <v>641</v>
      </c>
      <c r="D17" s="13" t="s">
        <v>158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3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3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3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3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3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3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3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3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3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3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3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3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3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3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3">
      <c r="A34" s="66" t="s">
        <v>11</v>
      </c>
      <c r="B34" s="66"/>
      <c r="C34" s="67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8" sqref="S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68" t="s">
        <v>237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3" t="s">
        <v>365</v>
      </c>
      <c r="F6" s="73"/>
      <c r="G6" s="73" t="s">
        <v>580</v>
      </c>
      <c r="H6" s="73"/>
      <c r="I6" s="73" t="s">
        <v>642</v>
      </c>
      <c r="J6" s="73"/>
      <c r="K6" s="73" t="s">
        <v>848</v>
      </c>
      <c r="L6" s="73"/>
      <c r="M6" s="73" t="s">
        <v>892</v>
      </c>
      <c r="N6" s="73"/>
      <c r="O6" s="73" t="s">
        <v>926</v>
      </c>
      <c r="P6" s="73"/>
      <c r="Q6" s="73" t="s">
        <v>932</v>
      </c>
      <c r="R6" s="73"/>
      <c r="S6" s="73"/>
      <c r="T6" s="73"/>
      <c r="U6" s="73"/>
      <c r="V6" s="73"/>
      <c r="W6" s="69"/>
      <c r="X6" s="69"/>
    </row>
    <row r="7" spans="1:26" x14ac:dyDescent="0.3">
      <c r="D7" s="1" t="s">
        <v>10</v>
      </c>
      <c r="E7" s="70">
        <v>5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3</v>
      </c>
      <c r="N7" s="71"/>
      <c r="O7" s="70">
        <v>5</v>
      </c>
      <c r="P7" s="71"/>
      <c r="Q7" s="70">
        <v>5</v>
      </c>
      <c r="R7" s="71"/>
      <c r="S7" s="70"/>
      <c r="T7" s="71"/>
      <c r="U7" s="70"/>
      <c r="V7" s="71"/>
      <c r="W7" s="70"/>
      <c r="X7" s="71"/>
    </row>
    <row r="8" spans="1:26" x14ac:dyDescent="0.3">
      <c r="D8" s="1" t="s">
        <v>1</v>
      </c>
      <c r="E8" s="72">
        <v>45962</v>
      </c>
      <c r="F8" s="72"/>
      <c r="G8" s="72">
        <v>45983</v>
      </c>
      <c r="H8" s="72"/>
      <c r="I8" s="72">
        <v>46004</v>
      </c>
      <c r="J8" s="72"/>
      <c r="K8" s="72">
        <v>46067</v>
      </c>
      <c r="L8" s="72"/>
      <c r="M8" s="72">
        <v>46117</v>
      </c>
      <c r="N8" s="72"/>
      <c r="O8" s="72">
        <v>46123</v>
      </c>
      <c r="P8" s="72"/>
      <c r="Q8" s="72">
        <v>46151</v>
      </c>
      <c r="R8" s="72"/>
      <c r="S8" s="72"/>
      <c r="T8" s="72"/>
      <c r="U8" s="72"/>
      <c r="V8" s="72"/>
      <c r="W8" s="72"/>
      <c r="X8" s="72"/>
    </row>
    <row r="9" spans="1:26" x14ac:dyDescent="0.3">
      <c r="D9" s="1" t="s">
        <v>2</v>
      </c>
      <c r="E9" s="73">
        <v>53</v>
      </c>
      <c r="F9" s="73"/>
      <c r="G9" s="73">
        <v>1</v>
      </c>
      <c r="H9" s="73"/>
      <c r="I9" s="73">
        <v>3</v>
      </c>
      <c r="J9" s="73"/>
      <c r="K9" s="73">
        <v>31</v>
      </c>
      <c r="L9" s="73"/>
      <c r="M9" s="73">
        <v>3</v>
      </c>
      <c r="N9" s="73"/>
      <c r="O9" s="73">
        <v>43</v>
      </c>
      <c r="P9" s="73"/>
      <c r="Q9" s="73">
        <v>32</v>
      </c>
      <c r="R9" s="73"/>
      <c r="S9" s="73"/>
      <c r="T9" s="73"/>
      <c r="U9" s="73"/>
      <c r="V9" s="73"/>
      <c r="W9" s="73"/>
      <c r="X9" s="73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366</v>
      </c>
      <c r="C11" s="13" t="s">
        <v>367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>
        <v>7</v>
      </c>
      <c r="P11" s="22">
        <f>IF(O11=0,,($O$9-O11)*$O$7*100/$O$9)</f>
        <v>418.60465116279067</v>
      </c>
      <c r="Q11" s="22">
        <v>3</v>
      </c>
      <c r="R11" s="22">
        <f>IF(Q11=0,,($Q$9-Q11)*$Q$7*100/$Q$9)</f>
        <v>453.125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1546.63328273106</v>
      </c>
      <c r="Z11" s="22">
        <f t="shared" ref="Z11:Z24" si="0">ROW(B11)-10</f>
        <v>1</v>
      </c>
    </row>
    <row r="12" spans="1:26" x14ac:dyDescent="0.3">
      <c r="A12" s="18">
        <v>2</v>
      </c>
      <c r="B12" s="13" t="s">
        <v>617</v>
      </c>
      <c r="C12" s="13" t="s">
        <v>618</v>
      </c>
      <c r="D12" s="13" t="s">
        <v>609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3">
      <c r="A13" s="18">
        <v>3</v>
      </c>
      <c r="B13" s="13" t="s">
        <v>643</v>
      </c>
      <c r="C13" s="13" t="s">
        <v>119</v>
      </c>
      <c r="D13" s="13" t="s">
        <v>644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3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3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3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3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3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3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3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3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3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3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3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3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3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3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3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3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3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3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3">
      <c r="A34" s="66" t="s">
        <v>11</v>
      </c>
      <c r="B34" s="66"/>
      <c r="C34" s="67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68" t="s">
        <v>653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69" t="s">
        <v>645</v>
      </c>
      <c r="F6" s="69"/>
      <c r="G6" s="69" t="s">
        <v>905</v>
      </c>
      <c r="H6" s="69"/>
      <c r="I6" s="69"/>
      <c r="J6" s="69"/>
      <c r="K6" s="69"/>
      <c r="L6" s="69"/>
      <c r="M6" s="69"/>
      <c r="N6" s="69"/>
      <c r="O6" s="69"/>
      <c r="P6" s="69"/>
      <c r="Q6" s="74"/>
      <c r="R6" s="74"/>
      <c r="S6" s="69"/>
      <c r="T6" s="69"/>
      <c r="U6" s="69"/>
      <c r="V6" s="69"/>
      <c r="W6" s="69"/>
      <c r="X6" s="69"/>
      <c r="Y6" s="73"/>
      <c r="Z6" s="73"/>
      <c r="AA6" s="73"/>
      <c r="AB6" s="73"/>
    </row>
    <row r="7" spans="1:31" x14ac:dyDescent="0.3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70"/>
      <c r="Z7" s="71"/>
      <c r="AA7" s="70"/>
      <c r="AB7" s="71"/>
    </row>
    <row r="8" spans="1:31" x14ac:dyDescent="0.3">
      <c r="D8" s="1" t="s">
        <v>1</v>
      </c>
      <c r="E8" s="72">
        <v>46004</v>
      </c>
      <c r="F8" s="72"/>
      <c r="G8" s="72">
        <v>46117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31" x14ac:dyDescent="0.3">
      <c r="D9" s="1" t="s">
        <v>2</v>
      </c>
      <c r="E9" s="73">
        <v>8</v>
      </c>
      <c r="F9" s="73"/>
      <c r="G9" s="73">
        <v>4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0</v>
      </c>
      <c r="T9" s="73"/>
      <c r="U9" s="73">
        <v>0</v>
      </c>
      <c r="V9" s="73"/>
      <c r="W9" s="73"/>
      <c r="X9" s="73"/>
      <c r="Y9" s="73"/>
      <c r="Z9" s="73"/>
      <c r="AA9" s="73"/>
      <c r="AB9" s="73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8">
        <f>AD11</f>
        <v>1</v>
      </c>
      <c r="B11" s="13" t="s">
        <v>222</v>
      </c>
      <c r="C11" s="13" t="s">
        <v>223</v>
      </c>
      <c r="D11" s="13" t="s">
        <v>102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3">
      <c r="A12" s="18">
        <f t="shared" ref="A12:A14" si="14">AD12</f>
        <v>2</v>
      </c>
      <c r="B12" s="13" t="s">
        <v>526</v>
      </c>
      <c r="C12" s="13" t="s">
        <v>590</v>
      </c>
      <c r="D12" s="13" t="s">
        <v>441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3">
      <c r="A13" s="18">
        <f t="shared" si="14"/>
        <v>3</v>
      </c>
      <c r="B13" s="13" t="s">
        <v>533</v>
      </c>
      <c r="C13" s="13" t="s">
        <v>190</v>
      </c>
      <c r="D13" s="13" t="s">
        <v>606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3">
      <c r="A14" s="18">
        <f t="shared" si="14"/>
        <v>4</v>
      </c>
      <c r="B14" s="20" t="s">
        <v>648</v>
      </c>
      <c r="C14" s="20" t="s">
        <v>649</v>
      </c>
      <c r="D14" s="20" t="s">
        <v>416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3">
      <c r="A15" s="18">
        <v>5</v>
      </c>
      <c r="B15" s="20" t="s">
        <v>651</v>
      </c>
      <c r="C15" s="20" t="s">
        <v>627</v>
      </c>
      <c r="D15" s="20" t="s">
        <v>102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3">
      <c r="A16" s="18">
        <v>6</v>
      </c>
      <c r="B16" s="13" t="s">
        <v>650</v>
      </c>
      <c r="C16" s="13" t="s">
        <v>547</v>
      </c>
      <c r="D16" s="13" t="s">
        <v>152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3">
      <c r="A17" s="18">
        <v>7</v>
      </c>
      <c r="B17" s="20" t="s">
        <v>906</v>
      </c>
      <c r="C17" s="20" t="s">
        <v>907</v>
      </c>
      <c r="D17" s="20" t="s">
        <v>441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3">
      <c r="A18" s="18">
        <v>8</v>
      </c>
      <c r="B18" s="13" t="s">
        <v>652</v>
      </c>
      <c r="C18" s="13" t="s">
        <v>347</v>
      </c>
      <c r="D18" s="13" t="s">
        <v>606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3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3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3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3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3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3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3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3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3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3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3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3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3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3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3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3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3">
      <c r="A35" s="66" t="s">
        <v>11</v>
      </c>
      <c r="B35" s="66"/>
      <c r="C35" s="6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1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X18" sqref="X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.2" x14ac:dyDescent="0.6">
      <c r="A1" s="68" t="s">
        <v>253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19" x14ac:dyDescent="0.3">
      <c r="B3" s="2"/>
    </row>
    <row r="4" spans="1:19" x14ac:dyDescent="0.3">
      <c r="B4" s="2"/>
      <c r="C4" s="3"/>
    </row>
    <row r="6" spans="1:19" ht="27" customHeight="1" x14ac:dyDescent="0.3">
      <c r="D6" s="1" t="s">
        <v>0</v>
      </c>
      <c r="E6" s="69" t="s">
        <v>580</v>
      </c>
      <c r="F6" s="69"/>
      <c r="G6" s="69" t="s">
        <v>701</v>
      </c>
      <c r="H6" s="69"/>
      <c r="I6" s="69" t="s">
        <v>834</v>
      </c>
      <c r="J6" s="69"/>
      <c r="K6" s="69" t="s">
        <v>865</v>
      </c>
      <c r="L6" s="69"/>
      <c r="M6" s="69" t="s">
        <v>905</v>
      </c>
      <c r="N6" s="69"/>
      <c r="O6" s="69"/>
      <c r="P6" s="69"/>
    </row>
    <row r="7" spans="1:19" x14ac:dyDescent="0.3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2</v>
      </c>
      <c r="N7" s="71"/>
      <c r="O7" s="70"/>
      <c r="P7" s="71"/>
    </row>
    <row r="8" spans="1:19" x14ac:dyDescent="0.3">
      <c r="D8" s="1" t="s">
        <v>1</v>
      </c>
      <c r="E8" s="72">
        <v>55845</v>
      </c>
      <c r="F8" s="72"/>
      <c r="G8" s="72">
        <v>46005</v>
      </c>
      <c r="H8" s="72"/>
      <c r="I8" s="72">
        <v>46061</v>
      </c>
      <c r="J8" s="72"/>
      <c r="K8" s="72">
        <v>46096</v>
      </c>
      <c r="L8" s="72"/>
      <c r="M8" s="72">
        <v>46117</v>
      </c>
      <c r="N8" s="72"/>
      <c r="O8" s="72"/>
      <c r="P8" s="72"/>
    </row>
    <row r="9" spans="1:19" x14ac:dyDescent="0.3">
      <c r="D9" s="1" t="s">
        <v>2</v>
      </c>
      <c r="E9" s="73">
        <v>11</v>
      </c>
      <c r="F9" s="73"/>
      <c r="G9" s="73">
        <v>22</v>
      </c>
      <c r="H9" s="73"/>
      <c r="I9" s="73">
        <v>10</v>
      </c>
      <c r="J9" s="73"/>
      <c r="K9" s="73">
        <v>14</v>
      </c>
      <c r="L9" s="73"/>
      <c r="M9" s="73">
        <v>9</v>
      </c>
      <c r="N9" s="73"/>
      <c r="O9" s="73"/>
      <c r="P9" s="73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3">
      <c r="A11" s="18">
        <f>R11</f>
        <v>1</v>
      </c>
      <c r="B11" s="20" t="s">
        <v>587</v>
      </c>
      <c r="C11" s="20" t="s">
        <v>415</v>
      </c>
      <c r="D11" s="20" t="s">
        <v>102</v>
      </c>
      <c r="E11" s="49">
        <v>5</v>
      </c>
      <c r="F11" s="22">
        <f t="shared" ref="F11:F19" si="0">IF(E11=0,,($E$9-E11)*$E$7*100/$E$9)</f>
        <v>109.09090909090909</v>
      </c>
      <c r="G11" s="49">
        <v>2</v>
      </c>
      <c r="H11" s="22">
        <f t="shared" ref="H11:H22" si="1">IF(G11=0,,($G$9-G11)*$G$7*100/$G$9)</f>
        <v>181.81818181818181</v>
      </c>
      <c r="I11" s="49">
        <v>3</v>
      </c>
      <c r="J11" s="22">
        <f t="shared" ref="J11:J22" si="2">IF(I11=0,,($I$9-I11)*$I$7*100/$I$9)</f>
        <v>140</v>
      </c>
      <c r="K11" s="49">
        <v>2</v>
      </c>
      <c r="L11" s="21">
        <f t="shared" ref="L11:L18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/>
      <c r="P11" s="22">
        <f>IF(O11=0,,($O$9-O11)*$O$7*100/$O$9)</f>
        <v>0</v>
      </c>
      <c r="Q11" s="24">
        <f t="shared" ref="Q11:Q50" si="5">SUM(F11,H11,L11,J11,N11,P11)</f>
        <v>757.89321789321787</v>
      </c>
      <c r="R11" s="22">
        <f>ROW(B11)-10</f>
        <v>1</v>
      </c>
      <c r="S11" s="23"/>
    </row>
    <row r="12" spans="1:19" x14ac:dyDescent="0.3">
      <c r="A12" s="18">
        <f t="shared" ref="A12:A14" si="6">R12</f>
        <v>2</v>
      </c>
      <c r="B12" s="20" t="s">
        <v>208</v>
      </c>
      <c r="C12" s="20" t="s">
        <v>209</v>
      </c>
      <c r="D12" s="20" t="s">
        <v>102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3">
      <c r="A13" s="18">
        <f t="shared" si="6"/>
        <v>3</v>
      </c>
      <c r="B13" s="20" t="s">
        <v>710</v>
      </c>
      <c r="C13" s="20" t="s">
        <v>571</v>
      </c>
      <c r="D13" s="20" t="s">
        <v>102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/>
      <c r="P13" s="22"/>
      <c r="Q13" s="24">
        <f t="shared" si="5"/>
        <v>463.49206349206349</v>
      </c>
      <c r="R13" s="20">
        <f>ROW(B13)-10</f>
        <v>3</v>
      </c>
      <c r="S13" s="23"/>
    </row>
    <row r="14" spans="1:19" x14ac:dyDescent="0.3">
      <c r="A14" s="18">
        <f t="shared" si="6"/>
        <v>4</v>
      </c>
      <c r="B14" s="13" t="s">
        <v>581</v>
      </c>
      <c r="C14" s="13" t="s">
        <v>582</v>
      </c>
      <c r="D14" s="13" t="s">
        <v>152</v>
      </c>
      <c r="E14" s="22">
        <v>1</v>
      </c>
      <c r="F14" s="22">
        <f t="shared" si="0"/>
        <v>181.81818181818181</v>
      </c>
      <c r="G14" s="22">
        <v>1</v>
      </c>
      <c r="H14" s="22">
        <f t="shared" si="1"/>
        <v>190.90909090909091</v>
      </c>
      <c r="I14" s="22"/>
      <c r="J14" s="22">
        <f t="shared" si="2"/>
        <v>0</v>
      </c>
      <c r="K14" s="22"/>
      <c r="L14" s="22">
        <f t="shared" si="3"/>
        <v>0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372.72727272727275</v>
      </c>
      <c r="R14" s="22">
        <f>ROW(B14)-10</f>
        <v>4</v>
      </c>
      <c r="S14" s="23"/>
    </row>
    <row r="15" spans="1:19" x14ac:dyDescent="0.3">
      <c r="A15" s="18">
        <v>5</v>
      </c>
      <c r="B15" s="13" t="s">
        <v>588</v>
      </c>
      <c r="C15" s="13" t="s">
        <v>305</v>
      </c>
      <c r="D15" s="13" t="s">
        <v>102</v>
      </c>
      <c r="E15" s="22">
        <v>6</v>
      </c>
      <c r="F15" s="22">
        <f t="shared" si="0"/>
        <v>90.909090909090907</v>
      </c>
      <c r="G15" s="22"/>
      <c r="H15" s="22">
        <f t="shared" si="1"/>
        <v>0</v>
      </c>
      <c r="I15" s="22">
        <v>3</v>
      </c>
      <c r="J15" s="22">
        <f t="shared" si="2"/>
        <v>140</v>
      </c>
      <c r="K15" s="22">
        <v>6</v>
      </c>
      <c r="L15" s="22">
        <f t="shared" si="3"/>
        <v>114.28571428571429</v>
      </c>
      <c r="M15" s="22"/>
      <c r="N15" s="22">
        <f t="shared" si="4"/>
        <v>0</v>
      </c>
      <c r="O15" s="22"/>
      <c r="P15" s="22">
        <f>IF(O15=0,,($O$9-O15)*$O$7*100/$O$9)</f>
        <v>0</v>
      </c>
      <c r="Q15" s="24">
        <f t="shared" si="5"/>
        <v>345.19480519480521</v>
      </c>
      <c r="R15" s="22">
        <v>5</v>
      </c>
      <c r="S15" s="23"/>
    </row>
    <row r="16" spans="1:19" x14ac:dyDescent="0.3">
      <c r="A16" s="18">
        <v>6</v>
      </c>
      <c r="B16" s="20" t="s">
        <v>704</v>
      </c>
      <c r="C16" s="20" t="s">
        <v>305</v>
      </c>
      <c r="D16" s="20" t="s">
        <v>44</v>
      </c>
      <c r="E16" s="6"/>
      <c r="F16" s="22">
        <f t="shared" si="0"/>
        <v>0</v>
      </c>
      <c r="G16" s="20">
        <v>3</v>
      </c>
      <c r="H16" s="22">
        <f t="shared" si="1"/>
        <v>172.72727272727272</v>
      </c>
      <c r="I16" s="20">
        <v>2</v>
      </c>
      <c r="J16" s="22">
        <f t="shared" si="2"/>
        <v>160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>IF(O16=0,,($O$9-O16)*$O$7*100/$O$9)</f>
        <v>0</v>
      </c>
      <c r="Q16" s="24">
        <f t="shared" si="5"/>
        <v>332.72727272727275</v>
      </c>
      <c r="R16" s="22">
        <f>ROW(B16)-10</f>
        <v>6</v>
      </c>
      <c r="S16" s="23"/>
    </row>
    <row r="17" spans="1:19" x14ac:dyDescent="0.3">
      <c r="A17" s="18">
        <v>7</v>
      </c>
      <c r="B17" s="13" t="s">
        <v>584</v>
      </c>
      <c r="C17" s="13" t="s">
        <v>585</v>
      </c>
      <c r="D17" s="13" t="s">
        <v>416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>
        <v>7</v>
      </c>
      <c r="N17" s="22">
        <f t="shared" si="4"/>
        <v>44.444444444444443</v>
      </c>
      <c r="O17" s="22"/>
      <c r="P17" s="22">
        <f>IF(O17=0,,($O$9-O17)*$O$7*100/$O$9)</f>
        <v>0</v>
      </c>
      <c r="Q17" s="24">
        <f t="shared" si="5"/>
        <v>324.44444444444446</v>
      </c>
      <c r="R17" s="22">
        <f>ROW(B17)-10</f>
        <v>7</v>
      </c>
      <c r="S17" s="23"/>
    </row>
    <row r="18" spans="1:19" x14ac:dyDescent="0.3">
      <c r="A18" s="18">
        <v>8</v>
      </c>
      <c r="B18" s="20" t="s">
        <v>713</v>
      </c>
      <c r="C18" s="20" t="s">
        <v>714</v>
      </c>
      <c r="D18" s="20" t="s">
        <v>102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3">
      <c r="A19" s="18">
        <v>9</v>
      </c>
      <c r="B19" s="20" t="s">
        <v>708</v>
      </c>
      <c r="C19" s="20" t="s">
        <v>709</v>
      </c>
      <c r="D19" s="20" t="s">
        <v>44</v>
      </c>
      <c r="E19" s="6"/>
      <c r="F19" s="22">
        <f t="shared" si="0"/>
        <v>0</v>
      </c>
      <c r="G19" s="20">
        <v>8</v>
      </c>
      <c r="H19" s="22">
        <f t="shared" si="1"/>
        <v>127.27272727272727</v>
      </c>
      <c r="I19" s="20"/>
      <c r="J19" s="22">
        <f t="shared" si="2"/>
        <v>0</v>
      </c>
      <c r="K19" s="20"/>
      <c r="L19" s="21">
        <v>0</v>
      </c>
      <c r="M19" s="6">
        <v>6</v>
      </c>
      <c r="N19" s="22">
        <f t="shared" si="4"/>
        <v>66.666666666666671</v>
      </c>
      <c r="O19" s="6"/>
      <c r="P19" s="21"/>
      <c r="Q19" s="24">
        <f t="shared" si="5"/>
        <v>193.93939393939394</v>
      </c>
      <c r="R19" s="13">
        <f>ROW(B19)-10</f>
        <v>9</v>
      </c>
    </row>
    <row r="20" spans="1:19" x14ac:dyDescent="0.3">
      <c r="A20" s="18">
        <v>10</v>
      </c>
      <c r="B20" s="13" t="s">
        <v>702</v>
      </c>
      <c r="C20" s="13" t="s">
        <v>703</v>
      </c>
      <c r="D20" s="13" t="s">
        <v>44</v>
      </c>
      <c r="E20" s="22"/>
      <c r="F20" s="22">
        <v>0</v>
      </c>
      <c r="G20" s="22">
        <v>3</v>
      </c>
      <c r="H20" s="22">
        <f t="shared" si="1"/>
        <v>172.72727272727272</v>
      </c>
      <c r="I20" s="22"/>
      <c r="J20" s="22">
        <f t="shared" si="2"/>
        <v>0</v>
      </c>
      <c r="K20" s="22"/>
      <c r="L20" s="22">
        <f t="shared" ref="L20:L27" si="7">IF(K20=0,,($K$9-K20)*$K$7*100/$K$9)</f>
        <v>0</v>
      </c>
      <c r="M20" s="22"/>
      <c r="N20" s="22">
        <f t="shared" si="4"/>
        <v>0</v>
      </c>
      <c r="O20" s="22"/>
      <c r="P20" s="22">
        <f>IF(O20=0,,($O$9-O20)*$O$7*100/$O$9)</f>
        <v>0</v>
      </c>
      <c r="Q20" s="24">
        <f t="shared" si="5"/>
        <v>172.72727272727272</v>
      </c>
      <c r="R20" s="20">
        <f>ROW(B20)-10</f>
        <v>10</v>
      </c>
    </row>
    <row r="21" spans="1:19" x14ac:dyDescent="0.3">
      <c r="A21" s="18">
        <v>11</v>
      </c>
      <c r="B21" s="20" t="s">
        <v>583</v>
      </c>
      <c r="C21" s="20" t="s">
        <v>390</v>
      </c>
      <c r="D21" s="20" t="s">
        <v>186</v>
      </c>
      <c r="E21" s="20">
        <v>2</v>
      </c>
      <c r="F21" s="22">
        <f>IF(E21=0,,($E$9-E21)*$E$7*100/$E$9)</f>
        <v>163.63636363636363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7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3">
      <c r="A22" s="18">
        <v>12</v>
      </c>
      <c r="B22" s="20" t="s">
        <v>589</v>
      </c>
      <c r="C22" s="20" t="s">
        <v>590</v>
      </c>
      <c r="D22" s="20" t="s">
        <v>485</v>
      </c>
      <c r="E22" s="20">
        <v>8</v>
      </c>
      <c r="F22" s="22">
        <f>IF(E22=0,,($E$9-E22)*$E$7*100/$E$9)</f>
        <v>54.545454545454547</v>
      </c>
      <c r="G22" s="20">
        <v>10</v>
      </c>
      <c r="H22" s="22">
        <f t="shared" si="1"/>
        <v>109.09090909090909</v>
      </c>
      <c r="I22" s="20"/>
      <c r="J22" s="22">
        <f t="shared" si="2"/>
        <v>0</v>
      </c>
      <c r="K22" s="20"/>
      <c r="L22" s="21">
        <f t="shared" si="7"/>
        <v>0</v>
      </c>
      <c r="M22" s="6"/>
      <c r="N22" s="22">
        <f t="shared" si="4"/>
        <v>0</v>
      </c>
      <c r="O22" s="27"/>
      <c r="P22" s="22">
        <f>IF(O22=0,,($O$9-O22)*$O$7*100/$O$9)</f>
        <v>0</v>
      </c>
      <c r="Q22" s="24">
        <f t="shared" si="5"/>
        <v>163.63636363636363</v>
      </c>
      <c r="R22" s="20">
        <v>12</v>
      </c>
    </row>
    <row r="23" spans="1:19" x14ac:dyDescent="0.3">
      <c r="A23" s="13">
        <v>13</v>
      </c>
      <c r="B23" s="20" t="s">
        <v>866</v>
      </c>
      <c r="C23" s="20" t="s">
        <v>164</v>
      </c>
      <c r="D23" s="20" t="s">
        <v>102</v>
      </c>
      <c r="E23" s="20"/>
      <c r="F23" s="22"/>
      <c r="G23" s="20"/>
      <c r="H23" s="22"/>
      <c r="I23" s="20"/>
      <c r="J23" s="22"/>
      <c r="K23" s="20">
        <v>3</v>
      </c>
      <c r="L23" s="22">
        <f t="shared" si="7"/>
        <v>157.14285714285714</v>
      </c>
      <c r="M23" s="6"/>
      <c r="N23" s="22">
        <f t="shared" si="4"/>
        <v>0</v>
      </c>
      <c r="O23" s="27"/>
      <c r="P23" s="22"/>
      <c r="Q23" s="24">
        <f t="shared" si="5"/>
        <v>157.14285714285714</v>
      </c>
      <c r="R23" s="20">
        <v>13</v>
      </c>
    </row>
    <row r="24" spans="1:19" x14ac:dyDescent="0.3">
      <c r="A24" s="18">
        <v>14</v>
      </c>
      <c r="B24" s="20" t="s">
        <v>705</v>
      </c>
      <c r="C24" s="20" t="s">
        <v>247</v>
      </c>
      <c r="D24" s="20" t="s">
        <v>102</v>
      </c>
      <c r="E24" s="6"/>
      <c r="F24" s="22">
        <f>IF(E24=0,,($E$9-E24)*$E$7*100/$E$9)</f>
        <v>0</v>
      </c>
      <c r="G24" s="20">
        <v>5</v>
      </c>
      <c r="H24" s="22">
        <f>IF(G24=0,,($G$9-G24)*$G$7*100/$G$9)</f>
        <v>154.54545454545453</v>
      </c>
      <c r="I24" s="20"/>
      <c r="J24" s="22">
        <f>IF(I24=0,,($I$9-I24)*$I$7*100/$I$9)</f>
        <v>0</v>
      </c>
      <c r="K24" s="20"/>
      <c r="L24" s="21">
        <f t="shared" si="7"/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5"/>
        <v>154.54545454545453</v>
      </c>
      <c r="R24" s="20">
        <v>14</v>
      </c>
    </row>
    <row r="25" spans="1:19" x14ac:dyDescent="0.3">
      <c r="A25" s="18">
        <v>15</v>
      </c>
      <c r="B25" s="20" t="s">
        <v>592</v>
      </c>
      <c r="C25" s="20" t="s">
        <v>82</v>
      </c>
      <c r="D25" s="20" t="s">
        <v>158</v>
      </c>
      <c r="E25" s="20">
        <v>10</v>
      </c>
      <c r="F25" s="22">
        <f>IF(E25=0,,($E$9-E25)*$E$7*100/$E$9)</f>
        <v>18.181818181818183</v>
      </c>
      <c r="G25" s="20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7"/>
        <v>0</v>
      </c>
      <c r="M25" s="6">
        <v>3</v>
      </c>
      <c r="N25" s="22">
        <f t="shared" si="4"/>
        <v>133.33333333333334</v>
      </c>
      <c r="O25" s="27"/>
      <c r="P25" s="22">
        <f>IF(O25=0,,($O$9-O25)*$O$7*100/$O$9)</f>
        <v>0</v>
      </c>
      <c r="Q25" s="24">
        <f t="shared" si="5"/>
        <v>151.51515151515153</v>
      </c>
      <c r="R25" s="20">
        <v>15</v>
      </c>
    </row>
    <row r="26" spans="1:19" x14ac:dyDescent="0.3">
      <c r="A26" s="18">
        <v>16</v>
      </c>
      <c r="B26" s="13" t="s">
        <v>586</v>
      </c>
      <c r="C26" s="13" t="s">
        <v>75</v>
      </c>
      <c r="D26" s="13" t="s">
        <v>186</v>
      </c>
      <c r="E26" s="22">
        <v>3</v>
      </c>
      <c r="F26" s="22">
        <f>IF(E26=0,,($E$9-E26)*$E$7*100/$E$9)</f>
        <v>145.45454545454547</v>
      </c>
      <c r="G26" s="22"/>
      <c r="H26" s="22">
        <f>IF(G26=0,,($G$9-G26)*$G$7*100/$G$9)</f>
        <v>0</v>
      </c>
      <c r="I26" s="22"/>
      <c r="J26" s="22">
        <f>IF(I26=0,,($I$9-I26)*$I$7*100/$I$9)</f>
        <v>0</v>
      </c>
      <c r="K26" s="22"/>
      <c r="L26" s="22">
        <f t="shared" si="7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4">
        <f t="shared" si="5"/>
        <v>145.45454545454547</v>
      </c>
      <c r="R26" s="20">
        <v>16</v>
      </c>
    </row>
    <row r="27" spans="1:19" x14ac:dyDescent="0.3">
      <c r="A27" s="18">
        <v>17</v>
      </c>
      <c r="B27" s="20" t="s">
        <v>706</v>
      </c>
      <c r="C27" s="20" t="s">
        <v>707</v>
      </c>
      <c r="D27" s="20" t="s">
        <v>102</v>
      </c>
      <c r="E27" s="6"/>
      <c r="F27" s="22">
        <f>IF(E27=0,,($E$9-E27)*$E$7*100/$E$9)</f>
        <v>0</v>
      </c>
      <c r="G27" s="20">
        <v>7</v>
      </c>
      <c r="H27" s="22">
        <f>IF(G27=0,,($G$9-G27)*$G$7*100/$G$9)</f>
        <v>136.36363636363637</v>
      </c>
      <c r="I27" s="20"/>
      <c r="J27" s="22">
        <f>IF(I27=0,,($I$9-I27)*$I$7*100/$I$9)</f>
        <v>0</v>
      </c>
      <c r="K27" s="20"/>
      <c r="L27" s="21">
        <f t="shared" si="7"/>
        <v>0</v>
      </c>
      <c r="M27" s="6"/>
      <c r="N27" s="22">
        <f t="shared" si="4"/>
        <v>0</v>
      </c>
      <c r="O27" s="6"/>
      <c r="P27" s="21">
        <f>IF(O27=0,,($M$9-O27)*$M$7*100/$M$9)</f>
        <v>0</v>
      </c>
      <c r="Q27" s="24">
        <f t="shared" si="5"/>
        <v>136.36363636363637</v>
      </c>
      <c r="R27" s="20">
        <v>17</v>
      </c>
    </row>
    <row r="28" spans="1:19" x14ac:dyDescent="0.3">
      <c r="A28" s="18">
        <v>18</v>
      </c>
      <c r="B28" s="20" t="s">
        <v>566</v>
      </c>
      <c r="C28" s="20" t="s">
        <v>567</v>
      </c>
      <c r="D28" s="22" t="s">
        <v>666</v>
      </c>
      <c r="E28" s="13"/>
      <c r="F28" s="22"/>
      <c r="G28" s="13"/>
      <c r="H28" s="22"/>
      <c r="I28" s="13"/>
      <c r="J28" s="22"/>
      <c r="K28" s="13"/>
      <c r="L28" s="22"/>
      <c r="M28" s="13">
        <v>3</v>
      </c>
      <c r="N28" s="22">
        <f t="shared" si="4"/>
        <v>133.33333333333334</v>
      </c>
      <c r="O28" s="13"/>
      <c r="P28" s="22"/>
      <c r="Q28" s="24">
        <f t="shared" si="5"/>
        <v>133.33333333333334</v>
      </c>
      <c r="R28" s="20">
        <v>18</v>
      </c>
    </row>
    <row r="29" spans="1:19" x14ac:dyDescent="0.3">
      <c r="A29" s="18">
        <v>19</v>
      </c>
      <c r="B29" s="20" t="s">
        <v>715</v>
      </c>
      <c r="C29" s="20" t="s">
        <v>716</v>
      </c>
      <c r="D29" s="20" t="s">
        <v>102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>IF(I29=0,,($I$9-I29)*$I$7*100/$I$9)</f>
        <v>0</v>
      </c>
      <c r="K29" s="20">
        <v>10</v>
      </c>
      <c r="L29" s="22">
        <f>IF(K29=0,,($K$9-K29)*$K$7*100/$K$9)</f>
        <v>57.142857142857146</v>
      </c>
      <c r="M29" s="6"/>
      <c r="N29" s="22">
        <f t="shared" si="4"/>
        <v>0</v>
      </c>
      <c r="O29" s="6"/>
      <c r="P29" s="21">
        <f>IF(O29=0,,($M$9-O29)*$M$7*100/$M$9)</f>
        <v>0</v>
      </c>
      <c r="Q29" s="24">
        <f t="shared" si="5"/>
        <v>129.87012987012989</v>
      </c>
      <c r="R29" s="20">
        <v>19</v>
      </c>
    </row>
    <row r="30" spans="1:19" x14ac:dyDescent="0.3">
      <c r="A30" s="19">
        <v>20</v>
      </c>
      <c r="B30" s="20" t="s">
        <v>840</v>
      </c>
      <c r="C30" s="20" t="s">
        <v>808</v>
      </c>
      <c r="D30" s="20" t="s">
        <v>644</v>
      </c>
      <c r="E30" s="20"/>
      <c r="F30" s="22"/>
      <c r="G30" s="20"/>
      <c r="H30" s="22"/>
      <c r="I30" s="20">
        <v>5</v>
      </c>
      <c r="J30" s="22">
        <f>IF(I30=0,,($I$9-I30)*$I$7*100/$I$9)</f>
        <v>100</v>
      </c>
      <c r="K30" s="20">
        <v>12</v>
      </c>
      <c r="L30" s="22">
        <f>IF(K30=0,,($K$9-K30)*$K$7*100/$K$9)</f>
        <v>28.571428571428573</v>
      </c>
      <c r="M30" s="6"/>
      <c r="N30" s="22">
        <f t="shared" si="4"/>
        <v>0</v>
      </c>
      <c r="O30" s="27"/>
      <c r="P30" s="22"/>
      <c r="Q30" s="24">
        <f t="shared" si="5"/>
        <v>128.57142857142858</v>
      </c>
      <c r="R30" s="20">
        <v>20</v>
      </c>
    </row>
    <row r="31" spans="1:19" x14ac:dyDescent="0.3">
      <c r="A31" s="19">
        <v>21</v>
      </c>
      <c r="B31" s="20" t="s">
        <v>210</v>
      </c>
      <c r="C31" s="20" t="s">
        <v>211</v>
      </c>
      <c r="D31" s="20" t="s">
        <v>98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>IF(I31=0,,($I$9-I31)*$I$7*100/$I$9)</f>
        <v>0</v>
      </c>
      <c r="K31" s="20"/>
      <c r="L31" s="21">
        <f>IF(K31=0,,($K$9-K31)*$K$7*100/$K$9)</f>
        <v>0</v>
      </c>
      <c r="M31" s="6"/>
      <c r="N31" s="22">
        <f t="shared" si="4"/>
        <v>0</v>
      </c>
      <c r="O31" s="27"/>
      <c r="P31" s="22">
        <f>IF(O31=0,,($O$9-O31)*$O$7*100/$O$9)</f>
        <v>0</v>
      </c>
      <c r="Q31" s="24">
        <f t="shared" si="5"/>
        <v>118.18181818181819</v>
      </c>
      <c r="R31" s="20">
        <v>21</v>
      </c>
    </row>
    <row r="32" spans="1:19" x14ac:dyDescent="0.3">
      <c r="A32" s="19">
        <v>22</v>
      </c>
      <c r="B32" s="20" t="s">
        <v>867</v>
      </c>
      <c r="C32" s="20" t="s">
        <v>403</v>
      </c>
      <c r="D32" s="20" t="s">
        <v>102</v>
      </c>
      <c r="E32" s="20"/>
      <c r="F32" s="22"/>
      <c r="G32" s="20"/>
      <c r="H32" s="22"/>
      <c r="I32" s="20"/>
      <c r="J32" s="22"/>
      <c r="K32" s="20">
        <v>7</v>
      </c>
      <c r="L32" s="22">
        <f>IF(K32=0,,($K$9-K32)*$K$7*100/$K$9)</f>
        <v>100</v>
      </c>
      <c r="M32" s="6"/>
      <c r="N32" s="22">
        <f t="shared" si="4"/>
        <v>0</v>
      </c>
      <c r="O32" s="27"/>
      <c r="P32" s="22"/>
      <c r="Q32" s="24">
        <f t="shared" si="5"/>
        <v>100</v>
      </c>
      <c r="R32" s="20">
        <v>22</v>
      </c>
    </row>
    <row r="33" spans="1:18" x14ac:dyDescent="0.3">
      <c r="A33" s="19">
        <v>23</v>
      </c>
      <c r="B33" s="13" t="s">
        <v>711</v>
      </c>
      <c r="C33" s="13" t="s">
        <v>712</v>
      </c>
      <c r="D33" s="13" t="s">
        <v>125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 t="shared" si="4"/>
        <v>0</v>
      </c>
      <c r="O33" s="13"/>
      <c r="P33" s="22">
        <f>IF(O33=0,,($O$9-O33)*$O$7*100/$O$9)</f>
        <v>0</v>
      </c>
      <c r="Q33" s="24">
        <f t="shared" si="5"/>
        <v>90.909090909090907</v>
      </c>
      <c r="R33" s="20">
        <v>23</v>
      </c>
    </row>
    <row r="34" spans="1:18" x14ac:dyDescent="0.3">
      <c r="A34" s="19">
        <v>24</v>
      </c>
      <c r="B34" s="20" t="s">
        <v>918</v>
      </c>
      <c r="C34" s="20" t="s">
        <v>384</v>
      </c>
      <c r="D34" s="22" t="s">
        <v>98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/>
      <c r="Q34" s="24">
        <f t="shared" si="5"/>
        <v>88.888888888888886</v>
      </c>
      <c r="R34" s="20">
        <v>24</v>
      </c>
    </row>
    <row r="35" spans="1:18" x14ac:dyDescent="0.3">
      <c r="A35" s="19">
        <v>25</v>
      </c>
      <c r="B35" s="20" t="s">
        <v>868</v>
      </c>
      <c r="C35" s="20" t="s">
        <v>869</v>
      </c>
      <c r="D35" s="20" t="s">
        <v>102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8">IF(K35=0,,($K$9-K35)*$K$7*100/$K$9)</f>
        <v>85.714285714285708</v>
      </c>
      <c r="M35" s="6"/>
      <c r="N35" s="22">
        <f t="shared" si="4"/>
        <v>0</v>
      </c>
      <c r="O35" s="27"/>
      <c r="P35" s="22"/>
      <c r="Q35" s="24">
        <f t="shared" si="5"/>
        <v>85.714285714285708</v>
      </c>
      <c r="R35" s="20">
        <v>25</v>
      </c>
    </row>
    <row r="36" spans="1:18" x14ac:dyDescent="0.3">
      <c r="A36" s="19">
        <v>26</v>
      </c>
      <c r="B36" s="13" t="s">
        <v>246</v>
      </c>
      <c r="C36" s="13" t="s">
        <v>247</v>
      </c>
      <c r="D36" s="13" t="s">
        <v>158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8"/>
        <v>0</v>
      </c>
      <c r="M36" s="22"/>
      <c r="N36" s="22">
        <f t="shared" si="4"/>
        <v>0</v>
      </c>
      <c r="O36" s="22"/>
      <c r="P36" s="22">
        <f>IF(O36=0,,($O$9-O36)*$O$7*100/$O$9)</f>
        <v>0</v>
      </c>
      <c r="Q36" s="24">
        <f t="shared" si="5"/>
        <v>72.727272727272734</v>
      </c>
      <c r="R36" s="20">
        <v>26</v>
      </c>
    </row>
    <row r="37" spans="1:18" x14ac:dyDescent="0.3">
      <c r="A37" s="19">
        <v>27</v>
      </c>
      <c r="B37" s="20" t="s">
        <v>591</v>
      </c>
      <c r="C37" s="20" t="s">
        <v>536</v>
      </c>
      <c r="D37" s="20" t="s">
        <v>186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8"/>
        <v>0</v>
      </c>
      <c r="M37" s="6"/>
      <c r="N37" s="22">
        <f t="shared" si="4"/>
        <v>0</v>
      </c>
      <c r="O37" s="13"/>
      <c r="P37" s="22">
        <f>IF(O37=0,,($O$9-O37)*$O$7*100/$O$9)</f>
        <v>0</v>
      </c>
      <c r="Q37" s="24">
        <f t="shared" si="5"/>
        <v>72.727272727272734</v>
      </c>
      <c r="R37" s="20">
        <v>27</v>
      </c>
    </row>
    <row r="38" spans="1:18" x14ac:dyDescent="0.3">
      <c r="A38" s="19">
        <v>28</v>
      </c>
      <c r="B38" s="20" t="s">
        <v>870</v>
      </c>
      <c r="C38" s="20" t="s">
        <v>842</v>
      </c>
      <c r="D38" s="20" t="s">
        <v>102</v>
      </c>
      <c r="E38" s="20"/>
      <c r="F38" s="22"/>
      <c r="G38" s="20"/>
      <c r="H38" s="22"/>
      <c r="I38" s="20"/>
      <c r="J38" s="22"/>
      <c r="K38" s="20">
        <v>9</v>
      </c>
      <c r="L38" s="22">
        <f t="shared" si="8"/>
        <v>71.428571428571431</v>
      </c>
      <c r="M38" s="6"/>
      <c r="N38" s="22">
        <f t="shared" si="4"/>
        <v>0</v>
      </c>
      <c r="O38" s="27"/>
      <c r="P38" s="22"/>
      <c r="Q38" s="24">
        <f t="shared" si="5"/>
        <v>71.428571428571431</v>
      </c>
      <c r="R38" s="20">
        <v>28</v>
      </c>
    </row>
    <row r="39" spans="1:18" x14ac:dyDescent="0.3">
      <c r="A39" s="19">
        <v>29</v>
      </c>
      <c r="B39" s="20" t="s">
        <v>717</v>
      </c>
      <c r="C39" s="20" t="s">
        <v>420</v>
      </c>
      <c r="D39" s="22" t="s">
        <v>102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9">IF(I39=0,,($I$9-I39)*$I$7*100/$I$9)</f>
        <v>0</v>
      </c>
      <c r="K39" s="13"/>
      <c r="L39" s="22">
        <f t="shared" si="8"/>
        <v>0</v>
      </c>
      <c r="M39" s="13"/>
      <c r="N39" s="22">
        <f t="shared" si="4"/>
        <v>0</v>
      </c>
      <c r="O39" s="13"/>
      <c r="P39" s="22">
        <f>IF(O39=0,,($O$9-O39)*$O$7*100/$O$9)</f>
        <v>0</v>
      </c>
      <c r="Q39" s="24">
        <f t="shared" si="5"/>
        <v>63.636363636363633</v>
      </c>
      <c r="R39" s="20">
        <v>29</v>
      </c>
    </row>
    <row r="40" spans="1:18" x14ac:dyDescent="0.3">
      <c r="A40" s="19">
        <v>30</v>
      </c>
      <c r="B40" s="20" t="s">
        <v>321</v>
      </c>
      <c r="C40" s="20" t="s">
        <v>567</v>
      </c>
      <c r="D40" s="20" t="s">
        <v>102</v>
      </c>
      <c r="E40" s="20"/>
      <c r="F40" s="22"/>
      <c r="G40" s="20"/>
      <c r="H40" s="22"/>
      <c r="I40" s="20">
        <v>7</v>
      </c>
      <c r="J40" s="22">
        <f t="shared" si="9"/>
        <v>60</v>
      </c>
      <c r="K40" s="20"/>
      <c r="L40" s="22">
        <f t="shared" si="8"/>
        <v>0</v>
      </c>
      <c r="M40" s="6"/>
      <c r="N40" s="22">
        <f t="shared" si="4"/>
        <v>0</v>
      </c>
      <c r="O40" s="27"/>
      <c r="P40" s="22"/>
      <c r="Q40" s="24">
        <f t="shared" si="5"/>
        <v>60</v>
      </c>
      <c r="R40" s="20">
        <v>30</v>
      </c>
    </row>
    <row r="41" spans="1:18" x14ac:dyDescent="0.3">
      <c r="A41" s="19">
        <v>31</v>
      </c>
      <c r="B41" s="20" t="s">
        <v>110</v>
      </c>
      <c r="C41" s="20" t="s">
        <v>718</v>
      </c>
      <c r="D41" s="20" t="s">
        <v>125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9"/>
        <v>0</v>
      </c>
      <c r="K41" s="20"/>
      <c r="L41" s="22">
        <f t="shared" si="8"/>
        <v>0</v>
      </c>
      <c r="M41" s="6"/>
      <c r="N41" s="22">
        <f t="shared" si="4"/>
        <v>0</v>
      </c>
      <c r="O41" s="27"/>
      <c r="P41" s="22">
        <f>IF(O41=0,,($O$9-O41)*$O$7*100/$O$9)</f>
        <v>0</v>
      </c>
      <c r="Q41" s="24">
        <f t="shared" si="5"/>
        <v>45.454545454545453</v>
      </c>
      <c r="R41" s="20">
        <v>31</v>
      </c>
    </row>
    <row r="42" spans="1:18" x14ac:dyDescent="0.3">
      <c r="A42" s="19">
        <v>32</v>
      </c>
      <c r="B42" s="20" t="s">
        <v>843</v>
      </c>
      <c r="C42" s="20" t="s">
        <v>385</v>
      </c>
      <c r="D42" s="20" t="s">
        <v>102</v>
      </c>
      <c r="E42" s="20"/>
      <c r="F42" s="22"/>
      <c r="G42" s="20"/>
      <c r="H42" s="22"/>
      <c r="I42" s="20">
        <v>9</v>
      </c>
      <c r="J42" s="22">
        <f t="shared" si="9"/>
        <v>20</v>
      </c>
      <c r="K42" s="20">
        <v>13</v>
      </c>
      <c r="L42" s="22">
        <f t="shared" si="8"/>
        <v>14.285714285714286</v>
      </c>
      <c r="M42" s="6">
        <v>9</v>
      </c>
      <c r="N42" s="22">
        <v>11</v>
      </c>
      <c r="O42" s="27"/>
      <c r="P42" s="22"/>
      <c r="Q42" s="24">
        <f t="shared" si="5"/>
        <v>45.285714285714285</v>
      </c>
      <c r="R42" s="20">
        <v>32</v>
      </c>
    </row>
    <row r="43" spans="1:18" x14ac:dyDescent="0.3">
      <c r="A43" s="19">
        <v>33</v>
      </c>
      <c r="B43" s="20" t="s">
        <v>841</v>
      </c>
      <c r="C43" s="20" t="s">
        <v>842</v>
      </c>
      <c r="D43" s="20" t="s">
        <v>406</v>
      </c>
      <c r="E43" s="20"/>
      <c r="F43" s="22"/>
      <c r="G43" s="20"/>
      <c r="H43" s="22"/>
      <c r="I43" s="20">
        <v>8</v>
      </c>
      <c r="J43" s="22">
        <f t="shared" si="9"/>
        <v>40</v>
      </c>
      <c r="K43" s="20"/>
      <c r="L43" s="22">
        <f t="shared" si="8"/>
        <v>0</v>
      </c>
      <c r="M43" s="6"/>
      <c r="N43" s="22">
        <f t="shared" ref="N43:N50" si="10">IF(M43=0,,($M$9-M43)*$M$7*100/$M$9)</f>
        <v>0</v>
      </c>
      <c r="O43" s="27"/>
      <c r="P43" s="22"/>
      <c r="Q43" s="24">
        <f t="shared" si="5"/>
        <v>40</v>
      </c>
      <c r="R43" s="20">
        <v>33</v>
      </c>
    </row>
    <row r="44" spans="1:18" x14ac:dyDescent="0.3">
      <c r="A44" s="19">
        <v>34</v>
      </c>
      <c r="B44" s="20" t="s">
        <v>719</v>
      </c>
      <c r="C44" s="20" t="s">
        <v>571</v>
      </c>
      <c r="D44" s="22" t="s">
        <v>102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9"/>
        <v>0</v>
      </c>
      <c r="K44" s="13"/>
      <c r="L44" s="22">
        <f t="shared" si="8"/>
        <v>0</v>
      </c>
      <c r="M44" s="13"/>
      <c r="N44" s="22">
        <f t="shared" si="10"/>
        <v>0</v>
      </c>
      <c r="O44" s="13"/>
      <c r="P44" s="22"/>
      <c r="Q44" s="24">
        <f t="shared" si="5"/>
        <v>27.272727272727273</v>
      </c>
      <c r="R44" s="20">
        <v>34</v>
      </c>
    </row>
    <row r="45" spans="1:18" x14ac:dyDescent="0.3">
      <c r="A45" s="19">
        <v>35</v>
      </c>
      <c r="B45" s="20" t="s">
        <v>919</v>
      </c>
      <c r="C45" s="20" t="s">
        <v>462</v>
      </c>
      <c r="D45" s="22" t="s">
        <v>102</v>
      </c>
      <c r="E45" s="13"/>
      <c r="F45" s="22"/>
      <c r="G45" s="13"/>
      <c r="H45" s="22"/>
      <c r="I45" s="13"/>
      <c r="J45" s="22"/>
      <c r="K45" s="13"/>
      <c r="L45" s="22"/>
      <c r="M45" s="13">
        <v>8</v>
      </c>
      <c r="N45" s="22">
        <f t="shared" si="10"/>
        <v>22.222222222222221</v>
      </c>
      <c r="O45" s="13"/>
      <c r="P45" s="22"/>
      <c r="Q45" s="24">
        <f t="shared" si="5"/>
        <v>22.222222222222221</v>
      </c>
      <c r="R45" s="20">
        <v>35</v>
      </c>
    </row>
    <row r="46" spans="1:18" x14ac:dyDescent="0.3">
      <c r="A46" s="19">
        <v>36</v>
      </c>
      <c r="B46" s="20" t="s">
        <v>720</v>
      </c>
      <c r="C46" s="20" t="s">
        <v>721</v>
      </c>
      <c r="D46" s="22" t="s">
        <v>102</v>
      </c>
      <c r="E46" s="13"/>
      <c r="F46" s="22"/>
      <c r="G46" s="13">
        <v>20</v>
      </c>
      <c r="H46" s="22">
        <f>IF(G46=0,,($G$9-G46)*$G$7*100/$G$9)</f>
        <v>18.181818181818183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>
        <f t="shared" si="10"/>
        <v>0</v>
      </c>
      <c r="O46" s="13"/>
      <c r="P46" s="22"/>
      <c r="Q46" s="24">
        <f t="shared" si="5"/>
        <v>18.181818181818183</v>
      </c>
      <c r="R46" s="20">
        <v>36</v>
      </c>
    </row>
    <row r="47" spans="1:18" x14ac:dyDescent="0.3">
      <c r="A47" s="19">
        <v>37</v>
      </c>
      <c r="B47" s="36" t="s">
        <v>724</v>
      </c>
      <c r="C47" s="36" t="s">
        <v>725</v>
      </c>
      <c r="D47" s="22" t="s">
        <v>102</v>
      </c>
      <c r="E47" s="13"/>
      <c r="F47" s="22"/>
      <c r="G47" s="13">
        <v>22</v>
      </c>
      <c r="H47" s="22">
        <v>5</v>
      </c>
      <c r="I47" s="13"/>
      <c r="J47" s="22">
        <f>IF(I47=0,,($I$9-I47)*$I$7*100/$I$9)</f>
        <v>0</v>
      </c>
      <c r="K47" s="13">
        <v>14</v>
      </c>
      <c r="L47" s="22">
        <v>7</v>
      </c>
      <c r="M47" s="13"/>
      <c r="N47" s="22">
        <f t="shared" si="10"/>
        <v>0</v>
      </c>
      <c r="O47" s="13"/>
      <c r="P47" s="22"/>
      <c r="Q47" s="24">
        <f t="shared" si="5"/>
        <v>12</v>
      </c>
      <c r="R47" s="20"/>
    </row>
    <row r="48" spans="1:18" x14ac:dyDescent="0.3">
      <c r="A48" s="19">
        <v>38</v>
      </c>
      <c r="B48" s="36" t="s">
        <v>805</v>
      </c>
      <c r="C48" s="36" t="s">
        <v>195</v>
      </c>
      <c r="D48" s="20" t="s">
        <v>406</v>
      </c>
      <c r="E48" s="20"/>
      <c r="F48" s="22"/>
      <c r="G48" s="20"/>
      <c r="H48" s="22"/>
      <c r="I48" s="20">
        <v>10</v>
      </c>
      <c r="J48" s="22">
        <v>10</v>
      </c>
      <c r="K48" s="20"/>
      <c r="L48" s="22">
        <f>IF(K48=0,,($K$9-K48)*$K$7*100/$K$9)</f>
        <v>0</v>
      </c>
      <c r="M48" s="6"/>
      <c r="N48" s="22">
        <f t="shared" si="10"/>
        <v>0</v>
      </c>
      <c r="O48" s="27"/>
      <c r="P48" s="22"/>
      <c r="Q48" s="24">
        <f t="shared" si="5"/>
        <v>10</v>
      </c>
      <c r="R48" s="20"/>
    </row>
    <row r="49" spans="1:18" x14ac:dyDescent="0.3">
      <c r="A49" s="19">
        <v>39</v>
      </c>
      <c r="B49" s="36" t="s">
        <v>722</v>
      </c>
      <c r="C49" s="36" t="s">
        <v>723</v>
      </c>
      <c r="D49" s="22" t="s">
        <v>102</v>
      </c>
      <c r="E49" s="13"/>
      <c r="F49" s="22"/>
      <c r="G49" s="13">
        <v>21</v>
      </c>
      <c r="H49" s="22">
        <f>IF(G49=0,,($G$9-G49)*$G$7*100/$G$9)</f>
        <v>9.0909090909090917</v>
      </c>
      <c r="I49" s="13"/>
      <c r="J49" s="22">
        <f>IF(I49=0,,($I$9-I49)*$I$7*100/$I$9)</f>
        <v>0</v>
      </c>
      <c r="K49" s="13"/>
      <c r="L49" s="22">
        <f>IF(K49=0,,($K$9-K49)*$K$7*100/$K$9)</f>
        <v>0</v>
      </c>
      <c r="M49" s="13"/>
      <c r="N49" s="22">
        <f t="shared" si="10"/>
        <v>0</v>
      </c>
      <c r="O49" s="13"/>
      <c r="P49" s="22"/>
      <c r="Q49" s="24">
        <f t="shared" si="5"/>
        <v>9.0909090909090917</v>
      </c>
      <c r="R49" s="20"/>
    </row>
    <row r="50" spans="1:18" x14ac:dyDescent="0.3">
      <c r="A50" s="19">
        <v>40</v>
      </c>
      <c r="B50" s="36" t="s">
        <v>593</v>
      </c>
      <c r="C50" s="36" t="s">
        <v>265</v>
      </c>
      <c r="D50" s="20" t="s">
        <v>186</v>
      </c>
      <c r="E50" s="20">
        <v>11</v>
      </c>
      <c r="F50" s="22">
        <v>9</v>
      </c>
      <c r="G50" s="20"/>
      <c r="H50" s="22">
        <f>IF(G50=0,,($G$9-G50)*$G$7*100/$G$9)</f>
        <v>0</v>
      </c>
      <c r="I50" s="20"/>
      <c r="J50" s="22">
        <f>IF(I50=0,,($I$9-I50)*$I$7*100/$I$9)</f>
        <v>0</v>
      </c>
      <c r="K50" s="20"/>
      <c r="L50" s="22">
        <f>IF(K50=0,,($K$9-K50)*$K$7*100/$K$9)</f>
        <v>0</v>
      </c>
      <c r="M50" s="6"/>
      <c r="N50" s="22">
        <f t="shared" si="10"/>
        <v>0</v>
      </c>
      <c r="O50" s="27"/>
      <c r="P50" s="22">
        <f>IF(O50=0,,($O$9-O50)*$O$7*100/$O$9)</f>
        <v>0</v>
      </c>
      <c r="Q50" s="24">
        <f t="shared" si="5"/>
        <v>9</v>
      </c>
      <c r="R50" s="20">
        <v>37</v>
      </c>
    </row>
    <row r="51" spans="1:18" x14ac:dyDescent="0.3">
      <c r="A51" s="66" t="s">
        <v>11</v>
      </c>
      <c r="B51" s="66"/>
      <c r="C51" s="67"/>
      <c r="E51">
        <f>COUNTA(E11:E50)</f>
        <v>11</v>
      </c>
      <c r="G51" s="49">
        <f>COUNTA(G11:G50)</f>
        <v>22</v>
      </c>
      <c r="I51">
        <f>COUNTA(I11:I50)</f>
        <v>10</v>
      </c>
      <c r="K51">
        <f>COUNTA(K11:K50)</f>
        <v>13</v>
      </c>
      <c r="M51">
        <f>COUNTA(M11:M50)</f>
        <v>9</v>
      </c>
      <c r="R51" s="28"/>
    </row>
  </sheetData>
  <sortState xmlns:xlrd2="http://schemas.microsoft.com/office/spreadsheetml/2017/richdata2" ref="B11:Q50">
    <sortCondition descending="1" ref="Q11:Q50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51:C51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2026-05-22T09:07:23Z</dcterms:modified>
</cp:coreProperties>
</file>