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81CE0261-2447-4E91-A759-CBEF5675C72A}" xr6:coauthVersionLast="47" xr6:coauthVersionMax="47" xr10:uidLastSave="{00000000-0000-0000-0000-000000000000}"/>
  <bookViews>
    <workbookView xWindow="-108" yWindow="-108" windowWidth="23256" windowHeight="12456" tabRatio="929" activeTab="8" xr2:uid="{00000000-000D-0000-FFFF-FFFF00000000}"/>
  </bookViews>
  <sheets>
    <sheet name="SH-Veterans V1" sheetId="36" r:id="rId1"/>
    <sheet name="SH-Veterans V2" sheetId="57" r:id="rId2"/>
    <sheet name="SH-Veterans V3" sheetId="58" r:id="rId3"/>
    <sheet name="SH-Veterans V4" sheetId="59" r:id="rId4"/>
    <sheet name="SD-Veterans" sheetId="34" r:id="rId5"/>
    <sheet name="SH-Senior" sheetId="19" r:id="rId6"/>
    <sheet name="SD-Senior" sheetId="35" r:id="rId7"/>
    <sheet name="SH-M20-" sheetId="31" r:id="rId8"/>
    <sheet name="SD-M20-" sheetId="41" r:id="rId9"/>
    <sheet name="SH-M17-" sheetId="30" r:id="rId10"/>
    <sheet name="SD-M17-" sheetId="42" r:id="rId11"/>
    <sheet name="SH-M15-" sheetId="25" r:id="rId12"/>
    <sheet name="SD-M15-" sheetId="48" r:id="rId13"/>
    <sheet name="SH-M13-" sheetId="29" r:id="rId14"/>
    <sheet name="SD-M13-" sheetId="43" r:id="rId15"/>
    <sheet name="SH-M11-" sheetId="45" r:id="rId16"/>
    <sheet name="SD-M11-" sheetId="47" r:id="rId17"/>
    <sheet name="SH-M9- CDF" sheetId="56" r:id="rId18"/>
    <sheet name="SH-M9-" sheetId="44" r:id="rId19"/>
    <sheet name="SD-M9-" sheetId="46" r:id="rId20"/>
    <sheet name="SD-M9-CDF" sheetId="55" r:id="rId21"/>
    <sheet name="Statistiques" sheetId="32" r:id="rId22"/>
  </sheets>
  <definedNames>
    <definedName name="_xlnm._FilterDatabase" localSheetId="16" hidden="1">'SD-M11-'!$B$10:$Q$52</definedName>
    <definedName name="_xlnm._FilterDatabase" localSheetId="14" hidden="1">'SD-M13-'!$B$10:$W$52</definedName>
    <definedName name="_xlnm._FilterDatabase" localSheetId="12" hidden="1">'SD-M15-'!$B$10:$U$54</definedName>
    <definedName name="_xlnm._FilterDatabase" localSheetId="8" hidden="1">'SD-M20-'!$B$10:$Y$24</definedName>
    <definedName name="_xlnm._FilterDatabase" localSheetId="19" hidden="1">'SD-M9-'!$B$10:$Q$52</definedName>
    <definedName name="_xlnm._FilterDatabase" localSheetId="20" hidden="1">'SD-M9-CDF'!$B$10:$M$52</definedName>
    <definedName name="_xlnm._FilterDatabase" localSheetId="6" hidden="1">'SD-Senior'!$B$10:$T$33</definedName>
    <definedName name="_xlnm._FilterDatabase" localSheetId="4" hidden="1">'SD-Veterans'!$C$10:$O$33</definedName>
    <definedName name="_xlnm._FilterDatabase" localSheetId="15" hidden="1">'SH-M11-'!$B$10:$R$55</definedName>
    <definedName name="_xlnm._FilterDatabase" localSheetId="13" hidden="1">'SH-M13-'!$B$10:$W$59</definedName>
    <definedName name="_xlnm._FilterDatabase" localSheetId="11" hidden="1">'SH-M15-'!$B$10:$T$58</definedName>
    <definedName name="_xlnm._FilterDatabase" localSheetId="7" hidden="1">'SH-M20-'!$B$10:$Y$27</definedName>
    <definedName name="_xlnm._FilterDatabase" localSheetId="18" hidden="1">'SH-M9-'!$A$10:$R$27</definedName>
    <definedName name="_xlnm._FilterDatabase" localSheetId="17" hidden="1">'SH-M9- CDF'!$A$10:$N$27</definedName>
    <definedName name="_xlnm._FilterDatabase" localSheetId="5" hidden="1">'SH-Senior'!$B$10:$V$44</definedName>
    <definedName name="_xlnm._FilterDatabase" localSheetId="0" hidden="1">'SH-Veterans V1'!$C$10:$S$33</definedName>
    <definedName name="_xlnm._FilterDatabase" localSheetId="1" hidden="1">'SH-Veterans V2'!$C$10:$S$33</definedName>
    <definedName name="_xlnm._FilterDatabase" localSheetId="2" hidden="1">'SH-Veterans V3'!$C$10:$S$33</definedName>
    <definedName name="_xlnm._FilterDatabase" localSheetId="3" hidden="1">'SH-Veterans V4'!$C$10:$S$33</definedName>
    <definedName name="_xlnm.Print_Area" localSheetId="16">'SD-M11-'!$A$1:$R$54</definedName>
    <definedName name="_xlnm.Print_Area" localSheetId="14">'SD-M13-'!$A$1:$V$54</definedName>
    <definedName name="_xlnm.Print_Area" localSheetId="19">'SD-M9-'!$A$1:$R$54</definedName>
    <definedName name="_xlnm.Print_Area" localSheetId="20">'SD-M9-CDF'!$A$1:$R$54</definedName>
    <definedName name="_xlnm.Print_Area" localSheetId="15">'SH-M11-'!$A$1:$S$57</definedName>
    <definedName name="_xlnm.Print_Area" localSheetId="13">'SH-M13-'!$A$1:$V$61</definedName>
    <definedName name="_xlnm.Print_Area" localSheetId="18">'SH-M9-'!$A$1:$R$54</definedName>
    <definedName name="_xlnm.Print_Area" localSheetId="17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36" l="1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AE45" i="42"/>
  <c r="AE44" i="42"/>
  <c r="AE43" i="42"/>
  <c r="AE42" i="42"/>
  <c r="AE41" i="42"/>
  <c r="AE40" i="42"/>
  <c r="AE39" i="42"/>
  <c r="AE38" i="42"/>
  <c r="V28" i="42"/>
  <c r="V27" i="42"/>
  <c r="V26" i="42"/>
  <c r="V25" i="42"/>
  <c r="V24" i="42"/>
  <c r="V22" i="42"/>
  <c r="V20" i="42"/>
  <c r="V16" i="42"/>
  <c r="V19" i="42"/>
  <c r="V17" i="42"/>
  <c r="V18" i="42"/>
  <c r="V15" i="42"/>
  <c r="V14" i="42"/>
  <c r="V13" i="42"/>
  <c r="V12" i="42"/>
  <c r="V11" i="42"/>
  <c r="V23" i="42"/>
  <c r="T32" i="35"/>
  <c r="T31" i="35"/>
  <c r="T30" i="35"/>
  <c r="T29" i="35"/>
  <c r="T28" i="35"/>
  <c r="T27" i="35"/>
  <c r="T26" i="35"/>
  <c r="T25" i="35"/>
  <c r="T24" i="35"/>
  <c r="T23" i="35"/>
  <c r="V43" i="19"/>
  <c r="V42" i="19"/>
  <c r="V41" i="19"/>
  <c r="V40" i="19"/>
  <c r="V39" i="19"/>
  <c r="V38" i="19"/>
  <c r="V37" i="19"/>
  <c r="V36" i="19"/>
  <c r="V35" i="19"/>
  <c r="V34" i="19"/>
  <c r="U34" i="19"/>
  <c r="J44" i="19"/>
  <c r="U43" i="19"/>
  <c r="J41" i="19"/>
  <c r="U41" i="19" s="1"/>
  <c r="J37" i="19"/>
  <c r="U37" i="19" s="1"/>
  <c r="J35" i="19"/>
  <c r="U35" i="19" s="1"/>
  <c r="J34" i="19"/>
  <c r="J31" i="19"/>
  <c r="U31" i="19" s="1"/>
  <c r="J30" i="19"/>
  <c r="U30" i="19" s="1"/>
  <c r="J27" i="19"/>
  <c r="U27" i="19" s="1"/>
  <c r="J25" i="19"/>
  <c r="U25" i="19" s="1"/>
  <c r="J23" i="19"/>
  <c r="U23" i="19" s="1"/>
  <c r="J15" i="19"/>
  <c r="N34" i="59"/>
  <c r="L34" i="59"/>
  <c r="J34" i="59"/>
  <c r="H34" i="59"/>
  <c r="F34" i="59"/>
  <c r="Q33" i="59"/>
  <c r="O33" i="59"/>
  <c r="M33" i="59"/>
  <c r="K33" i="59"/>
  <c r="R33" i="59" s="1"/>
  <c r="I33" i="59"/>
  <c r="G33" i="59"/>
  <c r="A33" i="59"/>
  <c r="Q32" i="59"/>
  <c r="O32" i="59"/>
  <c r="M32" i="59"/>
  <c r="K32" i="59"/>
  <c r="R32" i="59" s="1"/>
  <c r="I32" i="59"/>
  <c r="G32" i="59"/>
  <c r="A32" i="59"/>
  <c r="Q31" i="59"/>
  <c r="O31" i="59"/>
  <c r="M31" i="59"/>
  <c r="K31" i="59"/>
  <c r="I31" i="59"/>
  <c r="R31" i="59" s="1"/>
  <c r="G31" i="59"/>
  <c r="A31" i="59"/>
  <c r="R30" i="59"/>
  <c r="Q30" i="59"/>
  <c r="O30" i="59"/>
  <c r="M30" i="59"/>
  <c r="K30" i="59"/>
  <c r="I30" i="59"/>
  <c r="G30" i="59"/>
  <c r="A30" i="59"/>
  <c r="R29" i="59"/>
  <c r="Q29" i="59"/>
  <c r="O29" i="59"/>
  <c r="M29" i="59"/>
  <c r="K29" i="59"/>
  <c r="I29" i="59"/>
  <c r="G29" i="59"/>
  <c r="A29" i="59"/>
  <c r="Q28" i="59"/>
  <c r="O28" i="59"/>
  <c r="M28" i="59"/>
  <c r="K28" i="59"/>
  <c r="R28" i="59" s="1"/>
  <c r="I28" i="59"/>
  <c r="G28" i="59"/>
  <c r="A28" i="59"/>
  <c r="Q27" i="59"/>
  <c r="O27" i="59"/>
  <c r="M27" i="59"/>
  <c r="K27" i="59"/>
  <c r="R27" i="59" s="1"/>
  <c r="I27" i="59"/>
  <c r="G27" i="59"/>
  <c r="A27" i="59"/>
  <c r="Q26" i="59"/>
  <c r="O26" i="59"/>
  <c r="M26" i="59"/>
  <c r="K26" i="59"/>
  <c r="I26" i="59"/>
  <c r="R26" i="59" s="1"/>
  <c r="G26" i="59"/>
  <c r="A26" i="59"/>
  <c r="R25" i="59"/>
  <c r="Q25" i="59"/>
  <c r="O25" i="59"/>
  <c r="M25" i="59"/>
  <c r="K25" i="59"/>
  <c r="I25" i="59"/>
  <c r="G25" i="59"/>
  <c r="A25" i="59"/>
  <c r="S24" i="59"/>
  <c r="A24" i="59" s="1"/>
  <c r="Q24" i="59"/>
  <c r="O24" i="59"/>
  <c r="M24" i="59"/>
  <c r="K24" i="59"/>
  <c r="I24" i="59"/>
  <c r="R24" i="59" s="1"/>
  <c r="G24" i="59"/>
  <c r="S23" i="59"/>
  <c r="A23" i="59" s="1"/>
  <c r="R23" i="59"/>
  <c r="Q23" i="59"/>
  <c r="O23" i="59"/>
  <c r="M23" i="59"/>
  <c r="K23" i="59"/>
  <c r="I23" i="59"/>
  <c r="G23" i="59"/>
  <c r="S22" i="59"/>
  <c r="Q22" i="59"/>
  <c r="R22" i="59" s="1"/>
  <c r="O22" i="59"/>
  <c r="M22" i="59"/>
  <c r="K22" i="59"/>
  <c r="I22" i="59"/>
  <c r="G22" i="59"/>
  <c r="A22" i="59"/>
  <c r="S21" i="59"/>
  <c r="A21" i="59" s="1"/>
  <c r="Q21" i="59"/>
  <c r="O21" i="59"/>
  <c r="M21" i="59"/>
  <c r="K21" i="59"/>
  <c r="R21" i="59" s="1"/>
  <c r="I21" i="59"/>
  <c r="G21" i="59"/>
  <c r="S20" i="59"/>
  <c r="A20" i="59" s="1"/>
  <c r="Q20" i="59"/>
  <c r="O20" i="59"/>
  <c r="M20" i="59"/>
  <c r="K20" i="59"/>
  <c r="I20" i="59"/>
  <c r="R20" i="59" s="1"/>
  <c r="G20" i="59"/>
  <c r="S19" i="59"/>
  <c r="A19" i="59" s="1"/>
  <c r="Q19" i="59"/>
  <c r="O19" i="59"/>
  <c r="M19" i="59"/>
  <c r="K19" i="59"/>
  <c r="R19" i="59" s="1"/>
  <c r="I19" i="59"/>
  <c r="G19" i="59"/>
  <c r="S18" i="59"/>
  <c r="Q18" i="59"/>
  <c r="O18" i="59"/>
  <c r="M18" i="59"/>
  <c r="K18" i="59"/>
  <c r="I18" i="59"/>
  <c r="R18" i="59" s="1"/>
  <c r="G18" i="59"/>
  <c r="A18" i="59"/>
  <c r="S17" i="59"/>
  <c r="Q17" i="59"/>
  <c r="O17" i="59"/>
  <c r="K17" i="59"/>
  <c r="R17" i="59" s="1"/>
  <c r="G17" i="59"/>
  <c r="A17" i="59"/>
  <c r="S16" i="59"/>
  <c r="A16" i="59" s="1"/>
  <c r="Q16" i="59"/>
  <c r="O16" i="59"/>
  <c r="M16" i="59"/>
  <c r="K16" i="59"/>
  <c r="I16" i="59"/>
  <c r="R16" i="59" s="1"/>
  <c r="G16" i="59"/>
  <c r="S15" i="59"/>
  <c r="A15" i="59" s="1"/>
  <c r="R15" i="59"/>
  <c r="Q15" i="59"/>
  <c r="O15" i="59"/>
  <c r="M15" i="59"/>
  <c r="K15" i="59"/>
  <c r="I15" i="59"/>
  <c r="G15" i="59"/>
  <c r="S14" i="59"/>
  <c r="Q14" i="59"/>
  <c r="R14" i="59" s="1"/>
  <c r="O14" i="59"/>
  <c r="M14" i="59"/>
  <c r="K14" i="59"/>
  <c r="I14" i="59"/>
  <c r="G14" i="59"/>
  <c r="A14" i="59"/>
  <c r="S13" i="59"/>
  <c r="A13" i="59" s="1"/>
  <c r="Q13" i="59"/>
  <c r="O13" i="59"/>
  <c r="M13" i="59"/>
  <c r="I13" i="59"/>
  <c r="R13" i="59" s="1"/>
  <c r="G13" i="59"/>
  <c r="S12" i="59"/>
  <c r="Q12" i="59"/>
  <c r="O12" i="59"/>
  <c r="M12" i="59"/>
  <c r="K12" i="59"/>
  <c r="R12" i="59" s="1"/>
  <c r="I12" i="59"/>
  <c r="A12" i="59"/>
  <c r="S11" i="59"/>
  <c r="A11" i="59" s="1"/>
  <c r="Q11" i="59"/>
  <c r="O11" i="59"/>
  <c r="M11" i="59"/>
  <c r="K11" i="59"/>
  <c r="I11" i="59"/>
  <c r="R11" i="59" s="1"/>
  <c r="N34" i="58"/>
  <c r="L34" i="58"/>
  <c r="J34" i="58"/>
  <c r="H34" i="58"/>
  <c r="F34" i="58"/>
  <c r="Q33" i="58"/>
  <c r="O33" i="58"/>
  <c r="R33" i="58" s="1"/>
  <c r="M33" i="58"/>
  <c r="K33" i="58"/>
  <c r="I33" i="58"/>
  <c r="G33" i="58"/>
  <c r="A33" i="58"/>
  <c r="Q32" i="58"/>
  <c r="O32" i="58"/>
  <c r="M32" i="58"/>
  <c r="K32" i="58"/>
  <c r="I32" i="58"/>
  <c r="R32" i="58" s="1"/>
  <c r="G32" i="58"/>
  <c r="A32" i="58"/>
  <c r="Q31" i="58"/>
  <c r="O31" i="58"/>
  <c r="M31" i="58"/>
  <c r="K31" i="58"/>
  <c r="I31" i="58"/>
  <c r="R31" i="58" s="1"/>
  <c r="G31" i="58"/>
  <c r="A31" i="58"/>
  <c r="Q30" i="58"/>
  <c r="O30" i="58"/>
  <c r="M30" i="58"/>
  <c r="K30" i="58"/>
  <c r="I30" i="58"/>
  <c r="R30" i="58" s="1"/>
  <c r="G30" i="58"/>
  <c r="A30" i="58"/>
  <c r="Q29" i="58"/>
  <c r="R29" i="58" s="1"/>
  <c r="O29" i="58"/>
  <c r="M29" i="58"/>
  <c r="K29" i="58"/>
  <c r="I29" i="58"/>
  <c r="G29" i="58"/>
  <c r="A29" i="58"/>
  <c r="Q28" i="58"/>
  <c r="O28" i="58"/>
  <c r="R28" i="58" s="1"/>
  <c r="M28" i="58"/>
  <c r="K28" i="58"/>
  <c r="I28" i="58"/>
  <c r="G28" i="58"/>
  <c r="A28" i="58"/>
  <c r="Q27" i="58"/>
  <c r="O27" i="58"/>
  <c r="M27" i="58"/>
  <c r="K27" i="58"/>
  <c r="I27" i="58"/>
  <c r="R27" i="58" s="1"/>
  <c r="G27" i="58"/>
  <c r="A27" i="58"/>
  <c r="Q26" i="58"/>
  <c r="O26" i="58"/>
  <c r="M26" i="58"/>
  <c r="K26" i="58"/>
  <c r="I26" i="58"/>
  <c r="R26" i="58" s="1"/>
  <c r="G26" i="58"/>
  <c r="A26" i="58"/>
  <c r="Q25" i="58"/>
  <c r="O25" i="58"/>
  <c r="M25" i="58"/>
  <c r="K25" i="58"/>
  <c r="I25" i="58"/>
  <c r="R25" i="58" s="1"/>
  <c r="G25" i="58"/>
  <c r="A25" i="58"/>
  <c r="S24" i="58"/>
  <c r="A24" i="58" s="1"/>
  <c r="R24" i="58"/>
  <c r="Q24" i="58"/>
  <c r="O24" i="58"/>
  <c r="M24" i="58"/>
  <c r="K24" i="58"/>
  <c r="I24" i="58"/>
  <c r="G24" i="58"/>
  <c r="S23" i="58"/>
  <c r="A23" i="58" s="1"/>
  <c r="Q23" i="58"/>
  <c r="R23" i="58" s="1"/>
  <c r="O23" i="58"/>
  <c r="M23" i="58"/>
  <c r="K23" i="58"/>
  <c r="I23" i="58"/>
  <c r="G23" i="58"/>
  <c r="S22" i="58"/>
  <c r="A22" i="58" s="1"/>
  <c r="Q22" i="58"/>
  <c r="O22" i="58"/>
  <c r="R22" i="58" s="1"/>
  <c r="M22" i="58"/>
  <c r="K22" i="58"/>
  <c r="I22" i="58"/>
  <c r="G22" i="58"/>
  <c r="S21" i="58"/>
  <c r="A21" i="58" s="1"/>
  <c r="Q21" i="58"/>
  <c r="O21" i="58"/>
  <c r="R21" i="58" s="1"/>
  <c r="M21" i="58"/>
  <c r="K21" i="58"/>
  <c r="I21" i="58"/>
  <c r="G21" i="58"/>
  <c r="S20" i="58"/>
  <c r="A20" i="58" s="1"/>
  <c r="Q20" i="58"/>
  <c r="O20" i="58"/>
  <c r="M20" i="58"/>
  <c r="K20" i="58"/>
  <c r="R20" i="58" s="1"/>
  <c r="I20" i="58"/>
  <c r="G20" i="58"/>
  <c r="S19" i="58"/>
  <c r="A19" i="58" s="1"/>
  <c r="Q19" i="58"/>
  <c r="O19" i="58"/>
  <c r="M19" i="58"/>
  <c r="K19" i="58"/>
  <c r="I19" i="58"/>
  <c r="R19" i="58" s="1"/>
  <c r="G19" i="58"/>
  <c r="S18" i="58"/>
  <c r="Q18" i="58"/>
  <c r="O18" i="58"/>
  <c r="M18" i="58"/>
  <c r="K18" i="58"/>
  <c r="I18" i="58"/>
  <c r="R18" i="58" s="1"/>
  <c r="G18" i="58"/>
  <c r="A18" i="58"/>
  <c r="S17" i="58"/>
  <c r="Q17" i="58"/>
  <c r="O17" i="58"/>
  <c r="K17" i="58"/>
  <c r="R17" i="58" s="1"/>
  <c r="G17" i="58"/>
  <c r="A17" i="58"/>
  <c r="S16" i="58"/>
  <c r="A16" i="58" s="1"/>
  <c r="R16" i="58"/>
  <c r="Q16" i="58"/>
  <c r="O16" i="58"/>
  <c r="M16" i="58"/>
  <c r="K16" i="58"/>
  <c r="I16" i="58"/>
  <c r="G16" i="58"/>
  <c r="S15" i="58"/>
  <c r="A15" i="58" s="1"/>
  <c r="R15" i="58"/>
  <c r="Q15" i="58"/>
  <c r="O15" i="58"/>
  <c r="M15" i="58"/>
  <c r="K15" i="58"/>
  <c r="I15" i="58"/>
  <c r="G15" i="58"/>
  <c r="S14" i="58"/>
  <c r="A14" i="58" s="1"/>
  <c r="Q14" i="58"/>
  <c r="O14" i="58"/>
  <c r="R14" i="58" s="1"/>
  <c r="M14" i="58"/>
  <c r="K14" i="58"/>
  <c r="I14" i="58"/>
  <c r="G14" i="58"/>
  <c r="S13" i="58"/>
  <c r="A13" i="58" s="1"/>
  <c r="Q13" i="58"/>
  <c r="O13" i="58"/>
  <c r="R13" i="58" s="1"/>
  <c r="M13" i="58"/>
  <c r="I13" i="58"/>
  <c r="G13" i="58"/>
  <c r="S12" i="58"/>
  <c r="Q12" i="58"/>
  <c r="O12" i="58"/>
  <c r="M12" i="58"/>
  <c r="K12" i="58"/>
  <c r="I12" i="58"/>
  <c r="R12" i="58" s="1"/>
  <c r="A12" i="58"/>
  <c r="S11" i="58"/>
  <c r="Q11" i="58"/>
  <c r="O11" i="58"/>
  <c r="M11" i="58"/>
  <c r="K11" i="58"/>
  <c r="I11" i="58"/>
  <c r="R11" i="58" s="1"/>
  <c r="A11" i="58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I11" i="57"/>
  <c r="K11" i="57"/>
  <c r="M11" i="57"/>
  <c r="O11" i="57"/>
  <c r="I12" i="57"/>
  <c r="K12" i="57"/>
  <c r="M12" i="57"/>
  <c r="O12" i="57"/>
  <c r="G13" i="57"/>
  <c r="I13" i="57"/>
  <c r="M13" i="57"/>
  <c r="O13" i="57"/>
  <c r="G14" i="57"/>
  <c r="I14" i="57"/>
  <c r="K14" i="57"/>
  <c r="M14" i="57"/>
  <c r="O14" i="57"/>
  <c r="G15" i="57"/>
  <c r="I15" i="57"/>
  <c r="K15" i="57"/>
  <c r="M15" i="57"/>
  <c r="O15" i="57"/>
  <c r="G16" i="57"/>
  <c r="I16" i="57"/>
  <c r="K16" i="57"/>
  <c r="M16" i="57"/>
  <c r="O16" i="57"/>
  <c r="G17" i="57"/>
  <c r="K17" i="57"/>
  <c r="O17" i="57"/>
  <c r="G18" i="57"/>
  <c r="I18" i="57"/>
  <c r="K18" i="57"/>
  <c r="M18" i="57"/>
  <c r="O18" i="57"/>
  <c r="O33" i="57"/>
  <c r="O32" i="57"/>
  <c r="O31" i="57"/>
  <c r="O30" i="57"/>
  <c r="O29" i="57"/>
  <c r="O28" i="57"/>
  <c r="O27" i="57"/>
  <c r="O26" i="57"/>
  <c r="O25" i="57"/>
  <c r="O24" i="57"/>
  <c r="O23" i="57"/>
  <c r="O22" i="57"/>
  <c r="O21" i="57"/>
  <c r="O20" i="57"/>
  <c r="O19" i="57"/>
  <c r="N34" i="57"/>
  <c r="L34" i="57"/>
  <c r="J34" i="57"/>
  <c r="H34" i="57"/>
  <c r="F34" i="57"/>
  <c r="Q33" i="57"/>
  <c r="M33" i="57"/>
  <c r="K33" i="57"/>
  <c r="I33" i="57"/>
  <c r="G33" i="57"/>
  <c r="A33" i="57"/>
  <c r="Q32" i="57"/>
  <c r="M32" i="57"/>
  <c r="K32" i="57"/>
  <c r="I32" i="57"/>
  <c r="G32" i="57"/>
  <c r="A32" i="57"/>
  <c r="Q31" i="57"/>
  <c r="M31" i="57"/>
  <c r="K31" i="57"/>
  <c r="I31" i="57"/>
  <c r="G31" i="57"/>
  <c r="A31" i="57"/>
  <c r="Q30" i="57"/>
  <c r="M30" i="57"/>
  <c r="K30" i="57"/>
  <c r="I30" i="57"/>
  <c r="G30" i="57"/>
  <c r="A30" i="57"/>
  <c r="Q29" i="57"/>
  <c r="M29" i="57"/>
  <c r="K29" i="57"/>
  <c r="I29" i="57"/>
  <c r="G29" i="57"/>
  <c r="A29" i="57"/>
  <c r="Q28" i="57"/>
  <c r="M28" i="57"/>
  <c r="K28" i="57"/>
  <c r="I28" i="57"/>
  <c r="G28" i="57"/>
  <c r="A28" i="57"/>
  <c r="Q27" i="57"/>
  <c r="M27" i="57"/>
  <c r="K27" i="57"/>
  <c r="I27" i="57"/>
  <c r="G27" i="57"/>
  <c r="A27" i="57"/>
  <c r="Q26" i="57"/>
  <c r="M26" i="57"/>
  <c r="K26" i="57"/>
  <c r="I26" i="57"/>
  <c r="G26" i="57"/>
  <c r="A26" i="57"/>
  <c r="Q25" i="57"/>
  <c r="M25" i="57"/>
  <c r="K25" i="57"/>
  <c r="I25" i="57"/>
  <c r="G25" i="57"/>
  <c r="A25" i="57"/>
  <c r="S24" i="57"/>
  <c r="A24" i="57" s="1"/>
  <c r="Q24" i="57"/>
  <c r="M24" i="57"/>
  <c r="K24" i="57"/>
  <c r="I24" i="57"/>
  <c r="G24" i="57"/>
  <c r="S23" i="57"/>
  <c r="A23" i="57" s="1"/>
  <c r="Q23" i="57"/>
  <c r="M23" i="57"/>
  <c r="K23" i="57"/>
  <c r="I23" i="57"/>
  <c r="G23" i="57"/>
  <c r="S22" i="57"/>
  <c r="A22" i="57" s="1"/>
  <c r="Q22" i="57"/>
  <c r="M22" i="57"/>
  <c r="K22" i="57"/>
  <c r="I22" i="57"/>
  <c r="G22" i="57"/>
  <c r="S21" i="57"/>
  <c r="A21" i="57" s="1"/>
  <c r="Q21" i="57"/>
  <c r="M21" i="57"/>
  <c r="K21" i="57"/>
  <c r="I21" i="57"/>
  <c r="G21" i="57"/>
  <c r="S20" i="57"/>
  <c r="A20" i="57" s="1"/>
  <c r="Q20" i="57"/>
  <c r="M20" i="57"/>
  <c r="K20" i="57"/>
  <c r="I20" i="57"/>
  <c r="G20" i="57"/>
  <c r="S19" i="57"/>
  <c r="A19" i="57" s="1"/>
  <c r="Q19" i="57"/>
  <c r="M19" i="57"/>
  <c r="K19" i="57"/>
  <c r="I19" i="57"/>
  <c r="G19" i="57"/>
  <c r="S18" i="57"/>
  <c r="A18" i="57" s="1"/>
  <c r="Q18" i="57"/>
  <c r="S17" i="57"/>
  <c r="A17" i="57" s="1"/>
  <c r="Q17" i="57"/>
  <c r="S16" i="57"/>
  <c r="A16" i="57" s="1"/>
  <c r="Q16" i="57"/>
  <c r="S15" i="57"/>
  <c r="A15" i="57" s="1"/>
  <c r="Q15" i="57"/>
  <c r="S14" i="57"/>
  <c r="A14" i="57" s="1"/>
  <c r="Q14" i="57"/>
  <c r="S13" i="57"/>
  <c r="A13" i="57" s="1"/>
  <c r="Q13" i="57"/>
  <c r="S12" i="57"/>
  <c r="A12" i="57" s="1"/>
  <c r="Q12" i="57"/>
  <c r="S11" i="57"/>
  <c r="A11" i="57" s="1"/>
  <c r="Q11" i="57"/>
  <c r="Q33" i="36"/>
  <c r="Q32" i="36"/>
  <c r="Q31" i="36"/>
  <c r="Q30" i="36"/>
  <c r="Q29" i="36"/>
  <c r="Q28" i="36"/>
  <c r="Q27" i="36"/>
  <c r="Q26" i="36"/>
  <c r="Q25" i="36"/>
  <c r="Q24" i="36"/>
  <c r="Q23" i="36"/>
  <c r="Q18" i="36"/>
  <c r="Q15" i="36"/>
  <c r="Q14" i="36"/>
  <c r="Q12" i="36"/>
  <c r="Q22" i="36"/>
  <c r="Q21" i="36"/>
  <c r="Q20" i="36"/>
  <c r="Q17" i="36"/>
  <c r="Q16" i="36"/>
  <c r="Q19" i="36"/>
  <c r="Q13" i="36"/>
  <c r="Q11" i="36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2" i="34"/>
  <c r="K11" i="34"/>
  <c r="K13" i="34"/>
  <c r="P24" i="41"/>
  <c r="P23" i="41"/>
  <c r="P22" i="41"/>
  <c r="P21" i="41"/>
  <c r="P20" i="41"/>
  <c r="P16" i="41"/>
  <c r="P19" i="41"/>
  <c r="P15" i="41"/>
  <c r="P17" i="41"/>
  <c r="P14" i="41"/>
  <c r="P13" i="41"/>
  <c r="P12" i="41"/>
  <c r="P11" i="41"/>
  <c r="T57" i="25"/>
  <c r="S55" i="25"/>
  <c r="P58" i="25"/>
  <c r="S56" i="25"/>
  <c r="P50" i="25"/>
  <c r="S50" i="25" s="1"/>
  <c r="P57" i="25"/>
  <c r="P55" i="25"/>
  <c r="P48" i="25"/>
  <c r="S48" i="25" s="1"/>
  <c r="P54" i="25"/>
  <c r="T56" i="25"/>
  <c r="N24" i="48"/>
  <c r="N27" i="31"/>
  <c r="N26" i="31"/>
  <c r="N25" i="31"/>
  <c r="N23" i="31"/>
  <c r="N22" i="31"/>
  <c r="N24" i="31"/>
  <c r="N21" i="31"/>
  <c r="N20" i="31"/>
  <c r="N16" i="31"/>
  <c r="N18" i="31"/>
  <c r="N19" i="31"/>
  <c r="N15" i="31"/>
  <c r="N17" i="31"/>
  <c r="N13" i="31"/>
  <c r="N14" i="31"/>
  <c r="N12" i="31"/>
  <c r="N11" i="31"/>
  <c r="T28" i="42"/>
  <c r="T27" i="42"/>
  <c r="T26" i="42"/>
  <c r="T25" i="42"/>
  <c r="T24" i="42"/>
  <c r="T22" i="42"/>
  <c r="T21" i="42"/>
  <c r="T19" i="42"/>
  <c r="T17" i="42"/>
  <c r="T16" i="42"/>
  <c r="T14" i="42"/>
  <c r="T18" i="42"/>
  <c r="T15" i="42"/>
  <c r="T13" i="42"/>
  <c r="T12" i="42"/>
  <c r="T11" i="42"/>
  <c r="T23" i="42"/>
  <c r="L22" i="44"/>
  <c r="L15" i="46"/>
  <c r="H11" i="45"/>
  <c r="N11" i="29"/>
  <c r="I11" i="34"/>
  <c r="G11" i="34"/>
  <c r="G12" i="34"/>
  <c r="F11" i="35"/>
  <c r="I12" i="34"/>
  <c r="R28" i="42"/>
  <c r="R26" i="42"/>
  <c r="R25" i="42"/>
  <c r="R27" i="42"/>
  <c r="R24" i="42"/>
  <c r="R21" i="42"/>
  <c r="R22" i="42"/>
  <c r="R20" i="42"/>
  <c r="R17" i="42"/>
  <c r="R19" i="42"/>
  <c r="R15" i="42"/>
  <c r="R16" i="42"/>
  <c r="R14" i="42"/>
  <c r="R18" i="42"/>
  <c r="R13" i="42"/>
  <c r="R12" i="42"/>
  <c r="R11" i="42"/>
  <c r="R23" i="42"/>
  <c r="L55" i="45"/>
  <c r="O55" i="45" s="1"/>
  <c r="U55" i="25"/>
  <c r="T55" i="25"/>
  <c r="J54" i="25"/>
  <c r="J55" i="25"/>
  <c r="J48" i="25"/>
  <c r="J52" i="25"/>
  <c r="J51" i="25"/>
  <c r="U54" i="25"/>
  <c r="T54" i="25"/>
  <c r="H44" i="19"/>
  <c r="H22" i="19"/>
  <c r="H21" i="19"/>
  <c r="H20" i="19"/>
  <c r="H18" i="19"/>
  <c r="H17" i="19"/>
  <c r="H13" i="19"/>
  <c r="H15" i="19"/>
  <c r="H42" i="19"/>
  <c r="H40" i="19"/>
  <c r="H38" i="19"/>
  <c r="H36" i="19"/>
  <c r="H33" i="19"/>
  <c r="H28" i="19"/>
  <c r="H19" i="19"/>
  <c r="H14" i="19"/>
  <c r="H29" i="19"/>
  <c r="H26" i="19"/>
  <c r="H16" i="19"/>
  <c r="H24" i="19"/>
  <c r="H12" i="19"/>
  <c r="H11" i="19"/>
  <c r="H32" i="19"/>
  <c r="H39" i="19"/>
  <c r="T22" i="35"/>
  <c r="H33" i="35"/>
  <c r="H32" i="35"/>
  <c r="H30" i="35"/>
  <c r="H28" i="35"/>
  <c r="H25" i="35"/>
  <c r="H23" i="35"/>
  <c r="H22" i="35"/>
  <c r="H21" i="35"/>
  <c r="H15" i="35"/>
  <c r="H18" i="35"/>
  <c r="H16" i="35"/>
  <c r="H27" i="35"/>
  <c r="H29" i="35"/>
  <c r="H26" i="35"/>
  <c r="H24" i="35"/>
  <c r="H17" i="35"/>
  <c r="H19" i="35"/>
  <c r="H13" i="35"/>
  <c r="H20" i="35"/>
  <c r="H11" i="35"/>
  <c r="H14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8" i="25"/>
  <c r="P28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3" i="42"/>
  <c r="P26" i="42"/>
  <c r="P25" i="42"/>
  <c r="P27" i="42"/>
  <c r="P24" i="42"/>
  <c r="P21" i="42"/>
  <c r="P22" i="42"/>
  <c r="P20" i="42"/>
  <c r="P17" i="42"/>
  <c r="P19" i="42"/>
  <c r="P15" i="42"/>
  <c r="P16" i="42"/>
  <c r="P14" i="42"/>
  <c r="P18" i="42"/>
  <c r="P13" i="42"/>
  <c r="P12" i="42"/>
  <c r="P11" i="42"/>
  <c r="N11" i="42"/>
  <c r="L11" i="41"/>
  <c r="L22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3" i="42"/>
  <c r="N28" i="42"/>
  <c r="N26" i="42"/>
  <c r="N25" i="42"/>
  <c r="N27" i="42"/>
  <c r="N24" i="42"/>
  <c r="N21" i="42"/>
  <c r="N22" i="42"/>
  <c r="N20" i="42"/>
  <c r="N17" i="42"/>
  <c r="N19" i="42"/>
  <c r="N15" i="42"/>
  <c r="N16" i="42"/>
  <c r="N14" i="42"/>
  <c r="N18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3" i="42"/>
  <c r="L28" i="42"/>
  <c r="L26" i="42"/>
  <c r="L25" i="42"/>
  <c r="L27" i="42"/>
  <c r="L24" i="42"/>
  <c r="L21" i="42"/>
  <c r="L22" i="42"/>
  <c r="L20" i="42"/>
  <c r="L17" i="42"/>
  <c r="L19" i="42"/>
  <c r="L18" i="42"/>
  <c r="L15" i="42"/>
  <c r="L16" i="42"/>
  <c r="L14" i="42"/>
  <c r="L13" i="42"/>
  <c r="L12" i="42"/>
  <c r="J12" i="42"/>
  <c r="H12" i="42"/>
  <c r="J27" i="31"/>
  <c r="J26" i="31"/>
  <c r="J25" i="31"/>
  <c r="J23" i="31"/>
  <c r="J22" i="31"/>
  <c r="J24" i="31"/>
  <c r="J21" i="31"/>
  <c r="J18" i="31"/>
  <c r="J20" i="31"/>
  <c r="J15" i="31"/>
  <c r="J13" i="31"/>
  <c r="J16" i="31"/>
  <c r="J19" i="31"/>
  <c r="J14" i="31"/>
  <c r="J11" i="31"/>
  <c r="J17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6" i="42"/>
  <c r="J25" i="42"/>
  <c r="J27" i="42"/>
  <c r="J19" i="42"/>
  <c r="J24" i="42"/>
  <c r="J21" i="42"/>
  <c r="J17" i="42"/>
  <c r="J22" i="42"/>
  <c r="J20" i="42"/>
  <c r="J15" i="42"/>
  <c r="J14" i="42"/>
  <c r="J11" i="42"/>
  <c r="J16" i="42"/>
  <c r="J13" i="42"/>
  <c r="J18" i="42"/>
  <c r="J23" i="42"/>
  <c r="H27" i="31"/>
  <c r="H26" i="31"/>
  <c r="H25" i="31"/>
  <c r="H23" i="31"/>
  <c r="H22" i="31"/>
  <c r="H24" i="31"/>
  <c r="H21" i="31"/>
  <c r="H18" i="31"/>
  <c r="H20" i="31"/>
  <c r="H15" i="31"/>
  <c r="H13" i="31"/>
  <c r="H16" i="31"/>
  <c r="H19" i="31"/>
  <c r="H14" i="31"/>
  <c r="H11" i="31"/>
  <c r="H17" i="31"/>
  <c r="H12" i="31"/>
  <c r="F33" i="35"/>
  <c r="F32" i="35"/>
  <c r="F30" i="35"/>
  <c r="F28" i="35"/>
  <c r="F25" i="35"/>
  <c r="F23" i="35"/>
  <c r="F22" i="35"/>
  <c r="F21" i="35"/>
  <c r="F15" i="35"/>
  <c r="F18" i="35"/>
  <c r="F16" i="35"/>
  <c r="F31" i="35"/>
  <c r="F27" i="35"/>
  <c r="F29" i="35"/>
  <c r="F26" i="35"/>
  <c r="F24" i="35"/>
  <c r="F17" i="35"/>
  <c r="F19" i="35"/>
  <c r="F13" i="35"/>
  <c r="F20" i="35"/>
  <c r="F14" i="35"/>
  <c r="F12" i="35"/>
  <c r="H12" i="30"/>
  <c r="H28" i="42"/>
  <c r="H26" i="42"/>
  <c r="H25" i="42"/>
  <c r="H11" i="42"/>
  <c r="H27" i="42"/>
  <c r="AE27" i="42" s="1"/>
  <c r="H20" i="42"/>
  <c r="H17" i="42"/>
  <c r="H19" i="42"/>
  <c r="H24" i="42"/>
  <c r="H21" i="42"/>
  <c r="H22" i="42"/>
  <c r="H13" i="42"/>
  <c r="H15" i="42"/>
  <c r="H18" i="42"/>
  <c r="H16" i="42"/>
  <c r="H14" i="42"/>
  <c r="H23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30" i="48"/>
  <c r="F36" i="25"/>
  <c r="F57" i="25"/>
  <c r="F27" i="42"/>
  <c r="F12" i="41"/>
  <c r="F22" i="30"/>
  <c r="F16" i="41"/>
  <c r="F19" i="31"/>
  <c r="F27" i="31"/>
  <c r="F26" i="31"/>
  <c r="F25" i="31"/>
  <c r="F23" i="31"/>
  <c r="F22" i="31"/>
  <c r="F24" i="31"/>
  <c r="F21" i="31"/>
  <c r="F18" i="31"/>
  <c r="F17" i="31"/>
  <c r="F16" i="31"/>
  <c r="F20" i="31"/>
  <c r="F15" i="31"/>
  <c r="F12" i="31"/>
  <c r="F13" i="31"/>
  <c r="F11" i="31"/>
  <c r="F14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1" i="48"/>
  <c r="R24" i="48"/>
  <c r="R23" i="48"/>
  <c r="R25" i="48"/>
  <c r="R28" i="48"/>
  <c r="R32" i="48"/>
  <c r="R36" i="48"/>
  <c r="R22" i="48"/>
  <c r="R30" i="48"/>
  <c r="R17" i="48"/>
  <c r="R18" i="48"/>
  <c r="R27" i="48"/>
  <c r="R31" i="48"/>
  <c r="R38" i="48"/>
  <c r="R29" i="48"/>
  <c r="R37" i="48"/>
  <c r="R41" i="48"/>
  <c r="R20" i="48"/>
  <c r="R26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2" i="25"/>
  <c r="R23" i="25"/>
  <c r="R11" i="25"/>
  <c r="R20" i="25"/>
  <c r="R14" i="25"/>
  <c r="R19" i="25"/>
  <c r="R16" i="25"/>
  <c r="R24" i="25"/>
  <c r="R21" i="25"/>
  <c r="R38" i="25"/>
  <c r="R25" i="25"/>
  <c r="R26" i="25"/>
  <c r="R34" i="25"/>
  <c r="R30" i="25"/>
  <c r="R35" i="25"/>
  <c r="R28" i="25"/>
  <c r="R37" i="25"/>
  <c r="R33" i="25"/>
  <c r="R43" i="25"/>
  <c r="R36" i="25"/>
  <c r="R39" i="25"/>
  <c r="R57" i="25"/>
  <c r="R17" i="25"/>
  <c r="R18" i="25"/>
  <c r="R27" i="25"/>
  <c r="R42" i="25"/>
  <c r="R46" i="25"/>
  <c r="R32" i="25"/>
  <c r="R53" i="25"/>
  <c r="R31" i="25"/>
  <c r="R40" i="25"/>
  <c r="R58" i="25"/>
  <c r="R29" i="25"/>
  <c r="R22" i="25"/>
  <c r="R45" i="25"/>
  <c r="R44" i="25"/>
  <c r="R47" i="25"/>
  <c r="R41" i="25"/>
  <c r="R49" i="25"/>
  <c r="R51" i="25"/>
  <c r="R52" i="25"/>
  <c r="R54" i="25"/>
  <c r="R13" i="25"/>
  <c r="T17" i="19"/>
  <c r="T18" i="19"/>
  <c r="T20" i="19"/>
  <c r="R32" i="19"/>
  <c r="Q45" i="19"/>
  <c r="R20" i="19"/>
  <c r="R18" i="19"/>
  <c r="R44" i="19"/>
  <c r="R13" i="19"/>
  <c r="R15" i="19"/>
  <c r="R22" i="19"/>
  <c r="R38" i="19"/>
  <c r="R36" i="19"/>
  <c r="R33" i="19"/>
  <c r="R42" i="19"/>
  <c r="R21" i="19"/>
  <c r="R28" i="19"/>
  <c r="R19" i="19"/>
  <c r="R14" i="19"/>
  <c r="R29" i="19"/>
  <c r="R26" i="19"/>
  <c r="R40" i="19"/>
  <c r="R24" i="19"/>
  <c r="R16" i="19"/>
  <c r="R12" i="19"/>
  <c r="R11" i="19"/>
  <c r="R39" i="19"/>
  <c r="P24" i="35"/>
  <c r="P20" i="35"/>
  <c r="P14" i="35"/>
  <c r="P11" i="35"/>
  <c r="P13" i="35"/>
  <c r="P19" i="35"/>
  <c r="P12" i="35"/>
  <c r="R19" i="35"/>
  <c r="R17" i="35"/>
  <c r="R26" i="35"/>
  <c r="R29" i="35"/>
  <c r="R27" i="35"/>
  <c r="R31" i="35"/>
  <c r="R16" i="35"/>
  <c r="R18" i="35"/>
  <c r="R15" i="35"/>
  <c r="R21" i="35"/>
  <c r="R22" i="35"/>
  <c r="R23" i="35"/>
  <c r="R25" i="35"/>
  <c r="R28" i="35"/>
  <c r="R30" i="35"/>
  <c r="R32" i="35"/>
  <c r="R33" i="35"/>
  <c r="R12" i="35"/>
  <c r="O34" i="35"/>
  <c r="P33" i="35"/>
  <c r="P32" i="35"/>
  <c r="P30" i="35"/>
  <c r="P28" i="35"/>
  <c r="P25" i="35"/>
  <c r="P23" i="35"/>
  <c r="P22" i="35"/>
  <c r="P21" i="35"/>
  <c r="P15" i="35"/>
  <c r="P18" i="35"/>
  <c r="P16" i="35"/>
  <c r="P31" i="35"/>
  <c r="P27" i="35"/>
  <c r="P29" i="35"/>
  <c r="P26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9" i="41"/>
  <c r="J13" i="41"/>
  <c r="M17" i="36"/>
  <c r="M19" i="36"/>
  <c r="M22" i="36"/>
  <c r="M20" i="36"/>
  <c r="M12" i="36"/>
  <c r="M14" i="36"/>
  <c r="M15" i="36"/>
  <c r="M18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6" i="36"/>
  <c r="M13" i="36"/>
  <c r="O16" i="36"/>
  <c r="L34" i="36"/>
  <c r="M12" i="34"/>
  <c r="J34" i="34"/>
  <c r="V32" i="19"/>
  <c r="A32" i="19" s="1"/>
  <c r="T21" i="19"/>
  <c r="P21" i="19"/>
  <c r="N21" i="19"/>
  <c r="L21" i="19"/>
  <c r="J21" i="19"/>
  <c r="F21" i="19"/>
  <c r="U21" i="19" s="1"/>
  <c r="T14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39" i="19" l="1"/>
  <c r="P11" i="19"/>
  <c r="P12" i="19"/>
  <c r="P24" i="19"/>
  <c r="P26" i="19"/>
  <c r="P29" i="19"/>
  <c r="P14" i="19"/>
  <c r="P19" i="19"/>
  <c r="P28" i="19"/>
  <c r="P16" i="19"/>
  <c r="P33" i="19"/>
  <c r="P38" i="19"/>
  <c r="P40" i="19"/>
  <c r="P42" i="19"/>
  <c r="P36" i="19"/>
  <c r="P15" i="19"/>
  <c r="P13" i="19"/>
  <c r="P17" i="19"/>
  <c r="P18" i="19"/>
  <c r="P20" i="19"/>
  <c r="P44" i="19"/>
  <c r="P22" i="19"/>
  <c r="P32" i="19"/>
  <c r="N32" i="19"/>
  <c r="O45" i="19"/>
  <c r="N11" i="35"/>
  <c r="N14" i="35"/>
  <c r="N20" i="35"/>
  <c r="N13" i="35"/>
  <c r="N17" i="35"/>
  <c r="N19" i="35"/>
  <c r="N26" i="35"/>
  <c r="N24" i="35"/>
  <c r="N29" i="35"/>
  <c r="N27" i="35"/>
  <c r="N31" i="35"/>
  <c r="N16" i="35"/>
  <c r="N18" i="35"/>
  <c r="N15" i="35"/>
  <c r="N21" i="35"/>
  <c r="N22" i="35"/>
  <c r="N23" i="35"/>
  <c r="N25" i="35"/>
  <c r="N28" i="35"/>
  <c r="N30" i="35"/>
  <c r="N32" i="35"/>
  <c r="N33" i="35"/>
  <c r="N12" i="35"/>
  <c r="M34" i="35"/>
  <c r="V16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8" i="25"/>
  <c r="U18" i="25"/>
  <c r="P36" i="25"/>
  <c r="P47" i="25"/>
  <c r="P27" i="25"/>
  <c r="P19" i="25"/>
  <c r="P51" i="25"/>
  <c r="P34" i="25"/>
  <c r="P13" i="25"/>
  <c r="P42" i="25"/>
  <c r="P21" i="25"/>
  <c r="P12" i="25"/>
  <c r="P41" i="25"/>
  <c r="P37" i="25"/>
  <c r="P53" i="25"/>
  <c r="P15" i="25"/>
  <c r="P52" i="25"/>
  <c r="P20" i="25"/>
  <c r="P33" i="25"/>
  <c r="P29" i="25"/>
  <c r="P18" i="25"/>
  <c r="P39" i="25"/>
  <c r="P25" i="25"/>
  <c r="P16" i="25"/>
  <c r="P30" i="25"/>
  <c r="P22" i="25"/>
  <c r="P24" i="25"/>
  <c r="P17" i="25"/>
  <c r="P26" i="25"/>
  <c r="P45" i="25"/>
  <c r="P44" i="25"/>
  <c r="P49" i="25"/>
  <c r="P40" i="25"/>
  <c r="P38" i="25"/>
  <c r="P32" i="25"/>
  <c r="P28" i="25"/>
  <c r="P11" i="25"/>
  <c r="P31" i="25"/>
  <c r="P35" i="25"/>
  <c r="P43" i="25"/>
  <c r="P23" i="25"/>
  <c r="P14" i="25"/>
  <c r="P4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0" i="30"/>
  <c r="X27" i="30"/>
  <c r="X12" i="30"/>
  <c r="X30" i="30"/>
  <c r="X22" i="30"/>
  <c r="X31" i="30"/>
  <c r="X41" i="30"/>
  <c r="X19" i="30"/>
  <c r="X26" i="30"/>
  <c r="X35" i="30"/>
  <c r="X37" i="30"/>
  <c r="X21" i="30"/>
  <c r="X17" i="30"/>
  <c r="X42" i="30"/>
  <c r="X38" i="30"/>
  <c r="X39" i="30"/>
  <c r="X18" i="30"/>
  <c r="X36" i="30"/>
  <c r="X33" i="30"/>
  <c r="X29" i="30"/>
  <c r="X23" i="30"/>
  <c r="X34" i="30"/>
  <c r="X13" i="30"/>
  <c r="X43" i="30"/>
  <c r="X15" i="30"/>
  <c r="X11" i="30"/>
  <c r="X44" i="30"/>
  <c r="X25" i="30"/>
  <c r="X28" i="30"/>
  <c r="X14" i="30"/>
  <c r="X32" i="30"/>
  <c r="X40" i="30"/>
  <c r="X16" i="30"/>
  <c r="T14" i="35"/>
  <c r="A14" i="35" s="1"/>
  <c r="T15" i="35"/>
  <c r="A15" i="35" s="1"/>
  <c r="T17" i="35"/>
  <c r="A17" i="35" s="1"/>
  <c r="T16" i="35"/>
  <c r="A16" i="35" s="1"/>
  <c r="X32" i="42"/>
  <c r="X23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7" i="31"/>
  <c r="T17" i="31"/>
  <c r="R17" i="31"/>
  <c r="P17" i="31"/>
  <c r="L17" i="31"/>
  <c r="P11" i="31"/>
  <c r="P12" i="31"/>
  <c r="P13" i="31"/>
  <c r="P19" i="31"/>
  <c r="P16" i="31"/>
  <c r="P20" i="31"/>
  <c r="P15" i="31"/>
  <c r="P24" i="31"/>
  <c r="P22" i="31"/>
  <c r="P18" i="31"/>
  <c r="P23" i="31"/>
  <c r="P25" i="31"/>
  <c r="P27" i="31"/>
  <c r="T41" i="25"/>
  <c r="A41" i="25" s="1"/>
  <c r="N53" i="25"/>
  <c r="L53" i="25"/>
  <c r="H53" i="25"/>
  <c r="F53" i="25"/>
  <c r="T45" i="25"/>
  <c r="A45" i="25" s="1"/>
  <c r="N29" i="25"/>
  <c r="L29" i="25"/>
  <c r="J29" i="25"/>
  <c r="H29" i="25"/>
  <c r="F29" i="25"/>
  <c r="S29" i="25" s="1"/>
  <c r="L4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6" i="30"/>
  <c r="R45" i="30"/>
  <c r="R20" i="30"/>
  <c r="R27" i="30"/>
  <c r="R12" i="30"/>
  <c r="R30" i="30"/>
  <c r="R22" i="30"/>
  <c r="R19" i="30"/>
  <c r="R26" i="30"/>
  <c r="R35" i="30"/>
  <c r="R37" i="30"/>
  <c r="R21" i="30"/>
  <c r="R17" i="30"/>
  <c r="R24" i="30"/>
  <c r="R39" i="30"/>
  <c r="R18" i="30"/>
  <c r="R36" i="30"/>
  <c r="R33" i="30"/>
  <c r="R29" i="30"/>
  <c r="R23" i="30"/>
  <c r="R34" i="30"/>
  <c r="R13" i="30"/>
  <c r="R15" i="30"/>
  <c r="R11" i="30"/>
  <c r="R25" i="30"/>
  <c r="R28" i="30"/>
  <c r="R14" i="30"/>
  <c r="R32" i="30"/>
  <c r="R40" i="30"/>
  <c r="R41" i="30"/>
  <c r="R31" i="30"/>
  <c r="R38" i="30"/>
  <c r="R43" i="30"/>
  <c r="R42" i="30"/>
  <c r="R16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6" i="36"/>
  <c r="R16" i="36" s="1"/>
  <c r="I11" i="36"/>
  <c r="R11" i="36" s="1"/>
  <c r="R17" i="36"/>
  <c r="I19" i="36"/>
  <c r="R19" i="36" s="1"/>
  <c r="I22" i="36"/>
  <c r="R22" i="36" s="1"/>
  <c r="I20" i="36"/>
  <c r="R20" i="36" s="1"/>
  <c r="I12" i="36"/>
  <c r="R12" i="36" s="1"/>
  <c r="I14" i="36"/>
  <c r="R14" i="36" s="1"/>
  <c r="I15" i="36"/>
  <c r="R15" i="36" s="1"/>
  <c r="I18" i="36"/>
  <c r="R18" i="36" s="1"/>
  <c r="I23" i="36"/>
  <c r="R23" i="36" s="1"/>
  <c r="I24" i="36"/>
  <c r="R24" i="36" s="1"/>
  <c r="I25" i="36"/>
  <c r="R25" i="36" s="1"/>
  <c r="I26" i="36"/>
  <c r="R26" i="36" s="1"/>
  <c r="I27" i="36"/>
  <c r="R27" i="36" s="1"/>
  <c r="I28" i="36"/>
  <c r="R28" i="36" s="1"/>
  <c r="I29" i="36"/>
  <c r="R29" i="36" s="1"/>
  <c r="I30" i="36"/>
  <c r="R30" i="36" s="1"/>
  <c r="I31" i="36"/>
  <c r="R31" i="36" s="1"/>
  <c r="I32" i="36"/>
  <c r="R32" i="36" s="1"/>
  <c r="I33" i="36"/>
  <c r="R33" i="36" s="1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K13" i="36"/>
  <c r="I13" i="36"/>
  <c r="R13" i="36" s="1"/>
  <c r="F34" i="36"/>
  <c r="P18" i="30"/>
  <c r="P19" i="30"/>
  <c r="P14" i="30"/>
  <c r="P17" i="30"/>
  <c r="P26" i="30"/>
  <c r="P21" i="30"/>
  <c r="P13" i="30"/>
  <c r="P22" i="30"/>
  <c r="P39" i="30"/>
  <c r="P37" i="30"/>
  <c r="P30" i="30"/>
  <c r="P16" i="30"/>
  <c r="P27" i="30"/>
  <c r="P24" i="30"/>
  <c r="P23" i="30"/>
  <c r="P34" i="30"/>
  <c r="P32" i="30"/>
  <c r="P28" i="30"/>
  <c r="P20" i="30"/>
  <c r="P33" i="30"/>
  <c r="P25" i="30"/>
  <c r="P35" i="30"/>
  <c r="P36" i="30"/>
  <c r="P45" i="30"/>
  <c r="P29" i="30"/>
  <c r="P41" i="30"/>
  <c r="P31" i="30"/>
  <c r="P38" i="30"/>
  <c r="P43" i="30"/>
  <c r="P44" i="30"/>
  <c r="P42" i="30"/>
  <c r="P12" i="30"/>
  <c r="P15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30" i="30"/>
  <c r="N21" i="30"/>
  <c r="N45" i="30"/>
  <c r="N20" i="30"/>
  <c r="N27" i="30"/>
  <c r="N12" i="30"/>
  <c r="N30" i="30"/>
  <c r="N22" i="30"/>
  <c r="N19" i="30"/>
  <c r="N26" i="30"/>
  <c r="N35" i="30"/>
  <c r="N37" i="30"/>
  <c r="N17" i="30"/>
  <c r="N24" i="30"/>
  <c r="N39" i="30"/>
  <c r="N18" i="30"/>
  <c r="N36" i="30"/>
  <c r="N33" i="30"/>
  <c r="N29" i="30"/>
  <c r="N23" i="30"/>
  <c r="N34" i="30"/>
  <c r="N13" i="30"/>
  <c r="N15" i="30"/>
  <c r="N25" i="30"/>
  <c r="N28" i="30"/>
  <c r="N14" i="30"/>
  <c r="N32" i="30"/>
  <c r="N40" i="30"/>
  <c r="N41" i="30"/>
  <c r="N31" i="30"/>
  <c r="N38" i="30"/>
  <c r="N43" i="30"/>
  <c r="N44" i="30"/>
  <c r="N42" i="30"/>
  <c r="N16" i="30"/>
  <c r="J39" i="19"/>
  <c r="J11" i="19"/>
  <c r="J36" i="19"/>
  <c r="J24" i="19"/>
  <c r="J12" i="19"/>
  <c r="J38" i="19"/>
  <c r="J42" i="19"/>
  <c r="J18" i="19"/>
  <c r="J32" i="19"/>
  <c r="J28" i="19"/>
  <c r="J20" i="19"/>
  <c r="J26" i="19"/>
  <c r="J29" i="19"/>
  <c r="J14" i="19"/>
  <c r="J16" i="19"/>
  <c r="J33" i="19"/>
  <c r="J40" i="19"/>
  <c r="J13" i="19"/>
  <c r="J17" i="19"/>
  <c r="J22" i="19"/>
  <c r="J19" i="19"/>
  <c r="I45" i="19"/>
  <c r="X11" i="31"/>
  <c r="I46" i="42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6" i="41"/>
  <c r="J21" i="41"/>
  <c r="J17" i="41"/>
  <c r="J18" i="41"/>
  <c r="J22" i="41"/>
  <c r="J23" i="41"/>
  <c r="J15" i="41"/>
  <c r="J24" i="41"/>
  <c r="J18" i="30"/>
  <c r="J11" i="30"/>
  <c r="J19" i="30"/>
  <c r="J21" i="30"/>
  <c r="J13" i="30"/>
  <c r="J14" i="30"/>
  <c r="J16" i="30"/>
  <c r="J39" i="30"/>
  <c r="J22" i="30"/>
  <c r="J26" i="30"/>
  <c r="J30" i="30"/>
  <c r="J17" i="30"/>
  <c r="J27" i="30"/>
  <c r="J23" i="30"/>
  <c r="J32" i="30"/>
  <c r="J40" i="30"/>
  <c r="J37" i="30"/>
  <c r="J28" i="30"/>
  <c r="J33" i="30"/>
  <c r="J35" i="30"/>
  <c r="J24" i="30"/>
  <c r="J34" i="30"/>
  <c r="J45" i="30"/>
  <c r="J20" i="30"/>
  <c r="J25" i="30"/>
  <c r="J36" i="30"/>
  <c r="J41" i="30"/>
  <c r="J31" i="30"/>
  <c r="J38" i="30"/>
  <c r="J43" i="30"/>
  <c r="J44" i="30"/>
  <c r="J42" i="30"/>
  <c r="J15" i="30"/>
  <c r="I46" i="30"/>
  <c r="K46" i="42"/>
  <c r="F15" i="25"/>
  <c r="F39" i="25"/>
  <c r="F19" i="25"/>
  <c r="F14" i="25"/>
  <c r="F28" i="25"/>
  <c r="F42" i="25"/>
  <c r="F25" i="25"/>
  <c r="F38" i="25"/>
  <c r="F33" i="25"/>
  <c r="F16" i="25"/>
  <c r="F26" i="25"/>
  <c r="F34" i="25"/>
  <c r="F17" i="25"/>
  <c r="F21" i="25"/>
  <c r="F37" i="25"/>
  <c r="F51" i="25"/>
  <c r="F12" i="25"/>
  <c r="F23" i="25"/>
  <c r="F20" i="25"/>
  <c r="F32" i="25"/>
  <c r="F43" i="25"/>
  <c r="F11" i="25"/>
  <c r="F30" i="25"/>
  <c r="F35" i="25"/>
  <c r="F24" i="25"/>
  <c r="F18" i="25"/>
  <c r="F46" i="25"/>
  <c r="F27" i="25"/>
  <c r="F40" i="25"/>
  <c r="F31" i="25"/>
  <c r="F58" i="25"/>
  <c r="F22" i="25"/>
  <c r="F45" i="25"/>
  <c r="F41" i="25"/>
  <c r="F49" i="25"/>
  <c r="F44" i="25"/>
  <c r="F52" i="25"/>
  <c r="F54" i="25"/>
  <c r="F47" i="25"/>
  <c r="F13" i="25"/>
  <c r="E59" i="25"/>
  <c r="F19" i="48"/>
  <c r="F21" i="48"/>
  <c r="F11" i="48"/>
  <c r="F25" i="48"/>
  <c r="F41" i="48"/>
  <c r="F14" i="48"/>
  <c r="F12" i="48"/>
  <c r="F24" i="48"/>
  <c r="F15" i="48"/>
  <c r="F13" i="48"/>
  <c r="F32" i="48"/>
  <c r="F23" i="48"/>
  <c r="F22" i="48"/>
  <c r="F16" i="48"/>
  <c r="F28" i="48"/>
  <c r="F36" i="48"/>
  <c r="F31" i="48"/>
  <c r="F18" i="48"/>
  <c r="F27" i="48"/>
  <c r="F37" i="48"/>
  <c r="F17" i="48"/>
  <c r="F20" i="48"/>
  <c r="F38" i="48"/>
  <c r="F26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19"/>
  <c r="F42" i="19"/>
  <c r="U42" i="19" s="1"/>
  <c r="F38" i="19"/>
  <c r="F12" i="19"/>
  <c r="F24" i="19"/>
  <c r="F36" i="19"/>
  <c r="F11" i="19"/>
  <c r="F39" i="19"/>
  <c r="F19" i="19"/>
  <c r="F32" i="19"/>
  <c r="F15" i="19"/>
  <c r="F28" i="19"/>
  <c r="F20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6" i="48"/>
  <c r="N26" i="48"/>
  <c r="L26" i="48"/>
  <c r="J26" i="48"/>
  <c r="H26" i="48"/>
  <c r="U16" i="48"/>
  <c r="N38" i="48"/>
  <c r="L38" i="48"/>
  <c r="H38" i="48"/>
  <c r="U18" i="48"/>
  <c r="P20" i="48"/>
  <c r="N20" i="48"/>
  <c r="L20" i="48"/>
  <c r="J20" i="48"/>
  <c r="H20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7" i="48"/>
  <c r="J27" i="48"/>
  <c r="H27" i="48"/>
  <c r="U35" i="48"/>
  <c r="P18" i="48"/>
  <c r="N18" i="48"/>
  <c r="L18" i="48"/>
  <c r="J18" i="48"/>
  <c r="H18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8" i="48"/>
  <c r="N28" i="48"/>
  <c r="L28" i="48"/>
  <c r="J28" i="48"/>
  <c r="H28" i="48"/>
  <c r="U36" i="48"/>
  <c r="P30" i="48"/>
  <c r="N30" i="48"/>
  <c r="L30" i="48"/>
  <c r="J30" i="48"/>
  <c r="H30" i="48"/>
  <c r="U20" i="48"/>
  <c r="P16" i="48"/>
  <c r="N16" i="48"/>
  <c r="L16" i="48"/>
  <c r="J16" i="48"/>
  <c r="H16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29" i="48"/>
  <c r="N29" i="48"/>
  <c r="L29" i="48"/>
  <c r="J29" i="48"/>
  <c r="H29" i="48"/>
  <c r="U12" i="48"/>
  <c r="P41" i="48"/>
  <c r="N41" i="48"/>
  <c r="L41" i="48"/>
  <c r="J41" i="48"/>
  <c r="U26" i="48"/>
  <c r="P25" i="48"/>
  <c r="N25" i="48"/>
  <c r="L25" i="48"/>
  <c r="J25" i="48"/>
  <c r="H25" i="48"/>
  <c r="U34" i="48"/>
  <c r="P11" i="48"/>
  <c r="N11" i="48"/>
  <c r="L11" i="48"/>
  <c r="J11" i="48"/>
  <c r="H11" i="48"/>
  <c r="U21" i="48"/>
  <c r="P21" i="48"/>
  <c r="N21" i="48"/>
  <c r="L21" i="48"/>
  <c r="J21" i="48"/>
  <c r="H21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6" i="25"/>
  <c r="N27" i="25"/>
  <c r="N40" i="25"/>
  <c r="N31" i="25"/>
  <c r="N58" i="25"/>
  <c r="N22" i="25"/>
  <c r="N45" i="25"/>
  <c r="N41" i="25"/>
  <c r="N49" i="25"/>
  <c r="N44" i="25"/>
  <c r="N54" i="25"/>
  <c r="N47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5" i="30"/>
  <c r="F19" i="30"/>
  <c r="F18" i="30"/>
  <c r="F39" i="30"/>
  <c r="F23" i="30"/>
  <c r="F21" i="30"/>
  <c r="F26" i="30"/>
  <c r="F27" i="30"/>
  <c r="F17" i="30"/>
  <c r="F13" i="30"/>
  <c r="F16" i="30"/>
  <c r="F32" i="30"/>
  <c r="F37" i="30"/>
  <c r="F28" i="30"/>
  <c r="F33" i="30"/>
  <c r="F35" i="30"/>
  <c r="F24" i="30"/>
  <c r="F34" i="30"/>
  <c r="F45" i="30"/>
  <c r="F40" i="30"/>
  <c r="F30" i="30"/>
  <c r="F14" i="30"/>
  <c r="F11" i="30"/>
  <c r="F29" i="30"/>
  <c r="F20" i="30"/>
  <c r="F25" i="30"/>
  <c r="F36" i="30"/>
  <c r="F41" i="30"/>
  <c r="F31" i="30"/>
  <c r="F38" i="30"/>
  <c r="F43" i="30"/>
  <c r="F44" i="30"/>
  <c r="F42" i="30"/>
  <c r="F12" i="30"/>
  <c r="F14" i="42"/>
  <c r="AE14" i="42" s="1"/>
  <c r="F15" i="42"/>
  <c r="AE15" i="42" s="1"/>
  <c r="F24" i="42"/>
  <c r="AE24" i="42" s="1"/>
  <c r="F18" i="42"/>
  <c r="AE18" i="42" s="1"/>
  <c r="F23" i="42"/>
  <c r="AE23" i="42" s="1"/>
  <c r="F17" i="42"/>
  <c r="AE17" i="42" s="1"/>
  <c r="F25" i="42"/>
  <c r="AE25" i="42" s="1"/>
  <c r="F19" i="42"/>
  <c r="AE19" i="42" s="1"/>
  <c r="F20" i="42"/>
  <c r="AE20" i="42" s="1"/>
  <c r="F21" i="42"/>
  <c r="AE21" i="42" s="1"/>
  <c r="F13" i="42"/>
  <c r="AE13" i="42" s="1"/>
  <c r="F28" i="42"/>
  <c r="AE28" i="42" s="1"/>
  <c r="F11" i="42"/>
  <c r="AE11" i="42" s="1"/>
  <c r="F29" i="42"/>
  <c r="F30" i="42"/>
  <c r="F26" i="42"/>
  <c r="AE26" i="42" s="1"/>
  <c r="F31" i="42"/>
  <c r="F22" i="42"/>
  <c r="AE22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3" i="42"/>
  <c r="AB23" i="42"/>
  <c r="Z23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7" i="41"/>
  <c r="V18" i="41"/>
  <c r="V22" i="41"/>
  <c r="V23" i="41"/>
  <c r="V15" i="41"/>
  <c r="V24" i="41"/>
  <c r="Z39" i="30"/>
  <c r="Z23" i="30"/>
  <c r="Z21" i="30"/>
  <c r="Z26" i="30"/>
  <c r="Z27" i="30"/>
  <c r="Z17" i="30"/>
  <c r="Z13" i="30"/>
  <c r="Z22" i="30"/>
  <c r="Z16" i="30"/>
  <c r="Z32" i="30"/>
  <c r="Z37" i="30"/>
  <c r="Z28" i="30"/>
  <c r="Z33" i="30"/>
  <c r="Z35" i="30"/>
  <c r="Z24" i="30"/>
  <c r="Z34" i="30"/>
  <c r="Z45" i="30"/>
  <c r="Z30" i="30"/>
  <c r="Z14" i="30"/>
  <c r="Z11" i="30"/>
  <c r="Z29" i="30"/>
  <c r="Z20" i="30"/>
  <c r="Z25" i="30"/>
  <c r="Z36" i="30"/>
  <c r="Z41" i="30"/>
  <c r="Z31" i="30"/>
  <c r="Z38" i="30"/>
  <c r="Z43" i="30"/>
  <c r="Z44" i="30"/>
  <c r="Z42" i="30"/>
  <c r="T23" i="30"/>
  <c r="T21" i="30"/>
  <c r="T26" i="30"/>
  <c r="T27" i="30"/>
  <c r="T17" i="30"/>
  <c r="T13" i="30"/>
  <c r="T22" i="30"/>
  <c r="T32" i="30"/>
  <c r="T37" i="30"/>
  <c r="T28" i="30"/>
  <c r="T33" i="30"/>
  <c r="T35" i="30"/>
  <c r="T24" i="30"/>
  <c r="T34" i="30"/>
  <c r="T45" i="30"/>
  <c r="T40" i="30"/>
  <c r="T30" i="30"/>
  <c r="T14" i="30"/>
  <c r="T11" i="30"/>
  <c r="T29" i="30"/>
  <c r="T20" i="30"/>
  <c r="T25" i="30"/>
  <c r="T36" i="30"/>
  <c r="T41" i="30"/>
  <c r="T31" i="30"/>
  <c r="T38" i="30"/>
  <c r="T43" i="30"/>
  <c r="T44" i="30"/>
  <c r="T42" i="30"/>
  <c r="F19" i="41"/>
  <c r="F11" i="41"/>
  <c r="F20" i="41"/>
  <c r="F14" i="41"/>
  <c r="F17" i="41"/>
  <c r="F18" i="41"/>
  <c r="F22" i="41"/>
  <c r="F23" i="41"/>
  <c r="F15" i="41"/>
  <c r="F24" i="41"/>
  <c r="F13" i="41"/>
  <c r="S25" i="41"/>
  <c r="T24" i="41"/>
  <c r="T15" i="41"/>
  <c r="T23" i="41"/>
  <c r="T22" i="41"/>
  <c r="T18" i="41"/>
  <c r="T17" i="41"/>
  <c r="T14" i="41"/>
  <c r="T20" i="41"/>
  <c r="T21" i="41"/>
  <c r="T16" i="41"/>
  <c r="T12" i="41"/>
  <c r="T11" i="41"/>
  <c r="T19" i="41"/>
  <c r="T13" i="41"/>
  <c r="S28" i="31"/>
  <c r="T23" i="31"/>
  <c r="T11" i="31"/>
  <c r="T15" i="31"/>
  <c r="T27" i="31"/>
  <c r="T25" i="31"/>
  <c r="T21" i="31"/>
  <c r="T16" i="31"/>
  <c r="T18" i="31"/>
  <c r="T24" i="31"/>
  <c r="T22" i="31"/>
  <c r="T19" i="31"/>
  <c r="T12" i="31"/>
  <c r="T20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N24" i="41"/>
  <c r="L24" i="41"/>
  <c r="H24" i="41"/>
  <c r="Y18" i="41"/>
  <c r="A18" i="41" s="1"/>
  <c r="R15" i="41"/>
  <c r="N15" i="41"/>
  <c r="L15" i="41"/>
  <c r="H15" i="41"/>
  <c r="Y23" i="41"/>
  <c r="A23" i="41" s="1"/>
  <c r="R23" i="41"/>
  <c r="N23" i="41"/>
  <c r="L23" i="41"/>
  <c r="H23" i="41"/>
  <c r="Y22" i="41"/>
  <c r="A22" i="41" s="1"/>
  <c r="R22" i="41"/>
  <c r="N22" i="41"/>
  <c r="L22" i="41"/>
  <c r="H22" i="41"/>
  <c r="Y20" i="41"/>
  <c r="A20" i="41" s="1"/>
  <c r="R18" i="41"/>
  <c r="L18" i="41"/>
  <c r="H18" i="41"/>
  <c r="Y17" i="41"/>
  <c r="A17" i="41" s="1"/>
  <c r="R17" i="41"/>
  <c r="N17" i="41"/>
  <c r="L17" i="41"/>
  <c r="H17" i="41"/>
  <c r="Y14" i="41"/>
  <c r="A14" i="41" s="1"/>
  <c r="V14" i="41"/>
  <c r="R14" i="41"/>
  <c r="N14" i="41"/>
  <c r="L14" i="41"/>
  <c r="H14" i="41"/>
  <c r="Y19" i="41"/>
  <c r="A19" i="41" s="1"/>
  <c r="V20" i="41"/>
  <c r="R20" i="41"/>
  <c r="N20" i="41"/>
  <c r="L20" i="41"/>
  <c r="H20" i="41"/>
  <c r="Y21" i="41"/>
  <c r="A21" i="41" s="1"/>
  <c r="V21" i="41"/>
  <c r="R21" i="41"/>
  <c r="N21" i="41"/>
  <c r="L21" i="41"/>
  <c r="H21" i="41"/>
  <c r="Y15" i="41"/>
  <c r="A15" i="41" s="1"/>
  <c r="V16" i="41"/>
  <c r="R16" i="41"/>
  <c r="N16" i="41"/>
  <c r="L16" i="41"/>
  <c r="H16" i="41"/>
  <c r="Y12" i="41"/>
  <c r="A12" i="41" s="1"/>
  <c r="V12" i="41"/>
  <c r="R12" i="41"/>
  <c r="N12" i="41"/>
  <c r="L12" i="41"/>
  <c r="H12" i="41"/>
  <c r="Y16" i="41"/>
  <c r="A16" i="41" s="1"/>
  <c r="V11" i="41"/>
  <c r="R11" i="41"/>
  <c r="N11" i="41"/>
  <c r="H11" i="41"/>
  <c r="Y13" i="41"/>
  <c r="A13" i="41" s="1"/>
  <c r="V19" i="41"/>
  <c r="R19" i="41"/>
  <c r="N19" i="41"/>
  <c r="L19" i="41"/>
  <c r="H19" i="41"/>
  <c r="Y11" i="41"/>
  <c r="A11" i="41" s="1"/>
  <c r="V13" i="41"/>
  <c r="N13" i="41"/>
  <c r="L13" i="41"/>
  <c r="H13" i="41"/>
  <c r="G2" i="41"/>
  <c r="E28" i="31"/>
  <c r="I28" i="31"/>
  <c r="L27" i="35"/>
  <c r="L20" i="35"/>
  <c r="L24" i="35"/>
  <c r="S24" i="35" s="1"/>
  <c r="L14" i="35"/>
  <c r="L29" i="35"/>
  <c r="L26" i="35"/>
  <c r="L19" i="35"/>
  <c r="L17" i="35"/>
  <c r="L13" i="35"/>
  <c r="L11" i="35"/>
  <c r="L31" i="35"/>
  <c r="L16" i="35"/>
  <c r="L18" i="35"/>
  <c r="L15" i="35"/>
  <c r="L21" i="35"/>
  <c r="L22" i="35"/>
  <c r="L23" i="35"/>
  <c r="L25" i="35"/>
  <c r="L28" i="35"/>
  <c r="L30" i="35"/>
  <c r="L33" i="35"/>
  <c r="T38" i="19"/>
  <c r="T12" i="19"/>
  <c r="T24" i="19"/>
  <c r="T36" i="19"/>
  <c r="T11" i="19"/>
  <c r="T39" i="19"/>
  <c r="T19" i="19"/>
  <c r="T32" i="19"/>
  <c r="T15" i="19"/>
  <c r="T28" i="19"/>
  <c r="T26" i="19"/>
  <c r="T29" i="19"/>
  <c r="T14" i="19"/>
  <c r="T16" i="19"/>
  <c r="T33" i="19"/>
  <c r="T40" i="19"/>
  <c r="T13" i="19"/>
  <c r="T44" i="19"/>
  <c r="T22" i="19"/>
  <c r="N42" i="19"/>
  <c r="N38" i="19"/>
  <c r="N12" i="19"/>
  <c r="N24" i="19"/>
  <c r="N36" i="19"/>
  <c r="N11" i="19"/>
  <c r="N39" i="19"/>
  <c r="N19" i="19"/>
  <c r="N15" i="19"/>
  <c r="N28" i="19"/>
  <c r="N26" i="19"/>
  <c r="N29" i="19"/>
  <c r="N14" i="19"/>
  <c r="N16" i="19"/>
  <c r="N33" i="19"/>
  <c r="N40" i="19"/>
  <c r="N13" i="19"/>
  <c r="N17" i="19"/>
  <c r="N44" i="19"/>
  <c r="N22" i="19"/>
  <c r="F26" i="19"/>
  <c r="F29" i="19"/>
  <c r="F14" i="19"/>
  <c r="F16" i="19"/>
  <c r="F33" i="19"/>
  <c r="F40" i="19"/>
  <c r="F13" i="19"/>
  <c r="F17" i="19"/>
  <c r="F44" i="19"/>
  <c r="F22" i="19"/>
  <c r="K11" i="36"/>
  <c r="K17" i="36"/>
  <c r="K22" i="36"/>
  <c r="K20" i="36"/>
  <c r="K12" i="36"/>
  <c r="K14" i="36"/>
  <c r="K15" i="36"/>
  <c r="K18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28" i="30"/>
  <c r="H45" i="30"/>
  <c r="H29" i="30"/>
  <c r="H20" i="30"/>
  <c r="H25" i="30"/>
  <c r="H36" i="30"/>
  <c r="H41" i="30"/>
  <c r="H31" i="30"/>
  <c r="H38" i="30"/>
  <c r="H43" i="30"/>
  <c r="H44" i="30"/>
  <c r="H42" i="30"/>
  <c r="W18" i="41" l="1"/>
  <c r="W11" i="41"/>
  <c r="W16" i="41"/>
  <c r="W21" i="41"/>
  <c r="AE31" i="42"/>
  <c r="AE30" i="42"/>
  <c r="AE37" i="42"/>
  <c r="AE35" i="42"/>
  <c r="AE29" i="42"/>
  <c r="AE36" i="42"/>
  <c r="AE34" i="42"/>
  <c r="AE33" i="42"/>
  <c r="AE32" i="42"/>
  <c r="W13" i="41"/>
  <c r="W14" i="41"/>
  <c r="W23" i="41"/>
  <c r="W24" i="41"/>
  <c r="W22" i="41"/>
  <c r="W15" i="41"/>
  <c r="W12" i="41"/>
  <c r="W17" i="41"/>
  <c r="W20" i="41"/>
  <c r="W19" i="41"/>
  <c r="W17" i="31"/>
  <c r="S18" i="25"/>
  <c r="S53" i="25"/>
  <c r="O50" i="44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6" i="48"/>
  <c r="S44" i="48"/>
  <c r="S49" i="48"/>
  <c r="S54" i="48"/>
  <c r="S40" i="48"/>
  <c r="S48" i="48"/>
  <c r="S53" i="48"/>
  <c r="S45" i="48"/>
  <c r="S50" i="48"/>
  <c r="S35" i="48"/>
  <c r="S51" i="48"/>
  <c r="S34" i="48"/>
  <c r="S43" i="48"/>
  <c r="S39" i="48"/>
  <c r="S42" i="48"/>
  <c r="S46" i="48"/>
  <c r="S33" i="48"/>
  <c r="S32" i="48"/>
  <c r="S28" i="48"/>
  <c r="S20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1" i="48"/>
  <c r="S22" i="48"/>
  <c r="S31" i="48"/>
  <c r="S27" i="48"/>
  <c r="S24" i="48"/>
  <c r="S25" i="48"/>
  <c r="S30" i="48"/>
  <c r="S17" i="48"/>
  <c r="S29" i="48"/>
  <c r="S19" i="48"/>
  <c r="S23" i="48"/>
  <c r="S36" i="48"/>
  <c r="S12" i="48"/>
  <c r="S13" i="48"/>
  <c r="S11" i="48"/>
  <c r="S16" i="48"/>
  <c r="S18" i="48"/>
  <c r="S37" i="48"/>
  <c r="W26" i="3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8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34" i="30"/>
  <c r="V34" i="30"/>
  <c r="L34" i="30"/>
  <c r="H34" i="30"/>
  <c r="AE28" i="30"/>
  <c r="AB35" i="30"/>
  <c r="V35" i="30"/>
  <c r="L35" i="30"/>
  <c r="H35" i="30"/>
  <c r="AE31" i="30"/>
  <c r="AB32" i="30"/>
  <c r="V32" i="30"/>
  <c r="L32" i="30"/>
  <c r="H32" i="30"/>
  <c r="AE19" i="30"/>
  <c r="AB22" i="30"/>
  <c r="V22" i="30"/>
  <c r="L22" i="30"/>
  <c r="H22" i="30"/>
  <c r="AE24" i="30"/>
  <c r="AB36" i="30"/>
  <c r="V36" i="30"/>
  <c r="L36" i="30"/>
  <c r="AE40" i="30"/>
  <c r="AB25" i="30"/>
  <c r="V25" i="30"/>
  <c r="L25" i="30"/>
  <c r="AE26" i="30"/>
  <c r="AB20" i="30"/>
  <c r="V20" i="30"/>
  <c r="L20" i="30"/>
  <c r="AE20" i="30"/>
  <c r="AB29" i="30"/>
  <c r="V29" i="30"/>
  <c r="L29" i="30"/>
  <c r="AE22" i="30"/>
  <c r="AB45" i="30"/>
  <c r="V45" i="30"/>
  <c r="L45" i="30"/>
  <c r="AC45" i="30" s="1"/>
  <c r="AE34" i="30"/>
  <c r="AB28" i="30"/>
  <c r="V28" i="30"/>
  <c r="L28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44" i="19"/>
  <c r="A44" i="19" s="1"/>
  <c r="V33" i="19"/>
  <c r="A33" i="19" s="1"/>
  <c r="L12" i="35"/>
  <c r="T47" i="25"/>
  <c r="A47" i="25" s="1"/>
  <c r="L45" i="25"/>
  <c r="J45" i="25"/>
  <c r="H45" i="25"/>
  <c r="S45" i="25" s="1"/>
  <c r="T36" i="25"/>
  <c r="A36" i="25" s="1"/>
  <c r="N18" i="25"/>
  <c r="L18" i="25"/>
  <c r="J18" i="25"/>
  <c r="H18" i="25"/>
  <c r="T53" i="25"/>
  <c r="A53" i="25" s="1"/>
  <c r="L52" i="25"/>
  <c r="H52" i="25"/>
  <c r="S52" i="25" s="1"/>
  <c r="N15" i="25"/>
  <c r="N14" i="25"/>
  <c r="N19" i="25"/>
  <c r="N28" i="25"/>
  <c r="N33" i="25"/>
  <c r="N39" i="25"/>
  <c r="N25" i="25"/>
  <c r="N16" i="25"/>
  <c r="N26" i="25"/>
  <c r="N17" i="25"/>
  <c r="N42" i="25"/>
  <c r="N34" i="25"/>
  <c r="N21" i="25"/>
  <c r="N37" i="25"/>
  <c r="N36" i="25"/>
  <c r="N12" i="25"/>
  <c r="N23" i="25"/>
  <c r="N20" i="25"/>
  <c r="N38" i="25"/>
  <c r="N51" i="25"/>
  <c r="N35" i="25"/>
  <c r="N24" i="25"/>
  <c r="N11" i="25"/>
  <c r="N57" i="25"/>
  <c r="N43" i="25"/>
  <c r="N32" i="25"/>
  <c r="N30" i="25"/>
  <c r="N13" i="25"/>
  <c r="P14" i="31"/>
  <c r="R23" i="31"/>
  <c r="Y22" i="31"/>
  <c r="A22" i="31" s="1"/>
  <c r="V24" i="31"/>
  <c r="R24" i="31"/>
  <c r="L24" i="31"/>
  <c r="Y17" i="31"/>
  <c r="V18" i="31"/>
  <c r="R18" i="31"/>
  <c r="L18" i="31"/>
  <c r="Y16" i="31"/>
  <c r="V22" i="31"/>
  <c r="R22" i="31"/>
  <c r="W22" i="31" s="1"/>
  <c r="K21" i="36"/>
  <c r="K16" i="36"/>
  <c r="L15" i="25"/>
  <c r="L14" i="25"/>
  <c r="L33" i="25"/>
  <c r="L19" i="25"/>
  <c r="L25" i="25"/>
  <c r="L28" i="25"/>
  <c r="L16" i="25"/>
  <c r="L17" i="25"/>
  <c r="L26" i="25"/>
  <c r="L39" i="25"/>
  <c r="L42" i="25"/>
  <c r="L21" i="25"/>
  <c r="L34" i="25"/>
  <c r="L37" i="25"/>
  <c r="L38" i="25"/>
  <c r="L20" i="25"/>
  <c r="L12" i="25"/>
  <c r="L23" i="25"/>
  <c r="L36" i="25"/>
  <c r="L51" i="25"/>
  <c r="L35" i="25"/>
  <c r="L24" i="25"/>
  <c r="L11" i="25"/>
  <c r="L57" i="25"/>
  <c r="L27" i="25"/>
  <c r="L58" i="25"/>
  <c r="L22" i="25"/>
  <c r="L43" i="25"/>
  <c r="L41" i="25"/>
  <c r="L40" i="25"/>
  <c r="L49" i="25"/>
  <c r="L31" i="25"/>
  <c r="L44" i="25"/>
  <c r="L32" i="25"/>
  <c r="L30" i="25"/>
  <c r="L54" i="25"/>
  <c r="L47" i="25"/>
  <c r="L13" i="25"/>
  <c r="AC22" i="30" l="1"/>
  <c r="AC35" i="30"/>
  <c r="AC29" i="30"/>
  <c r="AC28" i="30"/>
  <c r="AC36" i="30"/>
  <c r="AC34" i="30"/>
  <c r="AC20" i="30"/>
  <c r="AC25" i="30"/>
  <c r="AC32" i="30"/>
  <c r="W24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S24" i="36"/>
  <c r="A24" i="36" s="1"/>
  <c r="O24" i="36"/>
  <c r="S23" i="36"/>
  <c r="A23" i="36" s="1"/>
  <c r="O23" i="36"/>
  <c r="S22" i="36"/>
  <c r="A22" i="36" s="1"/>
  <c r="O18" i="36"/>
  <c r="S21" i="36"/>
  <c r="A21" i="36" s="1"/>
  <c r="O15" i="36"/>
  <c r="S20" i="36"/>
  <c r="A20" i="36" s="1"/>
  <c r="O14" i="36"/>
  <c r="S19" i="36"/>
  <c r="A19" i="36" s="1"/>
  <c r="O12" i="36"/>
  <c r="S16" i="36"/>
  <c r="A16" i="36" s="1"/>
  <c r="S18" i="36"/>
  <c r="A18" i="36" s="1"/>
  <c r="S13" i="36"/>
  <c r="A13" i="36" s="1"/>
  <c r="S15" i="36"/>
  <c r="A15" i="36" s="1"/>
  <c r="O17" i="36"/>
  <c r="S14" i="36"/>
  <c r="A14" i="36" s="1"/>
  <c r="S11" i="36"/>
  <c r="A11" i="36" s="1"/>
  <c r="O11" i="36"/>
  <c r="S17" i="36"/>
  <c r="A17" i="36" s="1"/>
  <c r="S12" i="36"/>
  <c r="A12" i="36" s="1"/>
  <c r="O13" i="36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2" i="34"/>
  <c r="Q34" i="35"/>
  <c r="K34" i="35"/>
  <c r="I34" i="35"/>
  <c r="G34" i="35"/>
  <c r="E34" i="35"/>
  <c r="J33" i="35"/>
  <c r="S33" i="35" s="1"/>
  <c r="J32" i="35"/>
  <c r="S32" i="35" s="1"/>
  <c r="J30" i="35"/>
  <c r="S30" i="35" s="1"/>
  <c r="J28" i="35"/>
  <c r="S28" i="35" s="1"/>
  <c r="J25" i="35"/>
  <c r="S25" i="35" s="1"/>
  <c r="J23" i="35"/>
  <c r="S23" i="35" s="1"/>
  <c r="J22" i="35"/>
  <c r="S22" i="35" s="1"/>
  <c r="J21" i="35"/>
  <c r="S21" i="35" s="1"/>
  <c r="J15" i="35"/>
  <c r="S15" i="35" s="1"/>
  <c r="J18" i="35"/>
  <c r="S18" i="35" s="1"/>
  <c r="J16" i="35"/>
  <c r="S16" i="35" s="1"/>
  <c r="J31" i="35"/>
  <c r="S31" i="35" s="1"/>
  <c r="R11" i="35"/>
  <c r="J11" i="35"/>
  <c r="S11" i="35" s="1"/>
  <c r="R13" i="35"/>
  <c r="J13" i="35"/>
  <c r="J17" i="35"/>
  <c r="S17" i="35" s="1"/>
  <c r="J19" i="35"/>
  <c r="S19" i="35" s="1"/>
  <c r="T19" i="35"/>
  <c r="A19" i="35" s="1"/>
  <c r="J26" i="35"/>
  <c r="S26" i="35" s="1"/>
  <c r="T20" i="35"/>
  <c r="A20" i="35" s="1"/>
  <c r="J29" i="35"/>
  <c r="S29" i="35" s="1"/>
  <c r="T13" i="35"/>
  <c r="A13" i="35" s="1"/>
  <c r="R14" i="35"/>
  <c r="J14" i="35"/>
  <c r="S14" i="35" s="1"/>
  <c r="T18" i="35"/>
  <c r="A18" i="35" s="1"/>
  <c r="T11" i="35"/>
  <c r="A11" i="35" s="1"/>
  <c r="R20" i="35"/>
  <c r="J20" i="35"/>
  <c r="S20" i="35" s="1"/>
  <c r="T21" i="35"/>
  <c r="A21" i="35" s="1"/>
  <c r="J27" i="35"/>
  <c r="S27" i="35" s="1"/>
  <c r="T12" i="35"/>
  <c r="A12" i="35" s="1"/>
  <c r="J12" i="35"/>
  <c r="S12" i="35" s="1"/>
  <c r="L39" i="19"/>
  <c r="U39" i="19" s="1"/>
  <c r="L18" i="19"/>
  <c r="L12" i="19"/>
  <c r="U12" i="19" s="1"/>
  <c r="L24" i="19"/>
  <c r="U24" i="19" s="1"/>
  <c r="L38" i="19"/>
  <c r="U38" i="19" s="1"/>
  <c r="L11" i="19"/>
  <c r="U11" i="19" s="1"/>
  <c r="L19" i="19"/>
  <c r="U19" i="19" s="1"/>
  <c r="L32" i="19"/>
  <c r="U32" i="19" s="1"/>
  <c r="L36" i="19"/>
  <c r="U36" i="19" s="1"/>
  <c r="L28" i="19"/>
  <c r="U28" i="19" s="1"/>
  <c r="L20" i="19"/>
  <c r="U20" i="19" s="1"/>
  <c r="L26" i="19"/>
  <c r="U26" i="19" s="1"/>
  <c r="L29" i="19"/>
  <c r="U29" i="19" s="1"/>
  <c r="L14" i="19"/>
  <c r="U14" i="19" s="1"/>
  <c r="L16" i="19"/>
  <c r="U16" i="19" s="1"/>
  <c r="L33" i="19"/>
  <c r="U33" i="19" s="1"/>
  <c r="L40" i="19"/>
  <c r="U40" i="19" s="1"/>
  <c r="L13" i="19"/>
  <c r="U13" i="19" s="1"/>
  <c r="L17" i="19"/>
  <c r="U17" i="19" s="1"/>
  <c r="L44" i="19"/>
  <c r="U44" i="19" s="1"/>
  <c r="L22" i="19"/>
  <c r="U22" i="19" s="1"/>
  <c r="V12" i="30"/>
  <c r="V18" i="30"/>
  <c r="V19" i="30"/>
  <c r="V21" i="30"/>
  <c r="V39" i="30"/>
  <c r="V23" i="30"/>
  <c r="V26" i="30"/>
  <c r="V13" i="30"/>
  <c r="V16" i="30"/>
  <c r="V37" i="30"/>
  <c r="V24" i="30"/>
  <c r="V27" i="30"/>
  <c r="V33" i="30"/>
  <c r="V17" i="30"/>
  <c r="V14" i="30"/>
  <c r="V11" i="30"/>
  <c r="V40" i="30"/>
  <c r="V41" i="30"/>
  <c r="V31" i="30"/>
  <c r="V38" i="30"/>
  <c r="V43" i="30"/>
  <c r="J13" i="25"/>
  <c r="J15" i="25"/>
  <c r="J42" i="25"/>
  <c r="J33" i="25"/>
  <c r="J17" i="25"/>
  <c r="J19" i="25"/>
  <c r="J28" i="25"/>
  <c r="J25" i="25"/>
  <c r="J39" i="25"/>
  <c r="J34" i="25"/>
  <c r="J21" i="25"/>
  <c r="J20" i="25"/>
  <c r="J23" i="25"/>
  <c r="J16" i="25"/>
  <c r="J57" i="25"/>
  <c r="J37" i="25"/>
  <c r="J11" i="25"/>
  <c r="J49" i="25"/>
  <c r="J12" i="25"/>
  <c r="J31" i="25"/>
  <c r="J43" i="25"/>
  <c r="J44" i="25"/>
  <c r="S44" i="25" s="1"/>
  <c r="J38" i="25"/>
  <c r="J36" i="25"/>
  <c r="J35" i="25"/>
  <c r="J24" i="25"/>
  <c r="J46" i="25"/>
  <c r="J27" i="25"/>
  <c r="J58" i="25"/>
  <c r="S58" i="25" s="1"/>
  <c r="J22" i="25"/>
  <c r="J41" i="25"/>
  <c r="J40" i="25"/>
  <c r="J32" i="25"/>
  <c r="J30" i="25"/>
  <c r="J47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3" i="30"/>
  <c r="AB37" i="30"/>
  <c r="AB24" i="30"/>
  <c r="AB27" i="30"/>
  <c r="AB33" i="30"/>
  <c r="AB17" i="30"/>
  <c r="AB30" i="30"/>
  <c r="AB14" i="30"/>
  <c r="AB11" i="30"/>
  <c r="AB40" i="30"/>
  <c r="AB41" i="30"/>
  <c r="AB31" i="30"/>
  <c r="AB38" i="30"/>
  <c r="AB43" i="30"/>
  <c r="AB44" i="30"/>
  <c r="AB42" i="30"/>
  <c r="AB19" i="30"/>
  <c r="AB16" i="30"/>
  <c r="Z15" i="30"/>
  <c r="Z18" i="30"/>
  <c r="Z19" i="30"/>
  <c r="Z12" i="30"/>
  <c r="V15" i="30"/>
  <c r="U46" i="30"/>
  <c r="L15" i="19"/>
  <c r="U15" i="19" s="1"/>
  <c r="N18" i="19"/>
  <c r="U18" i="19" s="1"/>
  <c r="K45" i="19"/>
  <c r="M45" i="19"/>
  <c r="O60" i="29"/>
  <c r="AE43" i="30"/>
  <c r="A43" i="30" s="1"/>
  <c r="L43" i="30"/>
  <c r="AE41" i="30"/>
  <c r="A41" i="30" s="1"/>
  <c r="L38" i="30"/>
  <c r="AE37" i="30"/>
  <c r="A37" i="30" s="1"/>
  <c r="L40" i="30"/>
  <c r="H40" i="30"/>
  <c r="AE39" i="30"/>
  <c r="L14" i="30"/>
  <c r="H14" i="30"/>
  <c r="AE17" i="30"/>
  <c r="L17" i="30"/>
  <c r="H17" i="30"/>
  <c r="AE36" i="30"/>
  <c r="A36" i="30" s="1"/>
  <c r="L41" i="30"/>
  <c r="AC41" i="30" s="1"/>
  <c r="AE13" i="30"/>
  <c r="A28" i="30" s="1"/>
  <c r="L24" i="30"/>
  <c r="H24" i="30"/>
  <c r="AE30" i="30"/>
  <c r="L33" i="30"/>
  <c r="H33" i="30"/>
  <c r="AE38" i="30"/>
  <c r="A38" i="30" s="1"/>
  <c r="L31" i="30"/>
  <c r="T15" i="30"/>
  <c r="T18" i="30"/>
  <c r="T19" i="30"/>
  <c r="T39" i="30"/>
  <c r="T12" i="30"/>
  <c r="T37" i="25"/>
  <c r="A37" i="25" s="1"/>
  <c r="H27" i="25"/>
  <c r="T39" i="25"/>
  <c r="A39" i="25" s="1"/>
  <c r="H46" i="25"/>
  <c r="S46" i="25" s="1"/>
  <c r="T27" i="25"/>
  <c r="A27" i="25" s="1"/>
  <c r="H35" i="25"/>
  <c r="S35" i="25" s="1"/>
  <c r="T48" i="25"/>
  <c r="A48" i="25" s="1"/>
  <c r="T26" i="25"/>
  <c r="A26" i="25" s="1"/>
  <c r="H30" i="25"/>
  <c r="S30" i="25" s="1"/>
  <c r="T43" i="25"/>
  <c r="A43" i="25" s="1"/>
  <c r="H40" i="25"/>
  <c r="S40" i="25" s="1"/>
  <c r="Y20" i="31"/>
  <c r="V21" i="31"/>
  <c r="R21" i="31"/>
  <c r="L21" i="31"/>
  <c r="Y25" i="31"/>
  <c r="V27" i="31"/>
  <c r="R27" i="31"/>
  <c r="L27" i="31"/>
  <c r="Y15" i="31"/>
  <c r="V11" i="31"/>
  <c r="R11" i="31"/>
  <c r="L11" i="31"/>
  <c r="R13" i="31"/>
  <c r="R20" i="31"/>
  <c r="R12" i="31"/>
  <c r="W12" i="31" s="1"/>
  <c r="R16" i="31"/>
  <c r="R19" i="31"/>
  <c r="R15" i="31"/>
  <c r="R25" i="31"/>
  <c r="R14" i="31"/>
  <c r="AE42" i="30"/>
  <c r="A42" i="30" s="1"/>
  <c r="L42" i="30"/>
  <c r="G45" i="19"/>
  <c r="T50" i="25"/>
  <c r="A50" i="25" s="1"/>
  <c r="H41" i="25"/>
  <c r="S41" i="25" s="1"/>
  <c r="T58" i="25"/>
  <c r="A58" i="25" s="1"/>
  <c r="H54" i="25"/>
  <c r="S54" i="25" s="1"/>
  <c r="T44" i="25"/>
  <c r="A44" i="25" s="1"/>
  <c r="T51" i="25"/>
  <c r="A51" i="25" s="1"/>
  <c r="H49" i="25"/>
  <c r="T46" i="25"/>
  <c r="A46" i="25" s="1"/>
  <c r="H22" i="25"/>
  <c r="Q28" i="31"/>
  <c r="O28" i="31"/>
  <c r="O59" i="25"/>
  <c r="S46" i="30"/>
  <c r="Y46" i="30"/>
  <c r="L16" i="31"/>
  <c r="L20" i="31"/>
  <c r="L19" i="31"/>
  <c r="L12" i="31"/>
  <c r="L13" i="31"/>
  <c r="L15" i="31"/>
  <c r="L25" i="31"/>
  <c r="L23" i="31"/>
  <c r="W23" i="31" s="1"/>
  <c r="L14" i="31"/>
  <c r="G2" i="31"/>
  <c r="K28" i="31"/>
  <c r="S45" i="19"/>
  <c r="V27" i="19"/>
  <c r="A27" i="19" s="1"/>
  <c r="U28" i="31"/>
  <c r="G28" i="31"/>
  <c r="Y24" i="31"/>
  <c r="A24" i="31" s="1"/>
  <c r="V23" i="31"/>
  <c r="Y21" i="31"/>
  <c r="V25" i="31"/>
  <c r="Y27" i="31"/>
  <c r="V15" i="31"/>
  <c r="Y14" i="31"/>
  <c r="V13" i="31"/>
  <c r="Y18" i="31"/>
  <c r="V12" i="31"/>
  <c r="Y13" i="31"/>
  <c r="A17" i="31" s="1"/>
  <c r="V19" i="31"/>
  <c r="Y12" i="31"/>
  <c r="A16" i="31" s="1"/>
  <c r="V20" i="31"/>
  <c r="Y23" i="31"/>
  <c r="Y11" i="31"/>
  <c r="A11" i="31" s="1"/>
  <c r="L12" i="30"/>
  <c r="L15" i="30"/>
  <c r="L23" i="30"/>
  <c r="L21" i="30"/>
  <c r="L39" i="30"/>
  <c r="L18" i="30"/>
  <c r="L16" i="30"/>
  <c r="L37" i="30"/>
  <c r="L26" i="30"/>
  <c r="L13" i="30"/>
  <c r="L27" i="30"/>
  <c r="L30" i="30"/>
  <c r="L44" i="30"/>
  <c r="L11" i="30"/>
  <c r="L19" i="30"/>
  <c r="H15" i="30"/>
  <c r="H23" i="30"/>
  <c r="H21" i="30"/>
  <c r="H39" i="30"/>
  <c r="H18" i="30"/>
  <c r="H16" i="30"/>
  <c r="H37" i="30"/>
  <c r="H26" i="30"/>
  <c r="H13" i="30"/>
  <c r="H3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60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1" i="25"/>
  <c r="S51" i="25" s="1"/>
  <c r="T21" i="25"/>
  <c r="A21" i="25" s="1"/>
  <c r="H21" i="25"/>
  <c r="S21" i="25" s="1"/>
  <c r="T31" i="25"/>
  <c r="A31" i="25" s="1"/>
  <c r="H43" i="25"/>
  <c r="T34" i="25"/>
  <c r="A34" i="25" s="1"/>
  <c r="H57" i="25"/>
  <c r="T20" i="25"/>
  <c r="A20" i="25" s="1"/>
  <c r="H24" i="25"/>
  <c r="S24" i="25" s="1"/>
  <c r="H28" i="25"/>
  <c r="S28" i="25" s="1"/>
  <c r="H14" i="25"/>
  <c r="S14" i="25" s="1"/>
  <c r="H17" i="25"/>
  <c r="S17" i="25" s="1"/>
  <c r="H15" i="25"/>
  <c r="S15" i="25" s="1"/>
  <c r="H33" i="25"/>
  <c r="S33" i="25" s="1"/>
  <c r="H19" i="25"/>
  <c r="H42" i="25"/>
  <c r="S42" i="25" s="1"/>
  <c r="H31" i="25"/>
  <c r="H25" i="25"/>
  <c r="S25" i="25" s="1"/>
  <c r="H11" i="25"/>
  <c r="S11" i="25" s="1"/>
  <c r="H39" i="25"/>
  <c r="S39" i="25" s="1"/>
  <c r="H20" i="25"/>
  <c r="S20" i="25" s="1"/>
  <c r="H26" i="25"/>
  <c r="S26" i="25" s="1"/>
  <c r="H34" i="25"/>
  <c r="S34" i="25" s="1"/>
  <c r="H36" i="25"/>
  <c r="S36" i="25" s="1"/>
  <c r="H12" i="25"/>
  <c r="H16" i="25"/>
  <c r="S16" i="25" s="1"/>
  <c r="H38" i="25"/>
  <c r="S38" i="25" s="1"/>
  <c r="H37" i="25"/>
  <c r="S37" i="25" s="1"/>
  <c r="H32" i="25"/>
  <c r="S32" i="25" s="1"/>
  <c r="H47" i="25"/>
  <c r="S47" i="25" s="1"/>
  <c r="Q59" i="25"/>
  <c r="M59" i="25"/>
  <c r="K59" i="25"/>
  <c r="I59" i="25"/>
  <c r="G59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S13" i="25" s="1"/>
  <c r="E4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W19" i="31" l="1"/>
  <c r="N13" i="34"/>
  <c r="W27" i="31"/>
  <c r="S31" i="25"/>
  <c r="S57" i="25"/>
  <c r="S22" i="25"/>
  <c r="S27" i="25"/>
  <c r="S12" i="25"/>
  <c r="S19" i="25"/>
  <c r="S43" i="25"/>
  <c r="S49" i="25"/>
  <c r="W16" i="31"/>
  <c r="W20" i="31"/>
  <c r="AC38" i="30"/>
  <c r="AC31" i="30"/>
  <c r="S13" i="35"/>
  <c r="AC23" i="30"/>
  <c r="AC11" i="30"/>
  <c r="AC30" i="30"/>
  <c r="U58" i="29"/>
  <c r="U19" i="29"/>
  <c r="U53" i="29"/>
  <c r="U51" i="29"/>
  <c r="AC40" i="30"/>
  <c r="AC19" i="30"/>
  <c r="AC14" i="30"/>
  <c r="AC43" i="30"/>
  <c r="AC44" i="30"/>
  <c r="AC42" i="30"/>
  <c r="AC27" i="30"/>
  <c r="AC17" i="30"/>
  <c r="AC33" i="30"/>
  <c r="AC37" i="30"/>
  <c r="AC16" i="30"/>
  <c r="AC24" i="30"/>
  <c r="U33" i="29"/>
  <c r="U24" i="29"/>
  <c r="U25" i="29"/>
  <c r="U31" i="29"/>
  <c r="U13" i="29"/>
  <c r="U44" i="29"/>
  <c r="U47" i="29"/>
  <c r="A11" i="25"/>
  <c r="W15" i="31"/>
  <c r="W11" i="31"/>
  <c r="W21" i="31"/>
  <c r="W14" i="31"/>
  <c r="W13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A12" i="30"/>
  <c r="A15" i="31"/>
  <c r="W47" i="30"/>
  <c r="I47" i="30"/>
  <c r="A14" i="31"/>
  <c r="A27" i="31"/>
  <c r="A18" i="31"/>
  <c r="A23" i="31"/>
  <c r="A12" i="31"/>
  <c r="A25" i="31"/>
  <c r="A21" i="31"/>
  <c r="A20" i="31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5" i="30"/>
  <c r="AC15" i="30" s="1"/>
  <c r="AB13" i="30"/>
  <c r="AC13" i="30" s="1"/>
  <c r="AB21" i="30"/>
  <c r="AC21" i="30" s="1"/>
  <c r="AB26" i="30"/>
  <c r="AC26" i="30" s="1"/>
  <c r="AB39" i="30"/>
  <c r="AC39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60" i="25"/>
  <c r="G60" i="25"/>
  <c r="Q60" i="25"/>
  <c r="M60" i="25"/>
  <c r="O60" i="25"/>
  <c r="K60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<sst xmlns="http://schemas.openxmlformats.org/spreadsheetml/2006/main" count="2125" uniqueCount="681">
  <si>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</si>
  <si>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</si>
  <si>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</si>
  <si>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</si>
  <si>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</si>
  <si>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</si>
  <si>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</si>
  <si>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</si>
  <si>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</si>
  <si>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</si>
  <si>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</si>
  <si>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</si>
  <si>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</si>
  <si>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</si>
  <si>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</si>
  <si>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</si>
  <si>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</si>
  <si>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</si>
  <si>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</si>
  <si>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</si>
  <si>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</si>
  <si>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</si>
  <si>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</si>
  <si>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</si>
  <si>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</si>
  <si>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</si>
  <si>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</si>
  <si>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</si>
  <si>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</si>
  <si>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</si>
  <si>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</si>
  <si>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</si>
  <si>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</si>
  <si>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</si>
  <si>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Dames Vétérans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</si>
  <si>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</si>
  <si>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</si>
  <si>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</si>
  <si>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</si>
  <si>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</si>
  <si>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</si>
  <si>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</si>
  <si>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</si>
  <si>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</si>
  <si>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</si>
  <si>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</si>
  <si>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</si>
  <si>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</si>
  <si>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</si>
  <si>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</si>
  <si>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</si>
  <si>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</si>
  <si>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</si>
  <si>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</si>
  <si>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</si>
  <si>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</si>
  <si>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</si>
  <si>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</si>
  <si>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</si>
  <si>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</si>
  <si>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</si>
  <si>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</si>
  <si>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</si>
  <si>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</si>
  <si>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</si>
  <si>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</si>
  <si>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</si>
  <si>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</si>
  <si>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</si>
  <si>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</si>
  <si>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</si>
  <si>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</si>
  <si>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</si>
  <si>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</si>
  <si>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</si>
  <si>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</si>
  <si>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</si>
  <si>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</si>
  <si>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</si>
  <si>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</si>
  <si>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</si>
  <si>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</si>
  <si>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</si>
  <si>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</si>
  <si>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</si>
  <si>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</si>
  <si>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</si>
  <si>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</si>
  <si>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</si>
  <si>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</si>
  <si>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</si>
  <si>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</si>
  <si>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</si>
  <si>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</si>
  <si>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</si>
  <si>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</si>
  <si>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</si>
  <si>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</si>
  <si>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</si>
  <si>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</si>
  <si>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</si>
  <si>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</si>
  <si>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</si>
  <si>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</si>
  <si>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</si>
  <si>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</si>
  <si>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</si>
  <si>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</si>
  <si>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</si>
  <si>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</si>
  <si>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</si>
  <si>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</si>
  <si>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</si>
  <si>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</si>
  <si>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</si>
  <si>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</si>
  <si>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</si>
  <si>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</si>
  <si>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</si>
  <si>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</si>
  <si>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</si>
  <si>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</si>
  <si>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</si>
  <si>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</si>
  <si>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</si>
  <si>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</si>
  <si>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</si>
  <si>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</si>
  <si>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</si>
  <si>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</si>
  <si>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</si>
  <si>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</si>
  <si>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</si>
  <si>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</si>
  <si>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</si>
  <si>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</si>
  <si>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</si>
  <si>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</si>
  <si>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</si>
  <si>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</si>
  <si>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</si>
  <si>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</si>
  <si>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</si>
  <si>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</si>
  <si>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</si>
  <si>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</si>
  <si>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</si>
  <si>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</si>
  <si>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</si>
  <si>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</si>
  <si>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</si>
  <si>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</si>
  <si>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</si>
  <si>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</si>
  <si>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</si>
  <si>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</si>
  <si>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</si>
  <si>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</si>
  <si>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</si>
  <si>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</si>
  <si>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</si>
  <si>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</si>
  <si>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</si>
  <si>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</si>
  <si>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</si>
  <si>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</si>
  <si>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</si>
  <si>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</si>
  <si>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</si>
  <si>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</si>
  <si>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</si>
  <si>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</si>
  <si>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</si>
  <si>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</si>
  <si>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</si>
  <si>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</si>
  <si>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</si>
  <si>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</si>
  <si>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</si>
  <si>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</si>
  <si>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</si>
  <si>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</si>
  <si>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</si>
  <si>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</si>
  <si>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</si>
  <si>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</si>
  <si>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</si>
  <si>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</si>
  <si>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</si>
  <si>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</si>
  <si>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</si>
  <si>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</si>
  <si>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</si>
  <si>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</si>
  <si>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</si>
  <si>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</si>
  <si>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</si>
  <si>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</si>
  <si>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</si>
  <si>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</si>
  <si>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</si>
  <si>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</si>
  <si>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</si>
  <si>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</si>
  <si>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</si>
  <si>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</si>
  <si>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</si>
  <si>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</si>
  <si>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</si>
  <si>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</si>
  <si>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</si>
  <si>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</si>
  <si>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</si>
  <si>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</si>
  <si>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</si>
  <si>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</si>
  <si>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</si>
  <si>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</si>
  <si>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</si>
  <si>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</si>
  <si>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</si>
  <si>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</si>
  <si>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</si>
  <si>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</si>
  <si>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</si>
  <si>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</si>
  <si>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</si>
  <si>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</si>
  <si>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</si>
  <si>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</si>
  <si>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Catégorie</t>
  </si>
  <si>
    <t>V1</t>
  </si>
  <si>
    <t>Moussu</t>
  </si>
  <si>
    <t>V2</t>
  </si>
  <si>
    <t>V3</t>
  </si>
  <si>
    <t>Cedric</t>
  </si>
  <si>
    <t>CS BETTON</t>
  </si>
  <si>
    <t>Savignan</t>
  </si>
  <si>
    <t>Joel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</si>
  <si>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</si>
  <si>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</si>
  <si>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</si>
  <si>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</si>
  <si>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</si>
  <si>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</si>
  <si>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</si>
  <si>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</si>
  <si>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</si>
  <si>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</si>
  <si>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</si>
  <si>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</si>
  <si>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</si>
  <si>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</si>
  <si>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</si>
  <si>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</si>
  <si>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</si>
  <si>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</si>
  <si>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</si>
  <si>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</si>
  <si>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</si>
  <si>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</si>
  <si>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</si>
  <si>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</si>
  <si>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</si>
  <si>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</si>
  <si>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</si>
  <si>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</si>
  <si>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</si>
  <si>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</si>
  <si>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</si>
  <si>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</si>
  <si>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</si>
  <si>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</si>
  <si>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</si>
  <si>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</si>
  <si>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</si>
  <si>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</si>
  <si>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</si>
  <si>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</si>
  <si>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</si>
  <si>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</si>
  <si>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</si>
  <si>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</si>
  <si>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</si>
  <si>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</si>
  <si>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</si>
  <si>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</si>
  <si>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</si>
  <si>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</si>
  <si>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</si>
  <si>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</si>
  <si>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</si>
  <si>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</si>
  <si>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</si>
  <si>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</si>
  <si>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</si>
  <si>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</si>
  <si>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</si>
  <si>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</si>
  <si>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</si>
  <si>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</si>
  <si>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</si>
  <si>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</si>
  <si>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</si>
  <si>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</si>
  <si>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</si>
  <si>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</si>
  <si>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</si>
  <si>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</si>
  <si>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</si>
  <si>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</si>
  <si>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</si>
  <si>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</si>
  <si>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</si>
  <si>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</si>
  <si>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</si>
  <si>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</si>
  <si>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</si>
  <si>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</si>
  <si>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</si>
  <si>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</si>
  <si>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</si>
  <si>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</si>
  <si>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</si>
  <si>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</si>
  <si>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</si>
  <si>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</si>
  <si>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</si>
  <si>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</si>
  <si>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</si>
  <si>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</si>
  <si>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</si>
  <si>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</si>
  <si>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</si>
  <si>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</si>
  <si>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</si>
  <si>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</si>
  <si>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</si>
  <si>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</si>
  <si>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</si>
  <si>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</si>
  <si>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</si>
  <si>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</si>
  <si>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</si>
  <si>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</si>
  <si>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</si>
  <si>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</si>
  <si>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</si>
  <si>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</si>
  <si>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</si>
  <si>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</si>
  <si>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</si>
  <si>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</si>
  <si>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</si>
  <si>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</si>
  <si>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</si>
  <si>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</si>
  <si>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</si>
  <si>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</si>
  <si>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</si>
  <si>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</si>
  <si>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</si>
  <si>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</si>
  <si>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</si>
  <si>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</si>
  <si>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</si>
  <si>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</si>
  <si>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</si>
  <si>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</si>
  <si>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</si>
  <si>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</si>
  <si>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</si>
  <si>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</si>
  <si>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</si>
  <si>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</si>
  <si>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</si>
  <si>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</si>
  <si>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</si>
  <si>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</si>
  <si>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</si>
  <si>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</si>
  <si>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</si>
  <si>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</si>
  <si>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</si>
  <si>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</si>
  <si>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</si>
  <si>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</si>
  <si>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</si>
  <si>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</si>
  <si>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</si>
  <si>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</si>
  <si>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</si>
  <si>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</si>
  <si>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</si>
  <si>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</si>
  <si>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</si>
  <si>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</si>
  <si>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</si>
  <si>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</si>
  <si>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</si>
  <si>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</si>
  <si>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</si>
  <si>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</si>
  <si>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</si>
  <si>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</si>
  <si>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</si>
  <si>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</si>
  <si>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</si>
  <si>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</si>
  <si>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</si>
  <si>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</si>
  <si>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</si>
  <si>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</si>
  <si>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</si>
  <si>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</si>
  <si>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</si>
  <si>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</si>
  <si>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</si>
  <si>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</si>
  <si>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</si>
  <si>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</si>
  <si>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</si>
  <si>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</si>
  <si>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</si>
  <si>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</si>
  <si>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</si>
  <si>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</si>
  <si>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</si>
  <si>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</si>
  <si>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</si>
  <si>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</si>
  <si>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</si>
  <si>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</si>
  <si>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</si>
  <si>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</si>
  <si>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</si>
  <si>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</si>
  <si>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</si>
  <si>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</si>
  <si>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</si>
  <si>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</si>
  <si>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</si>
  <si>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</si>
  <si>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</si>
  <si>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</si>
  <si>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</si>
  <si>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</si>
  <si>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</si>
  <si>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</si>
  <si>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</si>
  <si>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</si>
  <si>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</si>
  <si>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</si>
  <si>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</si>
  <si>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</si>
  <si>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</si>
  <si>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</si>
  <si>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</si>
  <si>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</si>
  <si>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</si>
  <si>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</si>
  <si>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</si>
  <si>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</si>
  <si>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</si>
  <si>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</si>
  <si>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</si>
  <si>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</si>
  <si>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</si>
  <si>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</si>
  <si>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</si>
  <si>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</si>
  <si>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</si>
  <si>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</si>
  <si>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</si>
  <si>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</si>
  <si>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</si>
  <si>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</si>
  <si>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</si>
  <si>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</si>
  <si>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</si>
  <si>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</si>
  <si>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</si>
  <si>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</si>
  <si>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</si>
  <si>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</si>
  <si>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</si>
  <si>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</si>
  <si>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</si>
  <si>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</si>
  <si>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</si>
  <si>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</si>
  <si>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</si>
  <si>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</si>
  <si>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</si>
  <si>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</si>
  <si>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</si>
  <si>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</si>
  <si>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</si>
  <si>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</si>
  <si>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</si>
  <si>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</si>
  <si>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</si>
  <si>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</si>
  <si>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</si>
  <si>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</si>
  <si>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</si>
  <si>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</si>
  <si>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</si>
  <si>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</si>
  <si>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</si>
  <si>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</si>
  <si>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</si>
  <si>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</si>
  <si>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</si>
  <si>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</si>
  <si>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</si>
  <si>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</si>
  <si>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</si>
  <si>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</si>
  <si>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</si>
  <si>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</si>
  <si>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</si>
  <si>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</si>
  <si>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</si>
  <si>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</si>
  <si>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</si>
  <si>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</si>
  <si>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</si>
  <si>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</si>
  <si>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</si>
  <si>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</si>
  <si>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</si>
  <si>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</si>
  <si>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</si>
  <si>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</si>
  <si>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</si>
  <si>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</si>
  <si>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</si>
  <si>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</si>
  <si>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</si>
  <si>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</si>
  <si>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</si>
  <si>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</si>
  <si>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</si>
  <si>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</si>
  <si>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</si>
  <si>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</si>
  <si>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</si>
  <si>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</si>
  <si>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</si>
  <si>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</si>
  <si>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</si>
  <si>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</si>
  <si>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</si>
  <si>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</si>
  <si>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</si>
  <si>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</si>
  <si>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</si>
  <si>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</si>
  <si>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</si>
  <si>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</si>
  <si>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</si>
  <si>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</si>
  <si>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</si>
  <si>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</si>
  <si>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</si>
  <si>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</si>
  <si>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</si>
  <si>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</si>
  <si>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</si>
  <si>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</si>
  <si>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</si>
  <si>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</si>
  <si>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</si>
  <si>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</si>
  <si>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</si>
  <si>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</si>
  <si>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</si>
  <si>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</si>
  <si>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</si>
  <si>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</si>
  <si>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</si>
  <si>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</si>
  <si>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</si>
  <si>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</si>
  <si>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</si>
  <si>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</si>
  <si>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</si>
  <si>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</si>
  <si>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</si>
  <si>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</si>
  <si>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</si>
  <si>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</si>
  <si>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</si>
  <si>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</si>
  <si>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</si>
  <si>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</si>
  <si>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</si>
  <si>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</si>
  <si>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</si>
  <si>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</si>
  <si>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</si>
  <si>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</si>
  <si>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</si>
  <si>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</si>
  <si>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</si>
  <si>
    <t>Championnat Ligue Betton</t>
  </si>
  <si>
    <t>Championnat LigueBetton</t>
  </si>
  <si>
    <t>HERVOCHON</t>
  </si>
  <si>
    <t>Championnat  ligue Betton</t>
  </si>
  <si>
    <t>V4</t>
  </si>
  <si>
    <t>VERGNE</t>
  </si>
  <si>
    <t>Jacqueline</t>
  </si>
  <si>
    <t xml:space="preserve">DINARD </t>
  </si>
  <si>
    <t>BEUCHER</t>
  </si>
  <si>
    <t>Odile</t>
  </si>
  <si>
    <t>Chammpionnat Ligue Betton</t>
  </si>
  <si>
    <t>fabien</t>
  </si>
  <si>
    <t>PINEDA MORALES</t>
  </si>
  <si>
    <t>Luis</t>
  </si>
  <si>
    <t>TROADEC</t>
  </si>
  <si>
    <t>Erwann</t>
  </si>
  <si>
    <t>Championnat de Ligue Betton</t>
  </si>
  <si>
    <t>RONCIER</t>
  </si>
  <si>
    <t>Classement Sabre Hommes Vétérans V3</t>
  </si>
  <si>
    <t>Classement Sabre Hommes Vétérans V2</t>
  </si>
  <si>
    <t>Classement Sabre Hommes Vétérans V1</t>
  </si>
  <si>
    <t>DEVOULON</t>
  </si>
  <si>
    <t>Classement Sabre Hommes Vétérans V4</t>
  </si>
  <si>
    <t>Championnat Ligue</t>
  </si>
  <si>
    <t>CN3 Biarritz</t>
  </si>
  <si>
    <t>DANNENMULLER</t>
  </si>
  <si>
    <t>LEGRAND</t>
  </si>
  <si>
    <t>Abraham</t>
  </si>
  <si>
    <t>Fabien</t>
  </si>
  <si>
    <t>DUVIVIER</t>
  </si>
  <si>
    <t>ZAMY</t>
  </si>
  <si>
    <t>Judickael</t>
  </si>
  <si>
    <t>ERMINE</t>
  </si>
  <si>
    <t>BOUTIN</t>
  </si>
  <si>
    <t>PALVADEAU</t>
  </si>
  <si>
    <t>Olivier</t>
  </si>
  <si>
    <t>LEFEUVRE</t>
  </si>
  <si>
    <t>Riwann</t>
  </si>
  <si>
    <t>JARNIGON</t>
  </si>
  <si>
    <t>HIDALGO CORRE</t>
  </si>
  <si>
    <t>BIGUIER</t>
  </si>
  <si>
    <t>SAVIGNAN</t>
  </si>
  <si>
    <t>Cédric</t>
  </si>
  <si>
    <t>WENGER</t>
  </si>
  <si>
    <t>Charles</t>
  </si>
  <si>
    <t>MEYRIER</t>
  </si>
  <si>
    <t>Léo</t>
  </si>
  <si>
    <t>GOGNET</t>
  </si>
  <si>
    <t>VERGNE DANIEL</t>
  </si>
  <si>
    <t>Carole</t>
  </si>
  <si>
    <t>BESNARDEAU</t>
  </si>
  <si>
    <t xml:space="preserve">MAURAN </t>
  </si>
  <si>
    <t xml:space="preserve">Sophie </t>
  </si>
  <si>
    <t>CHAPERON</t>
  </si>
  <si>
    <t>Maureen</t>
  </si>
  <si>
    <t>MARCHAND</t>
  </si>
  <si>
    <t>NEDELLEC</t>
  </si>
  <si>
    <t>GUEGANTON</t>
  </si>
  <si>
    <t>Julie</t>
  </si>
  <si>
    <t>LELONG</t>
  </si>
  <si>
    <t>HOJNAKI</t>
  </si>
  <si>
    <t>GERVAUD</t>
  </si>
  <si>
    <t>LE CHAT</t>
  </si>
  <si>
    <t>Isaiah</t>
  </si>
  <si>
    <t>PLUNIAN</t>
  </si>
  <si>
    <t>MOREAU</t>
  </si>
  <si>
    <t>Virgil</t>
  </si>
  <si>
    <t>LE BOUCH</t>
  </si>
  <si>
    <t>France N1</t>
  </si>
  <si>
    <t xml:space="preserve">France N2 </t>
  </si>
  <si>
    <t xml:space="preserve">Gaspard </t>
  </si>
  <si>
    <t xml:space="preserve">CN L'aigle </t>
  </si>
  <si>
    <t>CN L'Aigle</t>
  </si>
  <si>
    <t>France Faches Thumesnil</t>
  </si>
  <si>
    <t>France faches Thumesnil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</si>
</sst>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7" borderId="1" xfId="0" applyFill="1" applyBorder="1"/>
    <xf numFmtId="0" fontId="6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workbookViewId="0">
      <pane xSplit="4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9" sqref="K19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2" t="s">
        <v>616</v>
      </c>
      <c r="G6" s="42"/>
      <c r="H6" s="42" t="s">
        <v>677</v>
      </c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E7" s="1" t="s">
        <v>10</v>
      </c>
      <c r="F7" s="43">
        <v>3</v>
      </c>
      <c r="G7" s="44"/>
      <c r="H7" s="43">
        <v>4</v>
      </c>
      <c r="I7" s="44"/>
      <c r="J7" s="43"/>
      <c r="K7" s="44"/>
      <c r="L7" s="43"/>
      <c r="M7" s="44"/>
      <c r="N7" s="43"/>
      <c r="O7" s="44"/>
      <c r="P7" s="43"/>
      <c r="Q7" s="44"/>
    </row>
    <row r="8" spans="1:19" x14ac:dyDescent="0.3">
      <c r="E8" s="1" t="s">
        <v>1</v>
      </c>
      <c r="F8" s="45">
        <v>46116</v>
      </c>
      <c r="G8" s="45"/>
      <c r="H8" s="45">
        <v>46144</v>
      </c>
      <c r="I8" s="45"/>
      <c r="J8" s="45"/>
      <c r="K8" s="45"/>
      <c r="L8" s="45"/>
      <c r="M8" s="45"/>
      <c r="N8" s="45"/>
      <c r="O8" s="45"/>
      <c r="P8" s="45"/>
      <c r="Q8" s="45"/>
    </row>
    <row r="9" spans="1:19" x14ac:dyDescent="0.3">
      <c r="E9" s="1" t="s">
        <v>2</v>
      </c>
      <c r="F9" s="42">
        <v>9</v>
      </c>
      <c r="G9" s="42"/>
      <c r="H9" s="42">
        <v>19</v>
      </c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18" si="0">S11</f>
        <v>1</v>
      </c>
      <c r="B11" s="5" t="s">
        <v>231</v>
      </c>
      <c r="C11" s="6" t="s">
        <v>232</v>
      </c>
      <c r="D11" s="6" t="s">
        <v>55</v>
      </c>
      <c r="E11" s="6" t="s">
        <v>151</v>
      </c>
      <c r="F11" s="27">
        <v>1</v>
      </c>
      <c r="G11" s="27">
        <f>IF(F11=0,,($F$9-F11)*$F$7*100/$F$9)</f>
        <v>266.66666666666669</v>
      </c>
      <c r="H11" s="7"/>
      <c r="I11" s="7">
        <f t="shared" ref="I11:I20" si="1">IF(H11=0,,($H$9-H11)*$H$7*100/$H$9)</f>
        <v>0</v>
      </c>
      <c r="J11" s="7"/>
      <c r="K11" s="7">
        <f t="shared" ref="K11:K18" si="2">IF(J11=0,,($J$9-J11)*$J$7*100/$J$9)</f>
        <v>0</v>
      </c>
      <c r="L11" s="7"/>
      <c r="M11" s="7">
        <f t="shared" ref="M11:M20" si="3">IF(L11=0,,($L$9-L11)*$L$7*100/$L$9)</f>
        <v>0</v>
      </c>
      <c r="N11" s="7"/>
      <c r="O11" s="7">
        <f t="shared" ref="O11:O18" si="4">IF(N11=0,,($N$9-N11)*$N$7*100/$N$9)</f>
        <v>0</v>
      </c>
      <c r="P11" s="7"/>
      <c r="Q11" s="7">
        <f t="shared" ref="Q11:Q32" si="5">IF(P11=0,,($P$9-P11)*$P$7*100/$P$9)</f>
        <v>0</v>
      </c>
      <c r="R11" s="8">
        <f>I11+K11+O11+M11+Q11+G11</f>
        <v>266.66666666666669</v>
      </c>
      <c r="S11" s="7">
        <f t="shared" ref="S11:S18" si="6">ROW(C11)-10</f>
        <v>1</v>
      </c>
    </row>
    <row r="12" spans="1:19" x14ac:dyDescent="0.3">
      <c r="A12" s="5">
        <f t="shared" si="0"/>
        <v>2</v>
      </c>
      <c r="B12" s="5" t="s">
        <v>231</v>
      </c>
      <c r="C12" s="6" t="s">
        <v>127</v>
      </c>
      <c r="D12" s="6" t="s">
        <v>617</v>
      </c>
      <c r="E12" s="6" t="s">
        <v>192</v>
      </c>
      <c r="F12" s="21">
        <v>2</v>
      </c>
      <c r="G12" s="27">
        <f t="shared" ref="G12:G33" si="7">IF(F12=0,,($F$9-F12)*$F$7*100/$F$9)</f>
        <v>233.33333333333334</v>
      </c>
      <c r="H12" s="6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6"/>
      <c r="O12" s="7">
        <f t="shared" si="4"/>
        <v>0</v>
      </c>
      <c r="P12" s="6"/>
      <c r="Q12" s="7">
        <f t="shared" si="5"/>
        <v>0</v>
      </c>
      <c r="R12" s="8">
        <f t="shared" ref="R12:R33" si="8">I12+K12+O12+M12+Q12+G12</f>
        <v>233.33333333333334</v>
      </c>
      <c r="S12" s="7">
        <f t="shared" si="6"/>
        <v>2</v>
      </c>
    </row>
    <row r="13" spans="1:19" x14ac:dyDescent="0.3">
      <c r="A13" s="5">
        <f t="shared" si="0"/>
        <v>3</v>
      </c>
      <c r="B13" s="5" t="s">
        <v>231</v>
      </c>
      <c r="C13" s="6" t="s">
        <v>218</v>
      </c>
      <c r="D13" s="6" t="s">
        <v>219</v>
      </c>
      <c r="E13" s="6" t="s">
        <v>220</v>
      </c>
      <c r="F13" s="27">
        <v>3</v>
      </c>
      <c r="G13" s="27">
        <f t="shared" si="7"/>
        <v>200</v>
      </c>
      <c r="H13" s="7"/>
      <c r="I13" s="7">
        <f t="shared" si="1"/>
        <v>0</v>
      </c>
      <c r="J13" s="7"/>
      <c r="K13" s="7">
        <f t="shared" si="2"/>
        <v>0</v>
      </c>
      <c r="L13" s="7"/>
      <c r="M13" s="7">
        <f t="shared" si="3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8"/>
        <v>200</v>
      </c>
      <c r="S13" s="7">
        <f t="shared" si="6"/>
        <v>3</v>
      </c>
    </row>
    <row r="14" spans="1:19" x14ac:dyDescent="0.3">
      <c r="A14" s="5">
        <f t="shared" si="0"/>
        <v>4</v>
      </c>
      <c r="B14" s="5" t="s">
        <v>231</v>
      </c>
      <c r="C14" s="6" t="s">
        <v>618</v>
      </c>
      <c r="D14" s="6" t="s">
        <v>619</v>
      </c>
      <c r="E14" s="6" t="s">
        <v>189</v>
      </c>
      <c r="F14" s="21">
        <v>3</v>
      </c>
      <c r="G14" s="27">
        <f t="shared" si="7"/>
        <v>200</v>
      </c>
      <c r="H14" s="6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6"/>
      <c r="O14" s="7">
        <f t="shared" si="4"/>
        <v>0</v>
      </c>
      <c r="P14" s="6"/>
      <c r="Q14" s="7">
        <f t="shared" si="5"/>
        <v>0</v>
      </c>
      <c r="R14" s="8">
        <f t="shared" si="8"/>
        <v>200</v>
      </c>
      <c r="S14" s="7">
        <f t="shared" si="6"/>
        <v>4</v>
      </c>
    </row>
    <row r="15" spans="1:19" x14ac:dyDescent="0.3">
      <c r="A15" s="5">
        <f t="shared" si="0"/>
        <v>5</v>
      </c>
      <c r="B15" s="5" t="s">
        <v>231</v>
      </c>
      <c r="C15" s="6" t="s">
        <v>513</v>
      </c>
      <c r="D15" s="6" t="s">
        <v>374</v>
      </c>
      <c r="E15" s="6" t="s">
        <v>242</v>
      </c>
      <c r="F15" s="21">
        <v>5</v>
      </c>
      <c r="G15" s="27">
        <f t="shared" si="7"/>
        <v>133.33333333333334</v>
      </c>
      <c r="H15" s="6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8"/>
        <v>133.33333333333334</v>
      </c>
      <c r="S15" s="6">
        <f t="shared" si="6"/>
        <v>5</v>
      </c>
    </row>
    <row r="16" spans="1:19" x14ac:dyDescent="0.3">
      <c r="A16" s="5">
        <f t="shared" si="0"/>
        <v>6</v>
      </c>
      <c r="B16" s="5" t="s">
        <v>231</v>
      </c>
      <c r="C16" s="6" t="s">
        <v>228</v>
      </c>
      <c r="D16" s="6" t="s">
        <v>229</v>
      </c>
      <c r="E16" s="6" t="s">
        <v>42</v>
      </c>
      <c r="F16" s="27">
        <v>6</v>
      </c>
      <c r="G16" s="27">
        <f t="shared" si="7"/>
        <v>100</v>
      </c>
      <c r="H16" s="7"/>
      <c r="I16" s="7">
        <f t="shared" si="1"/>
        <v>0</v>
      </c>
      <c r="J16" s="7"/>
      <c r="K16" s="7">
        <f t="shared" si="2"/>
        <v>0</v>
      </c>
      <c r="L16" s="7"/>
      <c r="M16" s="7">
        <f t="shared" si="3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8"/>
        <v>100</v>
      </c>
      <c r="S16" s="7">
        <f t="shared" si="6"/>
        <v>6</v>
      </c>
    </row>
    <row r="17" spans="1:19" x14ac:dyDescent="0.3">
      <c r="A17" s="5">
        <f t="shared" si="0"/>
        <v>7</v>
      </c>
      <c r="B17" s="5" t="s">
        <v>231</v>
      </c>
      <c r="C17" s="6" t="s">
        <v>237</v>
      </c>
      <c r="D17" s="6" t="s">
        <v>235</v>
      </c>
      <c r="E17" s="6" t="s">
        <v>236</v>
      </c>
      <c r="F17" s="21">
        <v>7</v>
      </c>
      <c r="G17" s="27">
        <f t="shared" si="7"/>
        <v>66.666666666666671</v>
      </c>
      <c r="H17" s="21">
        <v>19</v>
      </c>
      <c r="I17" s="7">
        <v>10</v>
      </c>
      <c r="J17" s="6"/>
      <c r="K17" s="7">
        <f t="shared" si="2"/>
        <v>0</v>
      </c>
      <c r="L17" s="6"/>
      <c r="M17" s="7">
        <f t="shared" si="3"/>
        <v>0</v>
      </c>
      <c r="N17" s="6"/>
      <c r="O17" s="7">
        <f t="shared" si="4"/>
        <v>0</v>
      </c>
      <c r="P17" s="6"/>
      <c r="Q17" s="7">
        <f t="shared" si="5"/>
        <v>0</v>
      </c>
      <c r="R17" s="8">
        <f t="shared" si="8"/>
        <v>76.666666666666671</v>
      </c>
      <c r="S17" s="7">
        <f t="shared" si="6"/>
        <v>7</v>
      </c>
    </row>
    <row r="18" spans="1:19" x14ac:dyDescent="0.3">
      <c r="A18" s="5">
        <f t="shared" si="0"/>
        <v>8</v>
      </c>
      <c r="B18" s="5" t="s">
        <v>231</v>
      </c>
      <c r="C18" s="6" t="s">
        <v>620</v>
      </c>
      <c r="D18" s="6" t="s">
        <v>621</v>
      </c>
      <c r="E18" s="6" t="s">
        <v>244</v>
      </c>
      <c r="F18" s="21">
        <v>8</v>
      </c>
      <c r="G18" s="27">
        <f t="shared" si="7"/>
        <v>33.333333333333336</v>
      </c>
      <c r="H18" s="6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6"/>
      <c r="O18" s="7">
        <f t="shared" si="4"/>
        <v>0</v>
      </c>
      <c r="P18" s="6"/>
      <c r="Q18" s="7">
        <f t="shared" si="5"/>
        <v>0</v>
      </c>
      <c r="R18" s="8">
        <f t="shared" si="8"/>
        <v>33.333333333333336</v>
      </c>
      <c r="S18" s="7">
        <f t="shared" si="6"/>
        <v>8</v>
      </c>
    </row>
    <row r="19" spans="1:19" x14ac:dyDescent="0.3">
      <c r="A19" s="5">
        <f t="shared" ref="A19:A33" si="9">S19</f>
        <v>9</v>
      </c>
      <c r="B19" s="5"/>
      <c r="C19" s="6"/>
      <c r="D19" s="6"/>
      <c r="E19" s="6" t="s">
        <v>236</v>
      </c>
      <c r="F19" s="27"/>
      <c r="G19" s="27">
        <f t="shared" si="7"/>
        <v>0</v>
      </c>
      <c r="H19" s="7"/>
      <c r="I19" s="7">
        <f t="shared" si="1"/>
        <v>0</v>
      </c>
      <c r="J19" s="7"/>
      <c r="K19" s="7">
        <v>0</v>
      </c>
      <c r="L19" s="7"/>
      <c r="M19" s="7">
        <f t="shared" si="3"/>
        <v>0</v>
      </c>
      <c r="N19" s="7"/>
      <c r="O19" s="7"/>
      <c r="P19" s="7"/>
      <c r="Q19" s="7">
        <f t="shared" si="5"/>
        <v>0</v>
      </c>
      <c r="R19" s="8">
        <f t="shared" si="8"/>
        <v>0</v>
      </c>
      <c r="S19" s="6">
        <f t="shared" ref="S19:S24" si="10">ROW(C19)-10</f>
        <v>9</v>
      </c>
    </row>
    <row r="20" spans="1:19" x14ac:dyDescent="0.3">
      <c r="A20" s="5">
        <f t="shared" si="9"/>
        <v>10</v>
      </c>
      <c r="B20" s="5"/>
      <c r="C20" s="6"/>
      <c r="D20" s="6"/>
      <c r="E20" s="6" t="s">
        <v>236</v>
      </c>
      <c r="F20" s="27"/>
      <c r="G20" s="27">
        <f t="shared" si="7"/>
        <v>0</v>
      </c>
      <c r="H20" s="7"/>
      <c r="I20" s="7">
        <f t="shared" si="1"/>
        <v>0</v>
      </c>
      <c r="J20" s="7"/>
      <c r="K20" s="7">
        <f t="shared" ref="K20:K32" si="11">IF(J20=0,,($J$9-J20)*$J$7*100/$J$9)</f>
        <v>0</v>
      </c>
      <c r="L20" s="7"/>
      <c r="M20" s="7">
        <f t="shared" si="3"/>
        <v>0</v>
      </c>
      <c r="N20" s="7"/>
      <c r="O20" s="7"/>
      <c r="P20" s="7"/>
      <c r="Q20" s="7">
        <f t="shared" si="5"/>
        <v>0</v>
      </c>
      <c r="R20" s="8">
        <f t="shared" si="8"/>
        <v>0</v>
      </c>
      <c r="S20" s="6">
        <f t="shared" si="10"/>
        <v>10</v>
      </c>
    </row>
    <row r="21" spans="1:19" x14ac:dyDescent="0.3">
      <c r="A21" s="5">
        <f t="shared" si="9"/>
        <v>11</v>
      </c>
      <c r="B21" s="5"/>
      <c r="C21" s="6"/>
      <c r="D21" s="6"/>
      <c r="E21" s="6" t="s">
        <v>151</v>
      </c>
      <c r="F21" s="27"/>
      <c r="G21" s="27">
        <f t="shared" si="7"/>
        <v>0</v>
      </c>
      <c r="H21" s="7"/>
      <c r="I21" s="7">
        <v>0</v>
      </c>
      <c r="J21" s="7"/>
      <c r="K21" s="7">
        <f t="shared" si="11"/>
        <v>0</v>
      </c>
      <c r="L21" s="7"/>
      <c r="M21" s="7">
        <v>0</v>
      </c>
      <c r="N21" s="7"/>
      <c r="O21" s="7"/>
      <c r="P21" s="7"/>
      <c r="Q21" s="7">
        <f t="shared" si="5"/>
        <v>0</v>
      </c>
      <c r="R21" s="8">
        <f t="shared" si="8"/>
        <v>0</v>
      </c>
      <c r="S21" s="6">
        <f t="shared" si="10"/>
        <v>11</v>
      </c>
    </row>
    <row r="22" spans="1:19" x14ac:dyDescent="0.3">
      <c r="A22" s="5">
        <f t="shared" si="9"/>
        <v>12</v>
      </c>
      <c r="B22" s="5"/>
      <c r="C22" s="6"/>
      <c r="D22" s="6"/>
      <c r="E22" s="6"/>
      <c r="F22" s="27"/>
      <c r="G22" s="27">
        <f t="shared" si="7"/>
        <v>0</v>
      </c>
      <c r="H22" s="7"/>
      <c r="I22" s="7">
        <f t="shared" ref="I22:I32" si="12">IF(H22=0,,($H$9-H22)*$H$7*100/$H$9)</f>
        <v>0</v>
      </c>
      <c r="J22" s="7"/>
      <c r="K22" s="7">
        <f t="shared" si="11"/>
        <v>0</v>
      </c>
      <c r="L22" s="7"/>
      <c r="M22" s="7">
        <f t="shared" ref="M22:M32" si="13">IF(L22=0,,($L$9-L22)*$L$7*100/$L$9)</f>
        <v>0</v>
      </c>
      <c r="N22" s="7"/>
      <c r="O22" s="7"/>
      <c r="P22" s="7"/>
      <c r="Q22" s="7">
        <f t="shared" si="5"/>
        <v>0</v>
      </c>
      <c r="R22" s="8">
        <f t="shared" si="8"/>
        <v>0</v>
      </c>
      <c r="S22" s="6">
        <f t="shared" si="10"/>
        <v>12</v>
      </c>
    </row>
    <row r="23" spans="1:19" x14ac:dyDescent="0.3">
      <c r="A23" s="5">
        <f t="shared" si="9"/>
        <v>13</v>
      </c>
      <c r="B23" s="5"/>
      <c r="C23" s="6"/>
      <c r="D23" s="6"/>
      <c r="E23" s="6"/>
      <c r="F23" s="21"/>
      <c r="G23" s="27">
        <f t="shared" si="7"/>
        <v>0</v>
      </c>
      <c r="H23" s="6"/>
      <c r="I23" s="7">
        <f t="shared" si="12"/>
        <v>0</v>
      </c>
      <c r="J23" s="6"/>
      <c r="K23" s="7">
        <f t="shared" si="11"/>
        <v>0</v>
      </c>
      <c r="L23" s="6"/>
      <c r="M23" s="7">
        <f t="shared" si="13"/>
        <v>0</v>
      </c>
      <c r="N23" s="6"/>
      <c r="O23" s="7">
        <f t="shared" ref="O23:O32" si="14">IF(N23=0,,($N$9-N23)*$N$7*100/$N$9)</f>
        <v>0</v>
      </c>
      <c r="P23" s="6"/>
      <c r="Q23" s="7">
        <f t="shared" si="5"/>
        <v>0</v>
      </c>
      <c r="R23" s="8">
        <f t="shared" si="8"/>
        <v>0</v>
      </c>
      <c r="S23" s="6">
        <f t="shared" si="10"/>
        <v>13</v>
      </c>
    </row>
    <row r="24" spans="1:19" x14ac:dyDescent="0.3">
      <c r="A24" s="5">
        <f t="shared" si="9"/>
        <v>14</v>
      </c>
      <c r="B24" s="5"/>
      <c r="C24" s="6"/>
      <c r="D24" s="6"/>
      <c r="E24" s="6"/>
      <c r="F24" s="21"/>
      <c r="G24" s="27">
        <f t="shared" si="7"/>
        <v>0</v>
      </c>
      <c r="H24" s="6"/>
      <c r="I24" s="7">
        <f t="shared" si="12"/>
        <v>0</v>
      </c>
      <c r="J24" s="6"/>
      <c r="K24" s="7">
        <f t="shared" si="11"/>
        <v>0</v>
      </c>
      <c r="L24" s="6"/>
      <c r="M24" s="7">
        <f t="shared" si="13"/>
        <v>0</v>
      </c>
      <c r="N24" s="6"/>
      <c r="O24" s="7">
        <f t="shared" si="14"/>
        <v>0</v>
      </c>
      <c r="P24" s="6"/>
      <c r="Q24" s="7">
        <f t="shared" si="5"/>
        <v>0</v>
      </c>
      <c r="R24" s="8">
        <f t="shared" si="8"/>
        <v>0</v>
      </c>
      <c r="S24" s="6">
        <f t="shared" si="10"/>
        <v>14</v>
      </c>
    </row>
    <row r="25" spans="1:19" x14ac:dyDescent="0.3">
      <c r="A25" s="5">
        <f t="shared" si="9"/>
        <v>0</v>
      </c>
      <c r="B25" s="5"/>
      <c r="C25" s="6"/>
      <c r="D25" s="6"/>
      <c r="E25" s="6"/>
      <c r="F25" s="21"/>
      <c r="G25" s="27">
        <f t="shared" si="7"/>
        <v>0</v>
      </c>
      <c r="H25" s="6"/>
      <c r="I25" s="7">
        <f t="shared" si="12"/>
        <v>0</v>
      </c>
      <c r="J25" s="6"/>
      <c r="K25" s="7">
        <f t="shared" si="11"/>
        <v>0</v>
      </c>
      <c r="L25" s="6"/>
      <c r="M25" s="7">
        <f t="shared" si="13"/>
        <v>0</v>
      </c>
      <c r="N25" s="6"/>
      <c r="O25" s="7">
        <f t="shared" si="14"/>
        <v>0</v>
      </c>
      <c r="P25" s="6"/>
      <c r="Q25" s="7">
        <f t="shared" si="5"/>
        <v>0</v>
      </c>
      <c r="R25" s="8">
        <f t="shared" si="8"/>
        <v>0</v>
      </c>
      <c r="S25" s="6"/>
    </row>
    <row r="26" spans="1:19" x14ac:dyDescent="0.3">
      <c r="A26" s="5">
        <f t="shared" si="9"/>
        <v>0</v>
      </c>
      <c r="B26" s="5"/>
      <c r="C26" s="6"/>
      <c r="D26" s="6"/>
      <c r="E26" s="6"/>
      <c r="F26" s="21"/>
      <c r="G26" s="27">
        <f t="shared" si="7"/>
        <v>0</v>
      </c>
      <c r="H26" s="6"/>
      <c r="I26" s="7">
        <f t="shared" si="12"/>
        <v>0</v>
      </c>
      <c r="J26" s="6"/>
      <c r="K26" s="7">
        <f t="shared" si="11"/>
        <v>0</v>
      </c>
      <c r="L26" s="6"/>
      <c r="M26" s="7">
        <f t="shared" si="13"/>
        <v>0</v>
      </c>
      <c r="N26" s="6"/>
      <c r="O26" s="7">
        <f t="shared" si="14"/>
        <v>0</v>
      </c>
      <c r="P26" s="6"/>
      <c r="Q26" s="7">
        <f t="shared" si="5"/>
        <v>0</v>
      </c>
      <c r="R26" s="8">
        <f t="shared" si="8"/>
        <v>0</v>
      </c>
      <c r="S26" s="6"/>
    </row>
    <row r="27" spans="1:19" x14ac:dyDescent="0.3">
      <c r="A27" s="5">
        <f t="shared" si="9"/>
        <v>0</v>
      </c>
      <c r="B27" s="5"/>
      <c r="C27" s="6"/>
      <c r="D27" s="6"/>
      <c r="E27" s="6"/>
      <c r="F27" s="21"/>
      <c r="G27" s="27">
        <f t="shared" si="7"/>
        <v>0</v>
      </c>
      <c r="H27" s="6"/>
      <c r="I27" s="7">
        <f t="shared" si="12"/>
        <v>0</v>
      </c>
      <c r="J27" s="6"/>
      <c r="K27" s="7">
        <f t="shared" si="11"/>
        <v>0</v>
      </c>
      <c r="L27" s="6"/>
      <c r="M27" s="7">
        <f t="shared" si="13"/>
        <v>0</v>
      </c>
      <c r="N27" s="6"/>
      <c r="O27" s="7">
        <f t="shared" si="14"/>
        <v>0</v>
      </c>
      <c r="P27" s="6"/>
      <c r="Q27" s="7">
        <f t="shared" si="5"/>
        <v>0</v>
      </c>
      <c r="R27" s="8">
        <f t="shared" si="8"/>
        <v>0</v>
      </c>
      <c r="S27" s="6"/>
    </row>
    <row r="28" spans="1:19" x14ac:dyDescent="0.3">
      <c r="A28" s="5">
        <f t="shared" si="9"/>
        <v>0</v>
      </c>
      <c r="B28" s="5"/>
      <c r="C28" s="6"/>
      <c r="D28" s="6"/>
      <c r="E28" s="6"/>
      <c r="F28" s="21"/>
      <c r="G28" s="27">
        <f t="shared" si="7"/>
        <v>0</v>
      </c>
      <c r="H28" s="6"/>
      <c r="I28" s="7">
        <f t="shared" si="12"/>
        <v>0</v>
      </c>
      <c r="J28" s="6"/>
      <c r="K28" s="7">
        <f t="shared" si="11"/>
        <v>0</v>
      </c>
      <c r="L28" s="6"/>
      <c r="M28" s="7">
        <f t="shared" si="13"/>
        <v>0</v>
      </c>
      <c r="N28" s="6"/>
      <c r="O28" s="7">
        <f t="shared" si="14"/>
        <v>0</v>
      </c>
      <c r="P28" s="6"/>
      <c r="Q28" s="7">
        <f t="shared" si="5"/>
        <v>0</v>
      </c>
      <c r="R28" s="8">
        <f t="shared" si="8"/>
        <v>0</v>
      </c>
      <c r="S28" s="6"/>
    </row>
    <row r="29" spans="1:19" x14ac:dyDescent="0.3">
      <c r="A29" s="5">
        <f t="shared" si="9"/>
        <v>0</v>
      </c>
      <c r="B29" s="5"/>
      <c r="C29" s="6"/>
      <c r="D29" s="6"/>
      <c r="E29" s="6"/>
      <c r="F29" s="21"/>
      <c r="G29" s="27">
        <f t="shared" si="7"/>
        <v>0</v>
      </c>
      <c r="H29" s="6"/>
      <c r="I29" s="7">
        <f t="shared" si="12"/>
        <v>0</v>
      </c>
      <c r="J29" s="6"/>
      <c r="K29" s="7">
        <f t="shared" si="11"/>
        <v>0</v>
      </c>
      <c r="L29" s="6"/>
      <c r="M29" s="7">
        <f t="shared" si="13"/>
        <v>0</v>
      </c>
      <c r="N29" s="6"/>
      <c r="O29" s="7">
        <f t="shared" si="14"/>
        <v>0</v>
      </c>
      <c r="P29" s="6"/>
      <c r="Q29" s="7">
        <f t="shared" si="5"/>
        <v>0</v>
      </c>
      <c r="R29" s="8">
        <f t="shared" si="8"/>
        <v>0</v>
      </c>
      <c r="S29" s="6"/>
    </row>
    <row r="30" spans="1:19" x14ac:dyDescent="0.3">
      <c r="A30" s="5">
        <f t="shared" si="9"/>
        <v>0</v>
      </c>
      <c r="B30" s="5"/>
      <c r="C30" s="6"/>
      <c r="D30" s="6"/>
      <c r="E30" s="6"/>
      <c r="F30" s="21"/>
      <c r="G30" s="27">
        <f t="shared" si="7"/>
        <v>0</v>
      </c>
      <c r="H30" s="6"/>
      <c r="I30" s="7">
        <f t="shared" si="12"/>
        <v>0</v>
      </c>
      <c r="J30" s="6"/>
      <c r="K30" s="7">
        <f t="shared" si="11"/>
        <v>0</v>
      </c>
      <c r="L30" s="6"/>
      <c r="M30" s="7">
        <f t="shared" si="13"/>
        <v>0</v>
      </c>
      <c r="N30" s="6"/>
      <c r="O30" s="7">
        <f t="shared" si="14"/>
        <v>0</v>
      </c>
      <c r="P30" s="6"/>
      <c r="Q30" s="7">
        <f t="shared" si="5"/>
        <v>0</v>
      </c>
      <c r="R30" s="8">
        <f t="shared" si="8"/>
        <v>0</v>
      </c>
      <c r="S30" s="6"/>
    </row>
    <row r="31" spans="1:19" x14ac:dyDescent="0.3">
      <c r="A31" s="5">
        <f t="shared" si="9"/>
        <v>0</v>
      </c>
      <c r="B31" s="5"/>
      <c r="C31" s="6"/>
      <c r="D31" s="6"/>
      <c r="E31" s="6"/>
      <c r="F31" s="21"/>
      <c r="G31" s="27">
        <f t="shared" si="7"/>
        <v>0</v>
      </c>
      <c r="H31" s="6"/>
      <c r="I31" s="7">
        <f t="shared" si="12"/>
        <v>0</v>
      </c>
      <c r="J31" s="6"/>
      <c r="K31" s="7">
        <f t="shared" si="11"/>
        <v>0</v>
      </c>
      <c r="L31" s="6"/>
      <c r="M31" s="7">
        <f t="shared" si="13"/>
        <v>0</v>
      </c>
      <c r="N31" s="6"/>
      <c r="O31" s="7">
        <f t="shared" si="14"/>
        <v>0</v>
      </c>
      <c r="P31" s="6"/>
      <c r="Q31" s="7">
        <f t="shared" si="5"/>
        <v>0</v>
      </c>
      <c r="R31" s="8">
        <f t="shared" si="8"/>
        <v>0</v>
      </c>
      <c r="S31" s="6"/>
    </row>
    <row r="32" spans="1:19" x14ac:dyDescent="0.3">
      <c r="A32" s="5">
        <f t="shared" si="9"/>
        <v>0</v>
      </c>
      <c r="B32" s="5"/>
      <c r="C32" s="6"/>
      <c r="D32" s="6"/>
      <c r="E32" s="6"/>
      <c r="F32" s="21"/>
      <c r="G32" s="27">
        <f t="shared" si="7"/>
        <v>0</v>
      </c>
      <c r="H32" s="6"/>
      <c r="I32" s="7">
        <f t="shared" si="12"/>
        <v>0</v>
      </c>
      <c r="J32" s="6"/>
      <c r="K32" s="7">
        <f t="shared" si="11"/>
        <v>0</v>
      </c>
      <c r="L32" s="6"/>
      <c r="M32" s="7">
        <f t="shared" si="13"/>
        <v>0</v>
      </c>
      <c r="N32" s="6"/>
      <c r="O32" s="7">
        <f t="shared" si="14"/>
        <v>0</v>
      </c>
      <c r="P32" s="6"/>
      <c r="Q32" s="7">
        <f t="shared" si="5"/>
        <v>0</v>
      </c>
      <c r="R32" s="8">
        <f t="shared" si="8"/>
        <v>0</v>
      </c>
      <c r="S32" s="6"/>
    </row>
    <row r="33" spans="1:19" x14ac:dyDescent="0.3">
      <c r="A33" s="5">
        <f t="shared" si="9"/>
        <v>0</v>
      </c>
      <c r="B33" s="5"/>
      <c r="C33" s="6"/>
      <c r="D33" s="6"/>
      <c r="E33" s="6"/>
      <c r="F33" s="21"/>
      <c r="G33" s="27">
        <f t="shared" si="7"/>
        <v>0</v>
      </c>
      <c r="H33" s="6"/>
      <c r="I33" s="7">
        <f t="shared" ref="I33" si="15">IF(H33=0,,($H$9-H33)*$H$7*100/$H$9)</f>
        <v>0</v>
      </c>
      <c r="J33" s="6"/>
      <c r="K33" s="7">
        <f t="shared" ref="K33" si="16">IF(J33=0,,($J$9-J33)*$J$7*100/$J$9)</f>
        <v>0</v>
      </c>
      <c r="L33" s="6"/>
      <c r="M33" s="7">
        <f t="shared" ref="M33" si="17">IF(L33=0,,($L$9-L33)*$L$7*100/$L$9)</f>
        <v>0</v>
      </c>
      <c r="N33" s="6"/>
      <c r="O33" s="7">
        <f t="shared" ref="O33" si="18">IF(N33=0,,($N$9-N33)*$N$7*100/$N$9)</f>
        <v>0</v>
      </c>
      <c r="P33" s="6"/>
      <c r="Q33" s="7">
        <f t="shared" ref="Q33" si="19">IF(P33=0,,($P$9-P33)*$P$7*100/$P$9)</f>
        <v>0</v>
      </c>
      <c r="R33" s="8">
        <f t="shared" si="8"/>
        <v>0</v>
      </c>
      <c r="S33" s="6"/>
    </row>
    <row r="34" spans="1:19" x14ac:dyDescent="0.3">
      <c r="A34" s="39" t="s">
        <v>17</v>
      </c>
      <c r="B34" s="39"/>
      <c r="C34" s="39"/>
      <c r="D34" s="40"/>
      <c r="F34">
        <f>COUNTA(F11:F33)</f>
        <v>8</v>
      </c>
      <c r="H34">
        <f>COUNTA(H11:H33)</f>
        <v>1</v>
      </c>
      <c r="J34">
        <f>COUNTA(J11:J33)</f>
        <v>0</v>
      </c>
      <c r="L34">
        <f>COUNTA(L11:L33)</f>
        <v>0</v>
      </c>
      <c r="N34">
        <f>COUNTA(N11:N33)</f>
        <v>0</v>
      </c>
    </row>
  </sheetData>
  <sortState xmlns:xlrd2="http://schemas.microsoft.com/office/spreadsheetml/2017/richdata2" ref="B11:R32">
    <sortCondition descending="1" ref="R11:R32"/>
  </sortState>
  <mergeCells count="26">
    <mergeCell ref="F7:G7"/>
    <mergeCell ref="L6:M6"/>
    <mergeCell ref="L7:M7"/>
    <mergeCell ref="A34:D34"/>
    <mergeCell ref="H8:I8"/>
    <mergeCell ref="J8:K8"/>
    <mergeCell ref="H9:I9"/>
    <mergeCell ref="J9:K9"/>
    <mergeCell ref="F8:G8"/>
    <mergeCell ref="F9:G9"/>
    <mergeCell ref="L8:M8"/>
    <mergeCell ref="L9:M9"/>
    <mergeCell ref="A1:L1"/>
    <mergeCell ref="H6:I6"/>
    <mergeCell ref="J6:K6"/>
    <mergeCell ref="N6:O6"/>
    <mergeCell ref="F6:G6"/>
    <mergeCell ref="P6:Q6"/>
    <mergeCell ref="P7:Q7"/>
    <mergeCell ref="P8:Q8"/>
    <mergeCell ref="P9:Q9"/>
    <mergeCell ref="H7:I7"/>
    <mergeCell ref="J7:K7"/>
    <mergeCell ref="N7:O7"/>
    <mergeCell ref="N8:O8"/>
    <mergeCell ref="N9:O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B8" sqref="B8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77734375" customWidth="1"/>
    <col min="15" max="15" width="6.44140625" customWidth="1"/>
    <col min="16" max="16" width="10.77734375" customWidth="1"/>
    <col min="18" max="18" width="14.777343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777343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46" t="s">
        <v>32</v>
      </c>
      <c r="B1" s="46"/>
      <c r="C1" s="46"/>
      <c r="D1" s="46"/>
      <c r="E1" s="46"/>
      <c r="F1" s="46"/>
      <c r="G1" s="46"/>
      <c r="H1" s="46"/>
    </row>
    <row r="2" spans="1:32" x14ac:dyDescent="0.3">
      <c r="E2" s="47" t="s">
        <v>27</v>
      </c>
      <c r="F2" s="47"/>
      <c r="G2" s="11">
        <f>COUNTA(B11:B45)</f>
        <v>32</v>
      </c>
    </row>
    <row r="3" spans="1:32" x14ac:dyDescent="0.3">
      <c r="E3" s="47" t="s">
        <v>28</v>
      </c>
      <c r="F3" s="47"/>
      <c r="G3" s="11">
        <f>COUNTA(E8:AB8)</f>
        <v>7</v>
      </c>
    </row>
    <row r="4" spans="1:32" x14ac:dyDescent="0.3">
      <c r="A4" s="9"/>
      <c r="B4" s="10" t="s">
        <v>21</v>
      </c>
      <c r="C4" s="3"/>
    </row>
    <row r="6" spans="1:32" x14ac:dyDescent="0.3">
      <c r="D6" s="1" t="s">
        <v>0</v>
      </c>
      <c r="E6" s="42" t="s">
        <v>154</v>
      </c>
      <c r="F6" s="42"/>
      <c r="G6" s="42" t="s">
        <v>385</v>
      </c>
      <c r="H6" s="42"/>
      <c r="I6" s="42" t="s">
        <v>397</v>
      </c>
      <c r="J6" s="42"/>
      <c r="K6" s="42" t="s">
        <v>401</v>
      </c>
      <c r="L6" s="42"/>
      <c r="M6" s="42" t="s">
        <v>402</v>
      </c>
      <c r="N6" s="42"/>
      <c r="O6" s="42" t="s">
        <v>404</v>
      </c>
      <c r="P6" s="42"/>
      <c r="Q6" s="42" t="s">
        <v>571</v>
      </c>
      <c r="R6" s="42"/>
      <c r="S6" s="42" t="s">
        <v>601</v>
      </c>
      <c r="T6" s="42"/>
      <c r="U6" s="42" t="s">
        <v>629</v>
      </c>
      <c r="V6" s="42"/>
      <c r="W6" s="42"/>
      <c r="X6" s="42"/>
      <c r="Y6" s="42"/>
      <c r="Z6" s="42"/>
      <c r="AA6" s="42"/>
      <c r="AB6" s="42"/>
    </row>
    <row r="7" spans="1:32" x14ac:dyDescent="0.3">
      <c r="D7" s="1" t="s">
        <v>10</v>
      </c>
      <c r="E7" s="43">
        <v>2</v>
      </c>
      <c r="F7" s="44"/>
      <c r="G7" s="43">
        <v>5</v>
      </c>
      <c r="H7" s="44"/>
      <c r="I7" s="43">
        <v>5</v>
      </c>
      <c r="J7" s="44"/>
      <c r="K7" s="43">
        <v>4</v>
      </c>
      <c r="L7" s="44"/>
      <c r="M7" s="43">
        <v>4</v>
      </c>
      <c r="N7" s="44"/>
      <c r="O7" s="43">
        <v>2</v>
      </c>
      <c r="P7" s="44"/>
      <c r="Q7" s="43">
        <v>5</v>
      </c>
      <c r="R7" s="44"/>
      <c r="S7" s="43">
        <v>5</v>
      </c>
      <c r="T7" s="44"/>
      <c r="U7" s="43">
        <v>3</v>
      </c>
      <c r="V7" s="44"/>
      <c r="W7" s="43"/>
      <c r="X7" s="44"/>
      <c r="Y7" s="43"/>
      <c r="Z7" s="44"/>
      <c r="AA7" s="43"/>
      <c r="AB7" s="44"/>
    </row>
    <row r="8" spans="1:32" x14ac:dyDescent="0.3">
      <c r="D8" s="1" t="s">
        <v>1</v>
      </c>
      <c r="E8" s="45">
        <v>45934</v>
      </c>
      <c r="F8" s="45"/>
      <c r="G8" s="45">
        <v>45949</v>
      </c>
      <c r="H8" s="45"/>
      <c r="I8" s="45">
        <v>45970</v>
      </c>
      <c r="J8" s="45"/>
      <c r="K8" s="45"/>
      <c r="L8" s="45"/>
      <c r="M8" s="45"/>
      <c r="N8" s="45"/>
      <c r="O8" s="45">
        <v>45984</v>
      </c>
      <c r="P8" s="45"/>
      <c r="Q8" s="45">
        <v>46067</v>
      </c>
      <c r="R8" s="45"/>
      <c r="S8" s="45">
        <v>45730</v>
      </c>
      <c r="T8" s="45"/>
      <c r="U8" s="45">
        <v>46117</v>
      </c>
      <c r="V8" s="45"/>
      <c r="W8" s="45"/>
      <c r="X8" s="45"/>
      <c r="Y8" s="45"/>
      <c r="Z8" s="45"/>
      <c r="AA8" s="45"/>
      <c r="AB8" s="45"/>
      <c r="AD8" s="11"/>
    </row>
    <row r="9" spans="1:32" x14ac:dyDescent="0.3">
      <c r="D9" s="1" t="s">
        <v>2</v>
      </c>
      <c r="E9" s="42">
        <v>13</v>
      </c>
      <c r="F9" s="42"/>
      <c r="G9" s="42">
        <v>133</v>
      </c>
      <c r="H9" s="42"/>
      <c r="I9" s="42">
        <v>161</v>
      </c>
      <c r="J9" s="42"/>
      <c r="K9" s="42">
        <v>129</v>
      </c>
      <c r="L9" s="42"/>
      <c r="M9" s="42">
        <v>125</v>
      </c>
      <c r="N9" s="42"/>
      <c r="O9" s="42">
        <v>25</v>
      </c>
      <c r="P9" s="42"/>
      <c r="Q9" s="42">
        <v>105</v>
      </c>
      <c r="R9" s="42"/>
      <c r="S9" s="42">
        <v>148</v>
      </c>
      <c r="T9" s="42"/>
      <c r="U9" s="42">
        <v>25</v>
      </c>
      <c r="V9" s="42"/>
      <c r="W9" s="42"/>
      <c r="X9" s="42"/>
      <c r="Y9" s="42"/>
      <c r="Z9" s="42"/>
      <c r="AA9" s="42"/>
      <c r="AB9" s="42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3">
      <c r="A11" s="5">
        <v>1</v>
      </c>
      <c r="B11" s="6" t="s">
        <v>49</v>
      </c>
      <c r="C11" s="6" t="s">
        <v>48</v>
      </c>
      <c r="D11" s="6" t="s">
        <v>189</v>
      </c>
      <c r="E11" s="6">
        <v>1</v>
      </c>
      <c r="F11" s="7">
        <f t="shared" ref="F11:F21" si="0">IF(E11=0,,($E$9-E11)*$E$7*100/$E$9)</f>
        <v>184.61538461538461</v>
      </c>
      <c r="G11" s="6">
        <v>46</v>
      </c>
      <c r="H11" s="19">
        <f t="shared" ref="H11:H26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3" si="3">IF(K11=0,,($K$9-K11)*$K$7*100/$K$9)</f>
        <v>27.906976744186046</v>
      </c>
      <c r="M11" s="20">
        <v>55</v>
      </c>
      <c r="N11" s="19">
        <f t="shared" ref="N11:N43" si="4">IF(M11=0,,($M$9-M11)*$M$7*100/$M$9)</f>
        <v>224</v>
      </c>
      <c r="O11" s="20">
        <v>1</v>
      </c>
      <c r="P11" s="19">
        <f t="shared" ref="P11:P39" si="5">IF(O11=0,,($O$9-O11)*$O$7*100/$O$9)</f>
        <v>192</v>
      </c>
      <c r="Q11" s="20">
        <v>25</v>
      </c>
      <c r="R11" s="7">
        <f t="shared" ref="R11:R43" si="6">IF(Q11=0,,($Q$9-Q11)*$Q$7*100/$Q$9)</f>
        <v>380.95238095238096</v>
      </c>
      <c r="S11" s="6">
        <v>40</v>
      </c>
      <c r="T11" s="7">
        <f t="shared" ref="T11:T43" si="7">IF(S11=0,,($S$9-S11)*$S$7*100/$S$9)</f>
        <v>364.86486486486484</v>
      </c>
      <c r="U11" s="6">
        <v>2</v>
      </c>
      <c r="V11" s="7">
        <f t="shared" ref="V11:V41" si="8">IF(U11=0,,($U$9-U11)*$U$7*100/$U$9)</f>
        <v>276</v>
      </c>
      <c r="W11" s="6"/>
      <c r="X11" s="7">
        <f t="shared" ref="X11:X23" si="9">IF(W11=0,,($W$9-W11)*$W$7*100/$W$9)</f>
        <v>0</v>
      </c>
      <c r="Y11" s="6"/>
      <c r="Z11" s="7">
        <f t="shared" ref="Z11:Z39" si="10">IF(Y11=0,,($Y$9-Y11)*$Y$7*100/$Y$9)</f>
        <v>0</v>
      </c>
      <c r="AA11" s="6"/>
      <c r="AB11" s="19">
        <f t="shared" ref="AB11:AB43" si="11">IF(AA11=0,,($AA$9-AA11)*$AA$7*100/$AA$9)</f>
        <v>0</v>
      </c>
      <c r="AC11" s="8">
        <f t="shared" ref="AC11:AC43" si="12">F11+H11+J11+L11+P11+R11+T11++N11+H11+V11+X11+Z11+AB11</f>
        <v>2667.8289827897615</v>
      </c>
      <c r="AD11" s="6">
        <f t="shared" ref="AD11:AD45" si="13">COUNTA(AA11,Y11,W11,U11,S11,Q11,M11,K11,G11,E11,I11,O11)</f>
        <v>9</v>
      </c>
      <c r="AE11" s="6">
        <f t="shared" ref="AE11:AE45" si="14">ROW(B11)-10</f>
        <v>1</v>
      </c>
      <c r="AF11" s="13">
        <f t="shared" ref="AF11:AF45" si="15">AD11/$G$3</f>
        <v>1.2857142857142858</v>
      </c>
    </row>
    <row r="12" spans="1:32" x14ac:dyDescent="0.3">
      <c r="A12" s="5">
        <f>AE12</f>
        <v>2</v>
      </c>
      <c r="B12" s="6" t="s">
        <v>45</v>
      </c>
      <c r="C12" s="6" t="s">
        <v>46</v>
      </c>
      <c r="D12" s="6" t="s">
        <v>244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>
        <v>47</v>
      </c>
      <c r="T12" s="19">
        <f t="shared" si="7"/>
        <v>341.2162162162162</v>
      </c>
      <c r="U12" s="20">
        <v>1</v>
      </c>
      <c r="V12" s="19">
        <f t="shared" si="8"/>
        <v>288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2347.602918758525</v>
      </c>
      <c r="AD12" s="6">
        <f t="shared" si="13"/>
        <v>7</v>
      </c>
      <c r="AE12" s="6">
        <f t="shared" si="14"/>
        <v>2</v>
      </c>
      <c r="AF12" s="13">
        <f t="shared" si="15"/>
        <v>1</v>
      </c>
    </row>
    <row r="13" spans="1:32" x14ac:dyDescent="0.3">
      <c r="A13" s="5">
        <v>2</v>
      </c>
      <c r="B13" s="6" t="s">
        <v>40</v>
      </c>
      <c r="C13" s="6" t="s">
        <v>41</v>
      </c>
      <c r="D13" s="6" t="s">
        <v>242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>
        <v>41</v>
      </c>
      <c r="T13" s="19">
        <f t="shared" si="7"/>
        <v>361.48648648648651</v>
      </c>
      <c r="U13" s="20">
        <v>3</v>
      </c>
      <c r="V13" s="19">
        <f t="shared" si="8"/>
        <v>264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1913.6847748495347</v>
      </c>
      <c r="AD13" s="6">
        <f t="shared" si="13"/>
        <v>7</v>
      </c>
      <c r="AE13" s="6">
        <f t="shared" si="14"/>
        <v>3</v>
      </c>
      <c r="AF13" s="13">
        <f t="shared" si="15"/>
        <v>1</v>
      </c>
    </row>
    <row r="14" spans="1:32" x14ac:dyDescent="0.3">
      <c r="A14" s="5">
        <f t="shared" ref="A14:A45" si="16">AE14</f>
        <v>4</v>
      </c>
      <c r="B14" s="6" t="s">
        <v>43</v>
      </c>
      <c r="C14" s="6" t="s">
        <v>44</v>
      </c>
      <c r="D14" s="6" t="s">
        <v>189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>
        <v>9</v>
      </c>
      <c r="V14" s="19">
        <f t="shared" si="8"/>
        <v>192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1249.4661823727865</v>
      </c>
      <c r="AD14" s="6">
        <f t="shared" si="13"/>
        <v>7</v>
      </c>
      <c r="AE14" s="6">
        <f t="shared" si="14"/>
        <v>4</v>
      </c>
      <c r="AF14" s="13">
        <f t="shared" si="15"/>
        <v>1</v>
      </c>
    </row>
    <row r="15" spans="1:32" x14ac:dyDescent="0.3">
      <c r="A15" s="5">
        <f t="shared" si="16"/>
        <v>5</v>
      </c>
      <c r="B15" s="6" t="s">
        <v>38</v>
      </c>
      <c r="C15" s="6" t="s">
        <v>39</v>
      </c>
      <c r="D15" s="6" t="s">
        <v>189</v>
      </c>
      <c r="E15" s="6">
        <v>3</v>
      </c>
      <c r="F15" s="19">
        <f t="shared" si="0"/>
        <v>153.84615384615384</v>
      </c>
      <c r="G15" s="20">
        <v>32</v>
      </c>
      <c r="H15" s="19">
        <f t="shared" si="1"/>
        <v>379.69924812030075</v>
      </c>
      <c r="I15" s="20">
        <v>134</v>
      </c>
      <c r="J15" s="19">
        <f t="shared" si="2"/>
        <v>83.850931677018636</v>
      </c>
      <c r="K15" s="20"/>
      <c r="L15" s="19">
        <f t="shared" si="3"/>
        <v>0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>
        <v>5</v>
      </c>
      <c r="V15" s="19">
        <f t="shared" si="8"/>
        <v>240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1237.0955817637739</v>
      </c>
      <c r="AD15" s="6">
        <f t="shared" si="13"/>
        <v>4</v>
      </c>
      <c r="AE15" s="6">
        <f t="shared" si="14"/>
        <v>5</v>
      </c>
      <c r="AF15" s="13">
        <f t="shared" si="15"/>
        <v>0.5714285714285714</v>
      </c>
    </row>
    <row r="16" spans="1:32" x14ac:dyDescent="0.3">
      <c r="A16" s="5">
        <f t="shared" si="16"/>
        <v>6</v>
      </c>
      <c r="B16" s="6" t="s">
        <v>386</v>
      </c>
      <c r="C16" s="6" t="s">
        <v>387</v>
      </c>
      <c r="D16" s="6" t="s">
        <v>189</v>
      </c>
      <c r="E16" s="6"/>
      <c r="F16" s="19">
        <f t="shared" si="0"/>
        <v>0</v>
      </c>
      <c r="G16" s="20">
        <v>60</v>
      </c>
      <c r="H16" s="19">
        <f t="shared" si="1"/>
        <v>274.43609022556393</v>
      </c>
      <c r="I16" s="20">
        <v>79</v>
      </c>
      <c r="J16" s="19">
        <f t="shared" si="2"/>
        <v>254.65838509316771</v>
      </c>
      <c r="K16" s="20">
        <v>59</v>
      </c>
      <c r="L16" s="19">
        <f t="shared" si="3"/>
        <v>217.05426356589146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7">
        <f t="shared" si="11"/>
        <v>0</v>
      </c>
      <c r="AC16" s="8">
        <f t="shared" si="12"/>
        <v>1020.584829110187</v>
      </c>
      <c r="AD16" s="6">
        <f t="shared" si="13"/>
        <v>3</v>
      </c>
      <c r="AE16" s="6">
        <f t="shared" si="14"/>
        <v>6</v>
      </c>
      <c r="AF16" s="13">
        <f t="shared" si="15"/>
        <v>0.42857142857142855</v>
      </c>
    </row>
    <row r="17" spans="1:32" x14ac:dyDescent="0.3">
      <c r="A17" s="5">
        <f t="shared" si="16"/>
        <v>7</v>
      </c>
      <c r="B17" s="6" t="s">
        <v>56</v>
      </c>
      <c r="C17" s="6" t="s">
        <v>57</v>
      </c>
      <c r="D17" s="6" t="s">
        <v>189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0.7142857142857143</v>
      </c>
    </row>
    <row r="18" spans="1:32" x14ac:dyDescent="0.3">
      <c r="A18" s="5">
        <f t="shared" si="16"/>
        <v>8</v>
      </c>
      <c r="B18" s="6" t="s">
        <v>175</v>
      </c>
      <c r="C18" s="6" t="s">
        <v>176</v>
      </c>
      <c r="D18" s="6" t="s">
        <v>189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>
        <v>114</v>
      </c>
      <c r="T18" s="19">
        <f t="shared" si="7"/>
        <v>114.86486486486487</v>
      </c>
      <c r="U18" s="20">
        <v>14</v>
      </c>
      <c r="V18" s="19">
        <f t="shared" si="8"/>
        <v>132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923.51827095534202</v>
      </c>
      <c r="AD18" s="6">
        <f t="shared" si="13"/>
        <v>8</v>
      </c>
      <c r="AE18" s="6">
        <f t="shared" si="14"/>
        <v>8</v>
      </c>
      <c r="AF18" s="13">
        <f t="shared" si="15"/>
        <v>1.1428571428571428</v>
      </c>
    </row>
    <row r="19" spans="1:32" x14ac:dyDescent="0.3">
      <c r="A19" s="5">
        <f t="shared" si="16"/>
        <v>9</v>
      </c>
      <c r="B19" s="6" t="s">
        <v>247</v>
      </c>
      <c r="C19" s="6" t="s">
        <v>248</v>
      </c>
      <c r="D19" s="6" t="s">
        <v>249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>
        <v>120</v>
      </c>
      <c r="T19" s="19">
        <f t="shared" si="7"/>
        <v>94.594594594594597</v>
      </c>
      <c r="U19" s="20">
        <v>7</v>
      </c>
      <c r="V19" s="19">
        <f t="shared" si="8"/>
        <v>216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785.72050301112085</v>
      </c>
      <c r="AD19" s="6">
        <f t="shared" si="13"/>
        <v>6</v>
      </c>
      <c r="AE19" s="6">
        <f t="shared" si="14"/>
        <v>9</v>
      </c>
      <c r="AF19" s="13">
        <f t="shared" si="15"/>
        <v>0.8571428571428571</v>
      </c>
    </row>
    <row r="20" spans="1:32" x14ac:dyDescent="0.3">
      <c r="A20" s="5">
        <f t="shared" si="16"/>
        <v>10</v>
      </c>
      <c r="B20" s="6" t="s">
        <v>489</v>
      </c>
      <c r="C20" s="6" t="s">
        <v>55</v>
      </c>
      <c r="D20" s="6" t="s">
        <v>242</v>
      </c>
      <c r="E20" s="6"/>
      <c r="F20" s="19">
        <f t="shared" si="0"/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4"/>
        <v>0</v>
      </c>
      <c r="O20" s="20">
        <v>8</v>
      </c>
      <c r="P20" s="19">
        <f t="shared" si="5"/>
        <v>136</v>
      </c>
      <c r="Q20" s="20">
        <v>81</v>
      </c>
      <c r="R20" s="19">
        <f t="shared" si="6"/>
        <v>114.28571428571429</v>
      </c>
      <c r="S20" s="20">
        <v>74</v>
      </c>
      <c r="T20" s="19">
        <f t="shared" si="7"/>
        <v>250</v>
      </c>
      <c r="U20" s="20">
        <v>6</v>
      </c>
      <c r="V20" s="19">
        <f t="shared" si="8"/>
        <v>228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7">
        <f t="shared" si="11"/>
        <v>0</v>
      </c>
      <c r="AC20" s="8">
        <f t="shared" si="12"/>
        <v>728.28571428571422</v>
      </c>
      <c r="AD20" s="6">
        <f t="shared" si="13"/>
        <v>4</v>
      </c>
      <c r="AE20" s="6">
        <f t="shared" si="14"/>
        <v>10</v>
      </c>
      <c r="AF20" s="13">
        <f t="shared" si="15"/>
        <v>0.5714285714285714</v>
      </c>
    </row>
    <row r="21" spans="1:32" x14ac:dyDescent="0.3">
      <c r="A21" s="5">
        <f t="shared" si="16"/>
        <v>11</v>
      </c>
      <c r="B21" s="6" t="s">
        <v>245</v>
      </c>
      <c r="C21" s="6" t="s">
        <v>122</v>
      </c>
      <c r="D21" s="6" t="s">
        <v>246</v>
      </c>
      <c r="E21" s="6">
        <v>8</v>
      </c>
      <c r="F21" s="19">
        <f t="shared" si="0"/>
        <v>76.92307692307692</v>
      </c>
      <c r="G21" s="20">
        <v>89</v>
      </c>
      <c r="H21" s="19">
        <f t="shared" si="1"/>
        <v>165.41353383458647</v>
      </c>
      <c r="I21" s="20">
        <v>142</v>
      </c>
      <c r="J21" s="19">
        <f t="shared" si="2"/>
        <v>59.006211180124225</v>
      </c>
      <c r="K21" s="20"/>
      <c r="L21" s="19">
        <f t="shared" si="3"/>
        <v>0</v>
      </c>
      <c r="M21" s="20"/>
      <c r="N21" s="19">
        <f t="shared" si="4"/>
        <v>0</v>
      </c>
      <c r="O21" s="20"/>
      <c r="P21" s="19">
        <f t="shared" si="5"/>
        <v>0</v>
      </c>
      <c r="Q21" s="20">
        <v>93</v>
      </c>
      <c r="R21" s="19">
        <f t="shared" si="6"/>
        <v>57.142857142857146</v>
      </c>
      <c r="S21" s="20"/>
      <c r="T21" s="19">
        <f t="shared" si="7"/>
        <v>0</v>
      </c>
      <c r="U21" s="20">
        <v>13</v>
      </c>
      <c r="V21" s="19">
        <f t="shared" si="8"/>
        <v>144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19">
        <f t="shared" si="11"/>
        <v>0</v>
      </c>
      <c r="AC21" s="8">
        <f t="shared" si="12"/>
        <v>667.89921291523126</v>
      </c>
      <c r="AD21" s="6">
        <f t="shared" si="13"/>
        <v>5</v>
      </c>
      <c r="AE21" s="6">
        <f t="shared" si="14"/>
        <v>11</v>
      </c>
      <c r="AF21" s="13">
        <f t="shared" si="15"/>
        <v>0.7142857142857143</v>
      </c>
    </row>
    <row r="22" spans="1:32" x14ac:dyDescent="0.3">
      <c r="A22" s="5">
        <f t="shared" si="16"/>
        <v>12</v>
      </c>
      <c r="B22" s="6" t="s">
        <v>53</v>
      </c>
      <c r="C22" s="6" t="s">
        <v>54</v>
      </c>
      <c r="D22" s="6" t="s">
        <v>189</v>
      </c>
      <c r="E22" s="6">
        <v>13</v>
      </c>
      <c r="F22" s="19">
        <f>15/2</f>
        <v>7.5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4"/>
        <v>0</v>
      </c>
      <c r="O22" s="20"/>
      <c r="P22" s="19">
        <f t="shared" si="5"/>
        <v>0</v>
      </c>
      <c r="Q22" s="20">
        <v>63</v>
      </c>
      <c r="R22" s="19">
        <f t="shared" si="6"/>
        <v>200</v>
      </c>
      <c r="S22" s="20">
        <v>109</v>
      </c>
      <c r="T22" s="19">
        <f t="shared" si="7"/>
        <v>131.75675675675674</v>
      </c>
      <c r="U22" s="20">
        <v>3</v>
      </c>
      <c r="V22" s="19">
        <f t="shared" si="8"/>
        <v>264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603.25675675675677</v>
      </c>
      <c r="AD22" s="6">
        <f t="shared" si="13"/>
        <v>4</v>
      </c>
      <c r="AE22" s="6">
        <f t="shared" si="14"/>
        <v>12</v>
      </c>
      <c r="AF22" s="13">
        <f t="shared" si="15"/>
        <v>0.5714285714285714</v>
      </c>
    </row>
    <row r="23" spans="1:32" x14ac:dyDescent="0.3">
      <c r="A23" s="5">
        <f t="shared" si="16"/>
        <v>13</v>
      </c>
      <c r="B23" s="6" t="s">
        <v>117</v>
      </c>
      <c r="C23" s="6" t="s">
        <v>118</v>
      </c>
      <c r="D23" s="6" t="s">
        <v>242</v>
      </c>
      <c r="E23" s="6"/>
      <c r="F23" s="19">
        <f t="shared" ref="F23:F43" si="17">IF(E23=0,,($E$9-E23)*$E$7*100/$E$9)</f>
        <v>0</v>
      </c>
      <c r="G23" s="20"/>
      <c r="H23" s="19">
        <f t="shared" si="1"/>
        <v>0</v>
      </c>
      <c r="I23" s="20">
        <v>125</v>
      </c>
      <c r="J23" s="19">
        <f t="shared" si="2"/>
        <v>111.80124223602485</v>
      </c>
      <c r="K23" s="20"/>
      <c r="L23" s="19">
        <f t="shared" si="3"/>
        <v>0</v>
      </c>
      <c r="M23" s="20"/>
      <c r="N23" s="19">
        <f t="shared" si="4"/>
        <v>0</v>
      </c>
      <c r="O23" s="20">
        <v>11</v>
      </c>
      <c r="P23" s="19">
        <f t="shared" si="5"/>
        <v>112</v>
      </c>
      <c r="Q23" s="20">
        <v>88</v>
      </c>
      <c r="R23" s="19">
        <f t="shared" si="6"/>
        <v>80.952380952380949</v>
      </c>
      <c r="S23" s="20">
        <v>102</v>
      </c>
      <c r="T23" s="19">
        <f t="shared" si="7"/>
        <v>155.40540540540542</v>
      </c>
      <c r="U23" s="20">
        <v>15</v>
      </c>
      <c r="V23" s="19">
        <f t="shared" si="8"/>
        <v>120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580.15902859381117</v>
      </c>
      <c r="AD23" s="6">
        <f t="shared" si="13"/>
        <v>5</v>
      </c>
      <c r="AE23" s="6">
        <f t="shared" si="14"/>
        <v>13</v>
      </c>
      <c r="AF23" s="13">
        <f t="shared" si="15"/>
        <v>0.7142857142857143</v>
      </c>
    </row>
    <row r="24" spans="1:32" x14ac:dyDescent="0.3">
      <c r="A24" s="5">
        <f t="shared" si="16"/>
        <v>14</v>
      </c>
      <c r="B24" s="6" t="s">
        <v>50</v>
      </c>
      <c r="C24" s="6" t="s">
        <v>51</v>
      </c>
      <c r="D24" s="6" t="s">
        <v>189</v>
      </c>
      <c r="E24" s="6"/>
      <c r="F24" s="19">
        <f t="shared" si="17"/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>
        <v>8</v>
      </c>
      <c r="V24" s="19">
        <f t="shared" si="8"/>
        <v>204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410.95652173913044</v>
      </c>
      <c r="AD24" s="6">
        <f t="shared" si="13"/>
        <v>3</v>
      </c>
      <c r="AE24" s="6">
        <f t="shared" si="14"/>
        <v>14</v>
      </c>
      <c r="AF24" s="13">
        <f t="shared" si="15"/>
        <v>0.42857142857142855</v>
      </c>
    </row>
    <row r="25" spans="1:32" x14ac:dyDescent="0.3">
      <c r="A25" s="5">
        <f t="shared" si="16"/>
        <v>15</v>
      </c>
      <c r="B25" s="6" t="s">
        <v>420</v>
      </c>
      <c r="C25" s="6" t="s">
        <v>121</v>
      </c>
      <c r="D25" s="6" t="s">
        <v>189</v>
      </c>
      <c r="E25" s="6"/>
      <c r="F25" s="19">
        <f t="shared" si="17"/>
        <v>0</v>
      </c>
      <c r="G25" s="20"/>
      <c r="H25" s="19">
        <f t="shared" si="1"/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>
        <v>10</v>
      </c>
      <c r="V25" s="19">
        <f t="shared" si="8"/>
        <v>180</v>
      </c>
      <c r="W25" s="20"/>
      <c r="X25" s="19">
        <f t="shared" ref="X25:X43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284</v>
      </c>
      <c r="AD25" s="6">
        <f t="shared" si="13"/>
        <v>2</v>
      </c>
      <c r="AE25" s="6">
        <f t="shared" si="14"/>
        <v>15</v>
      </c>
      <c r="AF25" s="13">
        <f t="shared" si="15"/>
        <v>0.2857142857142857</v>
      </c>
    </row>
    <row r="26" spans="1:32" x14ac:dyDescent="0.3">
      <c r="A26" s="5">
        <f t="shared" si="16"/>
        <v>16</v>
      </c>
      <c r="B26" s="6" t="s">
        <v>138</v>
      </c>
      <c r="C26" s="6" t="s">
        <v>123</v>
      </c>
      <c r="D26" s="6" t="s">
        <v>142</v>
      </c>
      <c r="E26" s="6">
        <v>12</v>
      </c>
      <c r="F26" s="19">
        <f t="shared" si="17"/>
        <v>15.384615384615385</v>
      </c>
      <c r="G26" s="20"/>
      <c r="H26" s="19">
        <f t="shared" si="1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19</v>
      </c>
      <c r="P26" s="19">
        <f t="shared" si="5"/>
        <v>48</v>
      </c>
      <c r="Q26" s="20"/>
      <c r="R26" s="19">
        <f t="shared" si="6"/>
        <v>0</v>
      </c>
      <c r="S26" s="20"/>
      <c r="T26" s="19">
        <f t="shared" si="7"/>
        <v>0</v>
      </c>
      <c r="U26" s="20">
        <v>12</v>
      </c>
      <c r="V26" s="19">
        <f t="shared" si="8"/>
        <v>156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219.38461538461539</v>
      </c>
      <c r="AD26" s="6">
        <f t="shared" si="13"/>
        <v>3</v>
      </c>
      <c r="AE26" s="6">
        <f t="shared" si="14"/>
        <v>16</v>
      </c>
      <c r="AF26" s="13">
        <f t="shared" si="15"/>
        <v>0.42857142857142855</v>
      </c>
    </row>
    <row r="27" spans="1:32" x14ac:dyDescent="0.3">
      <c r="A27" s="5">
        <f t="shared" si="16"/>
        <v>17</v>
      </c>
      <c r="B27" s="6" t="s">
        <v>388</v>
      </c>
      <c r="C27" s="6" t="s">
        <v>58</v>
      </c>
      <c r="D27" s="6" t="s">
        <v>242</v>
      </c>
      <c r="E27" s="6"/>
      <c r="F27" s="19">
        <f t="shared" si="17"/>
        <v>0</v>
      </c>
      <c r="G27" s="20">
        <v>133</v>
      </c>
      <c r="H27" s="19">
        <v>2</v>
      </c>
      <c r="I27" s="20">
        <v>156</v>
      </c>
      <c r="J27" s="19">
        <f t="shared" si="2"/>
        <v>15.527950310559007</v>
      </c>
      <c r="K27" s="20"/>
      <c r="L27" s="19">
        <f t="shared" si="3"/>
        <v>0</v>
      </c>
      <c r="M27" s="20"/>
      <c r="N27" s="19">
        <f t="shared" si="4"/>
        <v>0</v>
      </c>
      <c r="O27" s="20">
        <v>14</v>
      </c>
      <c r="P27" s="19">
        <f t="shared" si="5"/>
        <v>88</v>
      </c>
      <c r="Q27" s="20">
        <v>97</v>
      </c>
      <c r="R27" s="19">
        <f t="shared" si="6"/>
        <v>38.095238095238095</v>
      </c>
      <c r="S27" s="20"/>
      <c r="T27" s="19">
        <f t="shared" si="7"/>
        <v>0</v>
      </c>
      <c r="U27" s="20">
        <v>19</v>
      </c>
      <c r="V27" s="19">
        <f t="shared" si="8"/>
        <v>72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217.62318840579709</v>
      </c>
      <c r="AD27" s="6">
        <f t="shared" si="13"/>
        <v>5</v>
      </c>
      <c r="AE27" s="6">
        <f t="shared" si="14"/>
        <v>17</v>
      </c>
      <c r="AF27" s="13">
        <f t="shared" si="15"/>
        <v>0.7142857142857143</v>
      </c>
    </row>
    <row r="28" spans="1:32" x14ac:dyDescent="0.3">
      <c r="A28" s="5">
        <f t="shared" si="16"/>
        <v>18</v>
      </c>
      <c r="B28" s="6" t="s">
        <v>119</v>
      </c>
      <c r="C28" s="6" t="s">
        <v>120</v>
      </c>
      <c r="D28" s="6" t="s">
        <v>189</v>
      </c>
      <c r="E28" s="6"/>
      <c r="F28" s="19">
        <f t="shared" si="17"/>
        <v>0</v>
      </c>
      <c r="G28" s="20"/>
      <c r="H28" s="19">
        <f t="shared" ref="H28:H43" si="19">IF(G28=0,,($G$9-G28)*$G$7*100/$G$9)</f>
        <v>0</v>
      </c>
      <c r="I28" s="20"/>
      <c r="J28" s="19">
        <f t="shared" si="2"/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22</v>
      </c>
      <c r="P28" s="19">
        <f t="shared" si="5"/>
        <v>24</v>
      </c>
      <c r="Q28" s="20"/>
      <c r="R28" s="19">
        <f t="shared" si="6"/>
        <v>0</v>
      </c>
      <c r="S28" s="20"/>
      <c r="T28" s="19">
        <f t="shared" si="7"/>
        <v>0</v>
      </c>
      <c r="U28" s="20">
        <v>11</v>
      </c>
      <c r="V28" s="19">
        <f t="shared" si="8"/>
        <v>168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192</v>
      </c>
      <c r="AD28" s="6">
        <f t="shared" si="13"/>
        <v>2</v>
      </c>
      <c r="AE28" s="6">
        <f t="shared" si="14"/>
        <v>18</v>
      </c>
      <c r="AF28" s="13">
        <f t="shared" si="15"/>
        <v>0.2857142857142857</v>
      </c>
    </row>
    <row r="29" spans="1:32" x14ac:dyDescent="0.3">
      <c r="A29" s="5">
        <f t="shared" si="16"/>
        <v>19</v>
      </c>
      <c r="B29" s="6" t="s">
        <v>421</v>
      </c>
      <c r="C29" s="6" t="s">
        <v>194</v>
      </c>
      <c r="D29" s="6" t="s">
        <v>435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>
        <v>17</v>
      </c>
      <c r="V29" s="19">
        <f t="shared" si="8"/>
        <v>96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168</v>
      </c>
      <c r="AD29" s="6">
        <f t="shared" si="13"/>
        <v>2</v>
      </c>
      <c r="AE29" s="6">
        <f t="shared" si="14"/>
        <v>19</v>
      </c>
      <c r="AF29" s="13">
        <f t="shared" si="15"/>
        <v>0.2857142857142857</v>
      </c>
    </row>
    <row r="30" spans="1:32" x14ac:dyDescent="0.3">
      <c r="A30" s="5">
        <f t="shared" si="16"/>
        <v>20</v>
      </c>
      <c r="B30" s="6" t="s">
        <v>198</v>
      </c>
      <c r="C30" s="6" t="s">
        <v>194</v>
      </c>
      <c r="D30" s="6" t="s">
        <v>189</v>
      </c>
      <c r="E30" s="6">
        <v>10</v>
      </c>
      <c r="F30" s="19">
        <f t="shared" si="17"/>
        <v>46.153846153846153</v>
      </c>
      <c r="G30" s="20"/>
      <c r="H30" s="19">
        <f t="shared" si="19"/>
        <v>0</v>
      </c>
      <c r="I30" s="20"/>
      <c r="J30" s="19">
        <f t="shared" ref="J30:J43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21</v>
      </c>
      <c r="P30" s="19">
        <f t="shared" si="5"/>
        <v>32</v>
      </c>
      <c r="Q30" s="20"/>
      <c r="R30" s="19">
        <f t="shared" si="6"/>
        <v>0</v>
      </c>
      <c r="S30" s="20"/>
      <c r="T30" s="19">
        <f t="shared" si="7"/>
        <v>0</v>
      </c>
      <c r="U30" s="20">
        <v>21</v>
      </c>
      <c r="V30" s="19">
        <f t="shared" si="8"/>
        <v>48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19">
        <f t="shared" si="11"/>
        <v>0</v>
      </c>
      <c r="AC30" s="8">
        <f t="shared" si="12"/>
        <v>126.15384615384616</v>
      </c>
      <c r="AD30" s="6">
        <f t="shared" si="13"/>
        <v>3</v>
      </c>
      <c r="AE30" s="6">
        <f t="shared" si="14"/>
        <v>20</v>
      </c>
      <c r="AF30" s="13">
        <f t="shared" si="15"/>
        <v>0.42857142857142855</v>
      </c>
    </row>
    <row r="31" spans="1:32" x14ac:dyDescent="0.3">
      <c r="A31" s="5">
        <f t="shared" si="16"/>
        <v>21</v>
      </c>
      <c r="B31" s="6" t="s">
        <v>668</v>
      </c>
      <c r="C31" s="6" t="s">
        <v>669</v>
      </c>
      <c r="D31" s="6" t="s">
        <v>249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/>
      <c r="P31" s="19">
        <f t="shared" si="5"/>
        <v>0</v>
      </c>
      <c r="Q31" s="20"/>
      <c r="R31" s="19">
        <f t="shared" si="6"/>
        <v>0</v>
      </c>
      <c r="S31" s="20"/>
      <c r="T31" s="19">
        <f t="shared" si="7"/>
        <v>0</v>
      </c>
      <c r="U31" s="20">
        <v>16</v>
      </c>
      <c r="V31" s="19">
        <f t="shared" si="8"/>
        <v>108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108</v>
      </c>
      <c r="AD31" s="6">
        <f t="shared" si="13"/>
        <v>1</v>
      </c>
      <c r="AE31" s="6">
        <f t="shared" si="14"/>
        <v>21</v>
      </c>
      <c r="AF31" s="13">
        <f t="shared" si="15"/>
        <v>0.14285714285714285</v>
      </c>
    </row>
    <row r="32" spans="1:32" x14ac:dyDescent="0.3">
      <c r="A32" s="5">
        <f t="shared" si="16"/>
        <v>22</v>
      </c>
      <c r="B32" s="6" t="s">
        <v>490</v>
      </c>
      <c r="C32" s="6" t="s">
        <v>491</v>
      </c>
      <c r="D32" s="6" t="s">
        <v>435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18</v>
      </c>
      <c r="P32" s="19">
        <f t="shared" si="5"/>
        <v>56</v>
      </c>
      <c r="Q32" s="20"/>
      <c r="R32" s="19">
        <f t="shared" si="6"/>
        <v>0</v>
      </c>
      <c r="S32" s="20"/>
      <c r="T32" s="19">
        <f t="shared" si="7"/>
        <v>0</v>
      </c>
      <c r="U32" s="20">
        <v>22</v>
      </c>
      <c r="V32" s="19">
        <f t="shared" si="8"/>
        <v>36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92</v>
      </c>
      <c r="AD32" s="6">
        <f t="shared" si="13"/>
        <v>2</v>
      </c>
      <c r="AE32" s="6">
        <f t="shared" si="14"/>
        <v>22</v>
      </c>
      <c r="AF32" s="13">
        <f t="shared" si="15"/>
        <v>0.2857142857142857</v>
      </c>
    </row>
    <row r="33" spans="1:32" x14ac:dyDescent="0.3">
      <c r="A33" s="5">
        <f t="shared" si="16"/>
        <v>23</v>
      </c>
      <c r="B33" s="6" t="s">
        <v>670</v>
      </c>
      <c r="C33" s="6" t="s">
        <v>51</v>
      </c>
      <c r="D33" s="6" t="s">
        <v>249</v>
      </c>
      <c r="E33" s="6"/>
      <c r="F33" s="19">
        <f t="shared" si="17"/>
        <v>0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>
        <v>18</v>
      </c>
      <c r="V33" s="19">
        <f t="shared" si="8"/>
        <v>84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84</v>
      </c>
      <c r="AD33" s="6">
        <f t="shared" si="13"/>
        <v>1</v>
      </c>
      <c r="AE33" s="6">
        <f t="shared" si="14"/>
        <v>23</v>
      </c>
      <c r="AF33" s="13">
        <f t="shared" si="15"/>
        <v>0.14285714285714285</v>
      </c>
    </row>
    <row r="34" spans="1:32" x14ac:dyDescent="0.3">
      <c r="A34" s="5">
        <f t="shared" si="16"/>
        <v>24</v>
      </c>
      <c r="B34" s="6" t="s">
        <v>398</v>
      </c>
      <c r="C34" s="6" t="s">
        <v>399</v>
      </c>
      <c r="D34" s="6" t="s">
        <v>242</v>
      </c>
      <c r="F34" s="19">
        <f t="shared" si="17"/>
        <v>0</v>
      </c>
      <c r="G34" s="22"/>
      <c r="H34" s="19">
        <f t="shared" si="19"/>
        <v>0</v>
      </c>
      <c r="I34" s="20">
        <v>136</v>
      </c>
      <c r="J34" s="19">
        <f t="shared" si="20"/>
        <v>77.639751552795033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77.639751552795033</v>
      </c>
      <c r="AD34" s="6">
        <f t="shared" si="13"/>
        <v>1</v>
      </c>
      <c r="AE34" s="6">
        <f t="shared" si="14"/>
        <v>24</v>
      </c>
      <c r="AF34" s="13">
        <f t="shared" si="15"/>
        <v>0.14285714285714285</v>
      </c>
    </row>
    <row r="35" spans="1:32" x14ac:dyDescent="0.3">
      <c r="A35" s="5">
        <f t="shared" si="16"/>
        <v>25</v>
      </c>
      <c r="B35" s="6" t="s">
        <v>671</v>
      </c>
      <c r="C35" s="6" t="s">
        <v>672</v>
      </c>
      <c r="D35" s="6" t="s">
        <v>151</v>
      </c>
      <c r="E35" s="6"/>
      <c r="F35" s="19">
        <f t="shared" si="17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>
        <v>20</v>
      </c>
      <c r="V35" s="19">
        <f t="shared" si="8"/>
        <v>60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60</v>
      </c>
      <c r="AD35" s="6">
        <f t="shared" si="13"/>
        <v>1</v>
      </c>
      <c r="AE35" s="6">
        <f t="shared" si="14"/>
        <v>25</v>
      </c>
      <c r="AF35" s="13">
        <f t="shared" si="15"/>
        <v>0.14285714285714285</v>
      </c>
    </row>
    <row r="36" spans="1:32" x14ac:dyDescent="0.3">
      <c r="A36" s="5">
        <f t="shared" si="16"/>
        <v>26</v>
      </c>
      <c r="B36" s="6" t="s">
        <v>492</v>
      </c>
      <c r="C36" s="6" t="s">
        <v>493</v>
      </c>
      <c r="D36" s="6" t="s">
        <v>249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20</v>
      </c>
      <c r="P36" s="19">
        <f t="shared" si="5"/>
        <v>40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40</v>
      </c>
      <c r="AD36" s="6">
        <f t="shared" si="13"/>
        <v>1</v>
      </c>
      <c r="AE36" s="6">
        <f t="shared" si="14"/>
        <v>26</v>
      </c>
      <c r="AF36" s="13">
        <f t="shared" si="15"/>
        <v>0.14285714285714285</v>
      </c>
    </row>
    <row r="37" spans="1:32" x14ac:dyDescent="0.3">
      <c r="A37" s="5">
        <f t="shared" si="16"/>
        <v>27</v>
      </c>
      <c r="B37" s="6" t="s">
        <v>213</v>
      </c>
      <c r="C37" s="6" t="s">
        <v>214</v>
      </c>
      <c r="D37" s="6" t="s">
        <v>52</v>
      </c>
      <c r="E37" s="6">
        <v>11</v>
      </c>
      <c r="F37" s="19">
        <f t="shared" si="17"/>
        <v>30.76923076923077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/>
      <c r="P37" s="19">
        <f t="shared" si="5"/>
        <v>0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f t="shared" si="10"/>
        <v>0</v>
      </c>
      <c r="AA37" s="6"/>
      <c r="AB37" s="19">
        <f t="shared" si="11"/>
        <v>0</v>
      </c>
      <c r="AC37" s="8">
        <f t="shared" si="12"/>
        <v>30.76923076923077</v>
      </c>
      <c r="AD37" s="6">
        <f t="shared" si="13"/>
        <v>1</v>
      </c>
      <c r="AE37" s="6">
        <f t="shared" si="14"/>
        <v>27</v>
      </c>
      <c r="AF37" s="13">
        <f t="shared" si="15"/>
        <v>0.14285714285714285</v>
      </c>
    </row>
    <row r="38" spans="1:32" x14ac:dyDescent="0.3">
      <c r="A38" s="5">
        <f t="shared" si="16"/>
        <v>28</v>
      </c>
      <c r="B38" s="6" t="s">
        <v>199</v>
      </c>
      <c r="C38" s="6" t="s">
        <v>204</v>
      </c>
      <c r="D38" s="6" t="s">
        <v>189</v>
      </c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si="5"/>
        <v>0</v>
      </c>
      <c r="Q38" s="20"/>
      <c r="R38" s="19">
        <f t="shared" si="6"/>
        <v>0</v>
      </c>
      <c r="S38" s="20"/>
      <c r="T38" s="19">
        <f t="shared" si="7"/>
        <v>0</v>
      </c>
      <c r="U38" s="20">
        <v>23</v>
      </c>
      <c r="V38" s="19">
        <f t="shared" si="8"/>
        <v>24</v>
      </c>
      <c r="W38" s="20"/>
      <c r="X38" s="19">
        <f t="shared" si="18"/>
        <v>0</v>
      </c>
      <c r="Y38" s="6"/>
      <c r="Z38" s="7">
        <f t="shared" si="10"/>
        <v>0</v>
      </c>
      <c r="AA38" s="6"/>
      <c r="AB38" s="7">
        <f t="shared" si="11"/>
        <v>0</v>
      </c>
      <c r="AC38" s="8">
        <f t="shared" si="12"/>
        <v>24</v>
      </c>
      <c r="AD38" s="6">
        <f t="shared" si="13"/>
        <v>1</v>
      </c>
      <c r="AE38" s="6">
        <f t="shared" si="14"/>
        <v>28</v>
      </c>
      <c r="AF38" s="13">
        <f t="shared" si="15"/>
        <v>0.14285714285714285</v>
      </c>
    </row>
    <row r="39" spans="1:32" x14ac:dyDescent="0.3">
      <c r="A39" s="5">
        <f t="shared" si="16"/>
        <v>29</v>
      </c>
      <c r="B39" s="6" t="s">
        <v>216</v>
      </c>
      <c r="C39" s="6" t="s">
        <v>217</v>
      </c>
      <c r="D39" s="6" t="s">
        <v>244</v>
      </c>
      <c r="E39" s="6"/>
      <c r="F39" s="19">
        <f t="shared" si="17"/>
        <v>0</v>
      </c>
      <c r="G39" s="20">
        <v>130</v>
      </c>
      <c r="H39" s="19">
        <f t="shared" si="19"/>
        <v>11.278195488721805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5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 t="shared" si="10"/>
        <v>0</v>
      </c>
      <c r="AA39" s="6"/>
      <c r="AB39" s="7">
        <f t="shared" si="11"/>
        <v>0</v>
      </c>
      <c r="AC39" s="8">
        <f t="shared" si="12"/>
        <v>22.556390977443609</v>
      </c>
      <c r="AD39" s="6">
        <f t="shared" si="13"/>
        <v>1</v>
      </c>
      <c r="AE39" s="6">
        <f t="shared" si="14"/>
        <v>29</v>
      </c>
      <c r="AF39" s="13">
        <f t="shared" si="15"/>
        <v>0.14285714285714285</v>
      </c>
    </row>
    <row r="40" spans="1:32" x14ac:dyDescent="0.3">
      <c r="A40" s="5">
        <f t="shared" si="16"/>
        <v>30</v>
      </c>
      <c r="B40" s="6" t="s">
        <v>494</v>
      </c>
      <c r="C40" s="6" t="s">
        <v>495</v>
      </c>
      <c r="D40" s="6" t="s">
        <v>410</v>
      </c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>
        <v>25</v>
      </c>
      <c r="P40" s="19">
        <v>4</v>
      </c>
      <c r="Q40" s="20"/>
      <c r="R40" s="19">
        <f t="shared" si="6"/>
        <v>0</v>
      </c>
      <c r="S40" s="20"/>
      <c r="T40" s="19">
        <f t="shared" si="7"/>
        <v>0</v>
      </c>
      <c r="U40" s="20">
        <v>24</v>
      </c>
      <c r="V40" s="19">
        <f t="shared" si="8"/>
        <v>12</v>
      </c>
      <c r="W40" s="20"/>
      <c r="X40" s="19">
        <f t="shared" si="18"/>
        <v>0</v>
      </c>
      <c r="Y40" s="6"/>
      <c r="Z40" s="7">
        <v>0</v>
      </c>
      <c r="AA40" s="6"/>
      <c r="AB40" s="7">
        <f t="shared" si="11"/>
        <v>0</v>
      </c>
      <c r="AC40" s="8">
        <f t="shared" si="12"/>
        <v>16</v>
      </c>
      <c r="AD40" s="6">
        <f t="shared" si="13"/>
        <v>2</v>
      </c>
      <c r="AE40" s="6">
        <f t="shared" si="14"/>
        <v>30</v>
      </c>
      <c r="AF40" s="13">
        <f t="shared" si="15"/>
        <v>0.2857142857142857</v>
      </c>
    </row>
    <row r="41" spans="1:32" x14ac:dyDescent="0.3">
      <c r="A41" s="5">
        <f t="shared" si="16"/>
        <v>31</v>
      </c>
      <c r="B41" s="6" t="s">
        <v>426</v>
      </c>
      <c r="C41" s="6" t="s">
        <v>214</v>
      </c>
      <c r="D41" s="6" t="s">
        <v>189</v>
      </c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>
        <v>24</v>
      </c>
      <c r="P41" s="19">
        <f>IF(O41=0,,($O$9-O41)*$O$7*100/$O$9)</f>
        <v>8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>IF(Y41=0,,($Y$9-Y41)*$Y$7*100/$Y$9)</f>
        <v>0</v>
      </c>
      <c r="AA41" s="6"/>
      <c r="AB41" s="7">
        <f t="shared" si="11"/>
        <v>0</v>
      </c>
      <c r="AC41" s="8">
        <f t="shared" si="12"/>
        <v>8</v>
      </c>
      <c r="AD41" s="6">
        <f t="shared" si="13"/>
        <v>1</v>
      </c>
      <c r="AE41" s="6">
        <f t="shared" si="14"/>
        <v>31</v>
      </c>
      <c r="AF41" s="13">
        <f t="shared" si="15"/>
        <v>0.14285714285714285</v>
      </c>
    </row>
    <row r="42" spans="1:32" x14ac:dyDescent="0.3">
      <c r="A42" s="5">
        <f t="shared" si="16"/>
        <v>32</v>
      </c>
      <c r="B42" s="6" t="s">
        <v>673</v>
      </c>
      <c r="C42" s="6" t="s">
        <v>121</v>
      </c>
      <c r="D42" s="6" t="s">
        <v>370</v>
      </c>
      <c r="E42" s="6"/>
      <c r="F42" s="7">
        <f t="shared" si="17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>IF(O42=0,,($O$9-O42)*$O$7*100/$O$9)</f>
        <v>0</v>
      </c>
      <c r="Q42" s="6"/>
      <c r="R42" s="7">
        <f t="shared" si="6"/>
        <v>0</v>
      </c>
      <c r="S42" s="6"/>
      <c r="T42" s="7">
        <f t="shared" si="7"/>
        <v>0</v>
      </c>
      <c r="U42" s="6">
        <v>25</v>
      </c>
      <c r="V42" s="7">
        <v>6</v>
      </c>
      <c r="W42" s="6"/>
      <c r="X42" s="7">
        <f t="shared" si="18"/>
        <v>0</v>
      </c>
      <c r="Y42" s="6"/>
      <c r="Z42" s="7">
        <f>IF(Y42=0,,($Y$9-Y42)*$Y$7*100/$Y$9)</f>
        <v>0</v>
      </c>
      <c r="AA42" s="6"/>
      <c r="AB42" s="7">
        <f t="shared" si="11"/>
        <v>0</v>
      </c>
      <c r="AC42" s="8">
        <f t="shared" si="12"/>
        <v>6</v>
      </c>
      <c r="AD42" s="6">
        <f t="shared" si="13"/>
        <v>1</v>
      </c>
      <c r="AE42" s="6">
        <f t="shared" si="14"/>
        <v>32</v>
      </c>
      <c r="AF42" s="13">
        <f t="shared" si="15"/>
        <v>0.14285714285714285</v>
      </c>
    </row>
    <row r="43" spans="1:32" x14ac:dyDescent="0.3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>IF(O43=0,,($O$9-O43)*$O$7*100/$O$9)</f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>IF(U43=0,,($U$9-U43)*$U$7*100/$U$9)</f>
        <v>0</v>
      </c>
      <c r="W43" s="6"/>
      <c r="X43" s="7">
        <f t="shared" si="18"/>
        <v>0</v>
      </c>
      <c r="Y43" s="6"/>
      <c r="Z43" s="7">
        <f>IF(Y43=0,,($Y$9-Y43)*$Y$7*100/$Y$9)</f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3">
      <c r="A44" s="5">
        <f t="shared" si="16"/>
        <v>34</v>
      </c>
      <c r="B44" s="6"/>
      <c r="C44" s="6"/>
      <c r="D44" s="6"/>
      <c r="E44" s="6"/>
      <c r="F44" s="7">
        <f t="shared" ref="F44:F45" si="21">IF(E44=0,,($E$9-E44)*$E$7*100/$E$9)</f>
        <v>0</v>
      </c>
      <c r="G44" s="6"/>
      <c r="H44" s="7">
        <f t="shared" ref="H44:H45" si="22">IF(G44=0,,($G$9-G44)*$G$7*100/$G$9)</f>
        <v>0</v>
      </c>
      <c r="I44" s="6"/>
      <c r="J44" s="7">
        <f t="shared" ref="J44:J45" si="23">IF(I44=0,,($I$9-I44)*$I$7*100/$I$9)</f>
        <v>0</v>
      </c>
      <c r="K44" s="6"/>
      <c r="L44" s="7">
        <f t="shared" ref="L44:L45" si="24">IF(K44=0,,($K$9-K44)*$K$7*100/$K$9)</f>
        <v>0</v>
      </c>
      <c r="M44" s="6"/>
      <c r="N44" s="7">
        <f t="shared" ref="N44:N45" si="25">IF(M44=0,,($M$9-M44)*$M$7*100/$M$9)</f>
        <v>0</v>
      </c>
      <c r="O44" s="6"/>
      <c r="P44" s="7">
        <f t="shared" ref="P44:P45" si="26">IF(O44=0,,($O$9-O44)*$O$7*100/$O$9)</f>
        <v>0</v>
      </c>
      <c r="Q44" s="6"/>
      <c r="R44" s="7">
        <v>0</v>
      </c>
      <c r="S44" s="6"/>
      <c r="T44" s="7">
        <f t="shared" ref="T44:T45" si="27">IF(S44=0,,($S$9-S44)*$S$7*100/$S$9)</f>
        <v>0</v>
      </c>
      <c r="U44" s="6"/>
      <c r="V44" s="7">
        <v>0</v>
      </c>
      <c r="W44" s="6"/>
      <c r="X44" s="7">
        <f t="shared" ref="X44:X45" si="28">IF(W44=0,,($W$9-W44)*$W$7*100/$W$9)</f>
        <v>0</v>
      </c>
      <c r="Y44" s="6"/>
      <c r="Z44" s="7">
        <f t="shared" ref="Z44:Z45" si="29">IF(Y44=0,,($Y$9-Y44)*$Y$7*100/$Y$9)</f>
        <v>0</v>
      </c>
      <c r="AA44" s="6"/>
      <c r="AB44" s="7">
        <f t="shared" ref="AB44:AB45" si="30">IF(AA44=0,,($AA$9-AA44)*$AA$7*100/$AA$9)</f>
        <v>0</v>
      </c>
      <c r="AC44" s="8">
        <f t="shared" ref="AC44:AC45" si="31">F44+H44+J44+L44+P44+R44+T44++N44+H44+V44+X44+Z44+AB44</f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3">
      <c r="A45" s="5">
        <f t="shared" si="16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25"/>
        <v>0</v>
      </c>
      <c r="O45" s="6"/>
      <c r="P45" s="7">
        <f t="shared" si="26"/>
        <v>0</v>
      </c>
      <c r="Q45" s="6"/>
      <c r="R45" s="7">
        <f>IF(Q45=0,,($Q$9-Q45)*$Q$7*100/$Q$9)</f>
        <v>0</v>
      </c>
      <c r="S45" s="6"/>
      <c r="T45" s="7">
        <f t="shared" si="27"/>
        <v>0</v>
      </c>
      <c r="U45" s="6"/>
      <c r="V45" s="7">
        <f>IF(U45=0,,($U$9-U45)*$U$7*100/$U$9)</f>
        <v>0</v>
      </c>
      <c r="W45" s="6"/>
      <c r="X45" s="7">
        <f t="shared" si="28"/>
        <v>0</v>
      </c>
      <c r="Y45" s="6"/>
      <c r="Z45" s="7">
        <f t="shared" si="29"/>
        <v>0</v>
      </c>
      <c r="AA45" s="6"/>
      <c r="AB45" s="7">
        <f t="shared" si="30"/>
        <v>0</v>
      </c>
      <c r="AC45" s="8">
        <f t="shared" si="31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3">
      <c r="A46" s="39" t="s">
        <v>17</v>
      </c>
      <c r="B46" s="39"/>
      <c r="C46" s="40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25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3">
      <c r="A47" s="41" t="s">
        <v>30</v>
      </c>
      <c r="B47" s="41"/>
      <c r="C47" s="41"/>
      <c r="E47" s="12">
        <f>E46/$G$2</f>
        <v>0.40625</v>
      </c>
      <c r="G47" s="12">
        <f>G46/$G$2</f>
        <v>0.375</v>
      </c>
      <c r="I47" s="12">
        <f>I46/$G$2</f>
        <v>0.4375</v>
      </c>
      <c r="K47" s="12">
        <f>K46/$G$2</f>
        <v>0.15625</v>
      </c>
      <c r="M47" s="12">
        <f>M46/$G$2</f>
        <v>3.125E-2</v>
      </c>
      <c r="O47" s="12">
        <f>O46/$G$2</f>
        <v>0.625</v>
      </c>
      <c r="Q47" s="12">
        <f>Q46/$G$2</f>
        <v>0.3125</v>
      </c>
      <c r="S47" s="12">
        <f>S46/$G$2</f>
        <v>0.25</v>
      </c>
      <c r="U47" s="12">
        <f>U46/$G$2</f>
        <v>0.78125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3">
    <sortCondition descending="1" ref="AC11:AC43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Y24" sqref="Y24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77734375" customWidth="1"/>
    <col min="12" max="12" width="11.777343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777343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77734375" customWidth="1"/>
    <col min="27" max="27" width="11.44140625" customWidth="1"/>
    <col min="28" max="28" width="16.33203125" customWidth="1"/>
    <col min="29" max="30" width="18.77734375" customWidth="1"/>
  </cols>
  <sheetData>
    <row r="1" spans="1:34" ht="31.2" x14ac:dyDescent="0.6">
      <c r="A1" s="46" t="s">
        <v>12</v>
      </c>
      <c r="B1" s="46"/>
      <c r="C1" s="46"/>
      <c r="D1" s="46"/>
      <c r="E1" s="46"/>
      <c r="F1" s="46"/>
      <c r="G1" s="46"/>
      <c r="H1" s="46"/>
    </row>
    <row r="2" spans="1:34" x14ac:dyDescent="0.3">
      <c r="E2" s="47" t="s">
        <v>26</v>
      </c>
      <c r="F2" s="47"/>
      <c r="G2" s="11">
        <f>COUNTA(B11:B45)</f>
        <v>18</v>
      </c>
    </row>
    <row r="3" spans="1:34" x14ac:dyDescent="0.3">
      <c r="E3" s="47" t="s">
        <v>28</v>
      </c>
      <c r="F3" s="47"/>
      <c r="G3" s="11">
        <f>COUNTA(E8:AD8)</f>
        <v>7</v>
      </c>
    </row>
    <row r="4" spans="1:34" x14ac:dyDescent="0.3">
      <c r="A4" s="9"/>
      <c r="B4" s="10" t="s">
        <v>21</v>
      </c>
      <c r="C4" s="3"/>
    </row>
    <row r="6" spans="1:34" x14ac:dyDescent="0.3">
      <c r="D6" s="1" t="s">
        <v>0</v>
      </c>
      <c r="E6" s="42" t="s">
        <v>154</v>
      </c>
      <c r="F6" s="42"/>
      <c r="G6" s="42" t="s">
        <v>385</v>
      </c>
      <c r="H6" s="42"/>
      <c r="I6" s="42" t="s">
        <v>396</v>
      </c>
      <c r="J6" s="42"/>
      <c r="K6" s="42" t="s">
        <v>403</v>
      </c>
      <c r="L6" s="42"/>
      <c r="M6" s="42" t="s">
        <v>402</v>
      </c>
      <c r="N6" s="42"/>
      <c r="O6" s="42" t="s">
        <v>404</v>
      </c>
      <c r="P6" s="42"/>
      <c r="Q6" s="42" t="s">
        <v>572</v>
      </c>
      <c r="R6" s="42"/>
      <c r="S6" s="42" t="s">
        <v>600</v>
      </c>
      <c r="T6" s="42"/>
      <c r="U6" s="42" t="s">
        <v>629</v>
      </c>
      <c r="V6" s="42"/>
      <c r="W6" s="42"/>
      <c r="X6" s="42"/>
      <c r="Y6" s="42"/>
      <c r="Z6" s="42"/>
      <c r="AA6" s="42"/>
      <c r="AB6" s="42"/>
      <c r="AC6" s="42"/>
      <c r="AD6" s="42"/>
    </row>
    <row r="7" spans="1:34" x14ac:dyDescent="0.3">
      <c r="D7" s="1" t="s">
        <v>10</v>
      </c>
      <c r="E7" s="43">
        <v>2</v>
      </c>
      <c r="F7" s="44"/>
      <c r="G7" s="43">
        <v>5</v>
      </c>
      <c r="H7" s="44"/>
      <c r="I7" s="43">
        <v>5</v>
      </c>
      <c r="J7" s="44"/>
      <c r="K7" s="43">
        <v>4</v>
      </c>
      <c r="L7" s="44"/>
      <c r="M7" s="43">
        <v>4</v>
      </c>
      <c r="N7" s="44"/>
      <c r="O7" s="43">
        <v>2</v>
      </c>
      <c r="P7" s="44"/>
      <c r="Q7" s="43">
        <v>5</v>
      </c>
      <c r="R7" s="44"/>
      <c r="S7" s="43">
        <v>5</v>
      </c>
      <c r="T7" s="44"/>
      <c r="U7" s="43">
        <v>3</v>
      </c>
      <c r="V7" s="44"/>
      <c r="W7" s="43"/>
      <c r="X7" s="44"/>
      <c r="Y7" s="43"/>
      <c r="Z7" s="44"/>
      <c r="AA7" s="43"/>
      <c r="AB7" s="44"/>
      <c r="AC7" s="43"/>
      <c r="AD7" s="44"/>
    </row>
    <row r="8" spans="1:34" x14ac:dyDescent="0.3">
      <c r="D8" s="1" t="s">
        <v>1</v>
      </c>
      <c r="E8" s="45" t="s">
        <v>250</v>
      </c>
      <c r="F8" s="45"/>
      <c r="G8" s="45">
        <v>45949</v>
      </c>
      <c r="H8" s="45"/>
      <c r="I8" s="45">
        <v>45970</v>
      </c>
      <c r="J8" s="45"/>
      <c r="K8" s="45"/>
      <c r="L8" s="45"/>
      <c r="M8" s="45"/>
      <c r="N8" s="45"/>
      <c r="O8" s="45">
        <v>45984</v>
      </c>
      <c r="P8" s="45"/>
      <c r="Q8" s="45">
        <v>46067</v>
      </c>
      <c r="R8" s="45"/>
      <c r="S8" s="45">
        <v>46095</v>
      </c>
      <c r="T8" s="45"/>
      <c r="U8" s="45">
        <v>46117</v>
      </c>
      <c r="V8" s="45"/>
      <c r="W8" s="45"/>
      <c r="X8" s="45"/>
      <c r="Y8" s="45"/>
      <c r="Z8" s="45"/>
      <c r="AA8" s="45"/>
      <c r="AB8" s="45"/>
      <c r="AC8" s="45"/>
      <c r="AD8" s="45"/>
      <c r="AF8" s="11"/>
    </row>
    <row r="9" spans="1:34" x14ac:dyDescent="0.3">
      <c r="D9" s="1" t="s">
        <v>2</v>
      </c>
      <c r="E9" s="42">
        <v>13</v>
      </c>
      <c r="F9" s="42"/>
      <c r="G9" s="42">
        <v>90</v>
      </c>
      <c r="H9" s="42"/>
      <c r="I9" s="42">
        <v>88</v>
      </c>
      <c r="J9" s="42"/>
      <c r="K9" s="42">
        <v>79</v>
      </c>
      <c r="L9" s="42"/>
      <c r="M9" s="42">
        <v>76</v>
      </c>
      <c r="N9" s="42"/>
      <c r="O9" s="42">
        <v>13</v>
      </c>
      <c r="P9" s="42"/>
      <c r="Q9" s="42">
        <v>67</v>
      </c>
      <c r="R9" s="42"/>
      <c r="S9" s="42">
        <v>89</v>
      </c>
      <c r="T9" s="42"/>
      <c r="U9" s="42">
        <v>11</v>
      </c>
      <c r="V9" s="42"/>
      <c r="W9" s="42"/>
      <c r="X9" s="42"/>
      <c r="Y9" s="42"/>
      <c r="Z9" s="42"/>
      <c r="AA9" s="42"/>
      <c r="AB9" s="42"/>
      <c r="AC9" s="42"/>
      <c r="AD9" s="42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3">
      <c r="A11" s="5">
        <f t="shared" ref="A11:A33" si="0">AG11</f>
        <v>1</v>
      </c>
      <c r="B11" s="6" t="s">
        <v>389</v>
      </c>
      <c r="C11" s="6" t="s">
        <v>390</v>
      </c>
      <c r="D11" s="6" t="s">
        <v>47</v>
      </c>
      <c r="E11" s="20"/>
      <c r="F11" s="19">
        <f t="shared" ref="F11:F26" si="1">IF(E11=0,,($E$9-E11)*$E$7*100/$E$9)</f>
        <v>0</v>
      </c>
      <c r="G11" s="20">
        <v>20</v>
      </c>
      <c r="H11" s="19">
        <f t="shared" ref="H11:H37" si="2">IF(G11=0,,($G$9-G11)*$G$7*100/$G$9)</f>
        <v>388.88888888888891</v>
      </c>
      <c r="I11" s="20">
        <v>13</v>
      </c>
      <c r="J11" s="19">
        <f t="shared" ref="J11:J37" si="3">IF(I11=0,,($I$9-I11)*$I$7*100/$I$9)</f>
        <v>426.13636363636363</v>
      </c>
      <c r="K11" s="20">
        <v>28</v>
      </c>
      <c r="L11" s="19">
        <f t="shared" ref="L11:L37" si="4">IF(K11=0,,($K$9-K11)*$K$7*100/$K$9)</f>
        <v>258.22784810126581</v>
      </c>
      <c r="M11" s="20">
        <v>40</v>
      </c>
      <c r="N11" s="19">
        <f t="shared" ref="N11:N37" si="5">IF(M11=0,,($M$9-M11)*$M$7*100/$M$9)</f>
        <v>189.47368421052633</v>
      </c>
      <c r="O11" s="20">
        <v>1</v>
      </c>
      <c r="P11" s="19">
        <f t="shared" ref="P11:P27" si="6">IF(O11=0,,($O$9-O11)*$O$7*100/$O$9)</f>
        <v>184.61538461538461</v>
      </c>
      <c r="Q11" s="20">
        <v>8</v>
      </c>
      <c r="R11" s="19">
        <f t="shared" ref="R11:R37" si="7">IF(Q11=0,,($Q$9-Q11)*$Q$7*100/$Q$9)</f>
        <v>440.29850746268659</v>
      </c>
      <c r="S11" s="20">
        <v>56</v>
      </c>
      <c r="T11" s="19">
        <f t="shared" ref="T11:T19" si="8">IF(S11=0,,($S$9-S11)*$S$7*100/$S$9)</f>
        <v>185.3932584269663</v>
      </c>
      <c r="U11" s="20">
        <v>1</v>
      </c>
      <c r="V11" s="19">
        <f t="shared" ref="V11:V20" si="9">IF(U11=0,,($U$9-U11)*$U$7*100/$U$9)</f>
        <v>272.72727272727275</v>
      </c>
      <c r="W11" s="20"/>
      <c r="X11" s="19"/>
      <c r="Y11" s="20"/>
      <c r="Z11" s="19"/>
      <c r="AA11" s="20"/>
      <c r="AB11" s="19"/>
      <c r="AC11" s="20"/>
      <c r="AD11" s="19"/>
      <c r="AE11" s="8">
        <f t="shared" ref="AE11:AE37" si="10">F11+H11+J11+L11+N11+P11+R11+T11+V11+X11+Z11+AB11+AD11</f>
        <v>2345.7612080693543</v>
      </c>
      <c r="AF11" s="6">
        <f t="shared" ref="AF11:AF33" si="11">COUNTA(AC11,AA11,Y11,W11,U11,S11,Q11,K11,M11,G11,E11,I11,O11)</f>
        <v>8</v>
      </c>
      <c r="AG11" s="6">
        <f t="shared" ref="AG11:AG33" si="12">ROW(B11)-10</f>
        <v>1</v>
      </c>
      <c r="AH11" s="13">
        <f t="shared" ref="AH11:AH33" si="13">AF11/$G$3</f>
        <v>1.1428571428571428</v>
      </c>
    </row>
    <row r="12" spans="1:34" x14ac:dyDescent="0.3">
      <c r="A12" s="5">
        <f t="shared" si="0"/>
        <v>2</v>
      </c>
      <c r="B12" s="6" t="s">
        <v>206</v>
      </c>
      <c r="C12" s="6" t="s">
        <v>207</v>
      </c>
      <c r="D12" s="6" t="s">
        <v>47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>
        <v>26</v>
      </c>
      <c r="T12" s="19">
        <f t="shared" si="8"/>
        <v>353.93258426966293</v>
      </c>
      <c r="U12" s="20">
        <v>3</v>
      </c>
      <c r="V12" s="19">
        <f t="shared" si="9"/>
        <v>218.18181818181819</v>
      </c>
      <c r="W12" s="20"/>
      <c r="X12" s="19"/>
      <c r="Y12" s="20"/>
      <c r="Z12" s="19"/>
      <c r="AA12" s="20"/>
      <c r="AB12" s="19"/>
      <c r="AC12" s="20"/>
      <c r="AD12" s="19"/>
      <c r="AE12" s="8">
        <f t="shared" si="10"/>
        <v>1954.2560769890213</v>
      </c>
      <c r="AF12" s="6">
        <f t="shared" si="11"/>
        <v>9</v>
      </c>
      <c r="AG12" s="6">
        <f t="shared" si="12"/>
        <v>2</v>
      </c>
      <c r="AH12" s="13">
        <f t="shared" si="13"/>
        <v>1.2857142857142858</v>
      </c>
    </row>
    <row r="13" spans="1:34" x14ac:dyDescent="0.3">
      <c r="A13" s="5">
        <f t="shared" si="0"/>
        <v>3</v>
      </c>
      <c r="B13" s="6" t="s">
        <v>64</v>
      </c>
      <c r="C13" s="6" t="s">
        <v>65</v>
      </c>
      <c r="D13" s="6" t="s">
        <v>47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>
        <v>45</v>
      </c>
      <c r="T13" s="19">
        <f t="shared" si="8"/>
        <v>247.19101123595505</v>
      </c>
      <c r="U13" s="20">
        <v>3</v>
      </c>
      <c r="V13" s="19">
        <f t="shared" si="9"/>
        <v>218.18181818181819</v>
      </c>
      <c r="W13" s="20"/>
      <c r="X13" s="19"/>
      <c r="Y13" s="20"/>
      <c r="Z13" s="19"/>
      <c r="AA13" s="20"/>
      <c r="AB13" s="19"/>
      <c r="AC13" s="20"/>
      <c r="AD13" s="19"/>
      <c r="AE13" s="8">
        <f t="shared" si="10"/>
        <v>1533.1070808933366</v>
      </c>
      <c r="AF13" s="6">
        <f t="shared" si="11"/>
        <v>9</v>
      </c>
      <c r="AG13" s="6">
        <f t="shared" si="12"/>
        <v>3</v>
      </c>
      <c r="AH13" s="13">
        <f t="shared" si="13"/>
        <v>1.2857142857142858</v>
      </c>
    </row>
    <row r="14" spans="1:34" x14ac:dyDescent="0.3">
      <c r="A14" s="5">
        <f t="shared" si="0"/>
        <v>4</v>
      </c>
      <c r="B14" s="6" t="s">
        <v>73</v>
      </c>
      <c r="C14" s="6" t="s">
        <v>74</v>
      </c>
      <c r="D14" s="6" t="s">
        <v>47</v>
      </c>
      <c r="E14" s="20">
        <v>2</v>
      </c>
      <c r="F14" s="19">
        <f t="shared" si="1"/>
        <v>169.23076923076923</v>
      </c>
      <c r="G14" s="20">
        <v>75</v>
      </c>
      <c r="H14" s="19">
        <f t="shared" si="2"/>
        <v>83.333333333333329</v>
      </c>
      <c r="I14" s="20">
        <v>24</v>
      </c>
      <c r="J14" s="19">
        <f t="shared" si="3"/>
        <v>363.63636363636363</v>
      </c>
      <c r="K14" s="20"/>
      <c r="L14" s="19">
        <f t="shared" si="4"/>
        <v>0</v>
      </c>
      <c r="M14" s="20"/>
      <c r="N14" s="19">
        <f t="shared" si="5"/>
        <v>0</v>
      </c>
      <c r="O14" s="20">
        <v>7</v>
      </c>
      <c r="P14" s="19">
        <f t="shared" si="6"/>
        <v>92.307692307692307</v>
      </c>
      <c r="Q14" s="20">
        <v>53</v>
      </c>
      <c r="R14" s="19">
        <f t="shared" si="7"/>
        <v>104.4776119402985</v>
      </c>
      <c r="S14" s="20">
        <v>38</v>
      </c>
      <c r="T14" s="19">
        <f t="shared" si="8"/>
        <v>286.5168539325843</v>
      </c>
      <c r="U14" s="20">
        <v>5</v>
      </c>
      <c r="V14" s="19">
        <f t="shared" si="9"/>
        <v>163.63636363636363</v>
      </c>
      <c r="W14" s="20"/>
      <c r="X14" s="19"/>
      <c r="Y14" s="20"/>
      <c r="Z14" s="19"/>
      <c r="AA14" s="20"/>
      <c r="AB14" s="19"/>
      <c r="AC14" s="20"/>
      <c r="AD14" s="19"/>
      <c r="AE14" s="8">
        <f t="shared" si="10"/>
        <v>1263.1389880174047</v>
      </c>
      <c r="AF14" s="6">
        <f t="shared" si="11"/>
        <v>7</v>
      </c>
      <c r="AG14" s="6">
        <f t="shared" si="12"/>
        <v>4</v>
      </c>
      <c r="AH14" s="13">
        <f t="shared" si="13"/>
        <v>1</v>
      </c>
    </row>
    <row r="15" spans="1:34" x14ac:dyDescent="0.3">
      <c r="A15" s="5">
        <f t="shared" si="0"/>
        <v>5</v>
      </c>
      <c r="B15" s="6" t="s">
        <v>245</v>
      </c>
      <c r="C15" s="6" t="s">
        <v>70</v>
      </c>
      <c r="D15" s="6" t="s">
        <v>37</v>
      </c>
      <c r="E15" s="20">
        <v>5</v>
      </c>
      <c r="F15" s="19">
        <f t="shared" si="1"/>
        <v>123.07692307692308</v>
      </c>
      <c r="G15" s="20">
        <v>68</v>
      </c>
      <c r="H15" s="19">
        <f t="shared" si="2"/>
        <v>122.22222222222223</v>
      </c>
      <c r="I15" s="20">
        <v>41</v>
      </c>
      <c r="J15" s="19">
        <f t="shared" si="3"/>
        <v>267.04545454545456</v>
      </c>
      <c r="K15" s="20"/>
      <c r="L15" s="19">
        <f t="shared" si="4"/>
        <v>0</v>
      </c>
      <c r="M15" s="20"/>
      <c r="N15" s="19">
        <f t="shared" si="5"/>
        <v>0</v>
      </c>
      <c r="O15" s="20">
        <v>3</v>
      </c>
      <c r="P15" s="19">
        <f t="shared" si="6"/>
        <v>153.84615384615384</v>
      </c>
      <c r="Q15" s="20">
        <v>39</v>
      </c>
      <c r="R15" s="19">
        <f t="shared" si="7"/>
        <v>208.955223880597</v>
      </c>
      <c r="S15" s="20">
        <v>50</v>
      </c>
      <c r="T15" s="19">
        <f t="shared" si="8"/>
        <v>219.10112359550561</v>
      </c>
      <c r="U15" s="20">
        <v>8</v>
      </c>
      <c r="V15" s="19">
        <f t="shared" si="9"/>
        <v>81.818181818181813</v>
      </c>
      <c r="W15" s="20"/>
      <c r="X15" s="19"/>
      <c r="Y15" s="20"/>
      <c r="Z15" s="19"/>
      <c r="AA15" s="20"/>
      <c r="AB15" s="19"/>
      <c r="AC15" s="20"/>
      <c r="AD15" s="19"/>
      <c r="AE15" s="8">
        <f t="shared" si="10"/>
        <v>1176.065282985038</v>
      </c>
      <c r="AF15" s="6">
        <f t="shared" si="11"/>
        <v>7</v>
      </c>
      <c r="AG15" s="6">
        <f t="shared" si="12"/>
        <v>5</v>
      </c>
      <c r="AH15" s="13">
        <f t="shared" si="13"/>
        <v>1</v>
      </c>
    </row>
    <row r="16" spans="1:34" x14ac:dyDescent="0.3">
      <c r="A16" s="5">
        <f t="shared" si="0"/>
        <v>6</v>
      </c>
      <c r="B16" s="6" t="s">
        <v>75</v>
      </c>
      <c r="C16" s="6" t="s">
        <v>76</v>
      </c>
      <c r="D16" s="6" t="s">
        <v>201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5"/>
        <v>0</v>
      </c>
      <c r="O16" s="20">
        <v>3</v>
      </c>
      <c r="P16" s="19">
        <f t="shared" si="6"/>
        <v>153.84615384615384</v>
      </c>
      <c r="Q16" s="20"/>
      <c r="R16" s="19">
        <f t="shared" si="7"/>
        <v>0</v>
      </c>
      <c r="S16" s="20"/>
      <c r="T16" s="19">
        <f t="shared" si="8"/>
        <v>0</v>
      </c>
      <c r="U16" s="20">
        <v>2</v>
      </c>
      <c r="V16" s="19">
        <f t="shared" si="9"/>
        <v>245.45454545454547</v>
      </c>
      <c r="W16" s="20"/>
      <c r="X16" s="19"/>
      <c r="Y16" s="20"/>
      <c r="Z16" s="19"/>
      <c r="AA16" s="20"/>
      <c r="AB16" s="19"/>
      <c r="AC16" s="20"/>
      <c r="AD16" s="19"/>
      <c r="AE16" s="8">
        <f t="shared" si="10"/>
        <v>990.52059052059053</v>
      </c>
      <c r="AF16" s="6">
        <f t="shared" si="11"/>
        <v>5</v>
      </c>
      <c r="AG16" s="6">
        <f t="shared" si="12"/>
        <v>6</v>
      </c>
      <c r="AH16" s="13">
        <f t="shared" si="13"/>
        <v>0.7142857142857143</v>
      </c>
    </row>
    <row r="17" spans="1:34" x14ac:dyDescent="0.3">
      <c r="A17" s="5">
        <f t="shared" si="0"/>
        <v>7</v>
      </c>
      <c r="B17" s="6" t="s">
        <v>131</v>
      </c>
      <c r="C17" s="6" t="s">
        <v>132</v>
      </c>
      <c r="D17" s="6" t="s">
        <v>52</v>
      </c>
      <c r="E17" s="20">
        <v>11</v>
      </c>
      <c r="F17" s="19">
        <f t="shared" si="1"/>
        <v>30.76923076923077</v>
      </c>
      <c r="G17" s="20">
        <v>74</v>
      </c>
      <c r="H17" s="19">
        <f t="shared" si="2"/>
        <v>88.888888888888886</v>
      </c>
      <c r="I17" s="20">
        <v>65</v>
      </c>
      <c r="J17" s="19">
        <f t="shared" si="3"/>
        <v>130.68181818181819</v>
      </c>
      <c r="K17" s="20"/>
      <c r="L17" s="19">
        <f t="shared" si="4"/>
        <v>0</v>
      </c>
      <c r="M17" s="20"/>
      <c r="N17" s="19">
        <f t="shared" si="5"/>
        <v>0</v>
      </c>
      <c r="O17" s="20">
        <v>2</v>
      </c>
      <c r="P17" s="19">
        <f t="shared" si="6"/>
        <v>169.23076923076923</v>
      </c>
      <c r="Q17" s="20">
        <v>41</v>
      </c>
      <c r="R17" s="19">
        <f t="shared" si="7"/>
        <v>194.02985074626866</v>
      </c>
      <c r="S17" s="20">
        <v>48</v>
      </c>
      <c r="T17" s="19">
        <f t="shared" si="8"/>
        <v>230.3370786516854</v>
      </c>
      <c r="U17" s="20">
        <v>6</v>
      </c>
      <c r="V17" s="19">
        <f t="shared" si="9"/>
        <v>136.36363636363637</v>
      </c>
      <c r="W17" s="20"/>
      <c r="X17" s="19"/>
      <c r="Y17" s="20"/>
      <c r="Z17" s="19"/>
      <c r="AA17" s="20"/>
      <c r="AB17" s="19"/>
      <c r="AC17" s="20"/>
      <c r="AD17" s="19"/>
      <c r="AE17" s="8">
        <f t="shared" si="10"/>
        <v>980.3012728322974</v>
      </c>
      <c r="AF17" s="6">
        <f t="shared" si="11"/>
        <v>7</v>
      </c>
      <c r="AG17" s="6">
        <f t="shared" si="12"/>
        <v>7</v>
      </c>
      <c r="AH17" s="13">
        <f t="shared" si="13"/>
        <v>1</v>
      </c>
    </row>
    <row r="18" spans="1:34" x14ac:dyDescent="0.3">
      <c r="A18" s="5">
        <f t="shared" si="0"/>
        <v>8</v>
      </c>
      <c r="B18" s="6" t="s">
        <v>68</v>
      </c>
      <c r="C18" s="6" t="s">
        <v>69</v>
      </c>
      <c r="D18" s="6" t="s">
        <v>47</v>
      </c>
      <c r="E18" s="20">
        <v>3</v>
      </c>
      <c r="F18" s="19">
        <f t="shared" si="1"/>
        <v>153.84615384615384</v>
      </c>
      <c r="G18" s="20">
        <v>28</v>
      </c>
      <c r="H18" s="19">
        <f t="shared" si="2"/>
        <v>344.44444444444446</v>
      </c>
      <c r="I18" s="20"/>
      <c r="J18" s="19">
        <f t="shared" si="3"/>
        <v>0</v>
      </c>
      <c r="K18" s="20">
        <v>32</v>
      </c>
      <c r="L18" s="19">
        <f t="shared" si="4"/>
        <v>237.97468354430379</v>
      </c>
      <c r="M18" s="20"/>
      <c r="N18" s="19">
        <f t="shared" si="5"/>
        <v>0</v>
      </c>
      <c r="O18" s="20"/>
      <c r="P18" s="19">
        <f t="shared" si="6"/>
        <v>0</v>
      </c>
      <c r="Q18" s="20">
        <v>49</v>
      </c>
      <c r="R18" s="19">
        <f t="shared" si="7"/>
        <v>134.32835820895522</v>
      </c>
      <c r="S18" s="20"/>
      <c r="T18" s="19">
        <f t="shared" si="8"/>
        <v>0</v>
      </c>
      <c r="U18" s="20"/>
      <c r="V18" s="19">
        <f t="shared" si="9"/>
        <v>0</v>
      </c>
      <c r="W18" s="20"/>
      <c r="X18" s="19"/>
      <c r="Y18" s="20"/>
      <c r="Z18" s="19"/>
      <c r="AA18" s="20"/>
      <c r="AB18" s="19"/>
      <c r="AC18" s="20"/>
      <c r="AD18" s="19"/>
      <c r="AE18" s="8">
        <f t="shared" si="10"/>
        <v>870.59364004385725</v>
      </c>
      <c r="AF18" s="6">
        <f t="shared" si="11"/>
        <v>4</v>
      </c>
      <c r="AG18" s="6">
        <f t="shared" si="12"/>
        <v>8</v>
      </c>
      <c r="AH18" s="13">
        <f t="shared" si="13"/>
        <v>0.5714285714285714</v>
      </c>
    </row>
    <row r="19" spans="1:34" x14ac:dyDescent="0.3">
      <c r="A19" s="5">
        <f t="shared" si="0"/>
        <v>9</v>
      </c>
      <c r="B19" s="6" t="s">
        <v>71</v>
      </c>
      <c r="C19" s="6" t="s">
        <v>72</v>
      </c>
      <c r="D19" s="6" t="s">
        <v>52</v>
      </c>
      <c r="E19" s="20">
        <v>10</v>
      </c>
      <c r="F19" s="19">
        <f t="shared" si="1"/>
        <v>46.153846153846153</v>
      </c>
      <c r="G19" s="20"/>
      <c r="H19" s="19">
        <f t="shared" si="2"/>
        <v>0</v>
      </c>
      <c r="I19" s="20">
        <v>36</v>
      </c>
      <c r="J19" s="19">
        <f t="shared" si="3"/>
        <v>295.45454545454544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>
        <v>46</v>
      </c>
      <c r="R19" s="19">
        <f t="shared" si="7"/>
        <v>156.71641791044777</v>
      </c>
      <c r="S19" s="20">
        <v>43</v>
      </c>
      <c r="T19" s="19">
        <f t="shared" si="8"/>
        <v>258.42696629213481</v>
      </c>
      <c r="U19" s="20">
        <v>7</v>
      </c>
      <c r="V19" s="19">
        <f t="shared" si="9"/>
        <v>109.09090909090909</v>
      </c>
      <c r="W19" s="20"/>
      <c r="X19" s="19"/>
      <c r="Y19" s="20"/>
      <c r="Z19" s="19"/>
      <c r="AA19" s="20"/>
      <c r="AB19" s="19"/>
      <c r="AC19" s="20"/>
      <c r="AD19" s="19"/>
      <c r="AE19" s="8">
        <f t="shared" si="10"/>
        <v>865.84268490188322</v>
      </c>
      <c r="AF19" s="6">
        <f t="shared" si="11"/>
        <v>5</v>
      </c>
      <c r="AG19" s="6">
        <f t="shared" si="12"/>
        <v>9</v>
      </c>
      <c r="AH19" s="13">
        <f t="shared" si="13"/>
        <v>0.7142857142857143</v>
      </c>
    </row>
    <row r="20" spans="1:34" x14ac:dyDescent="0.3">
      <c r="A20" s="5">
        <f t="shared" si="0"/>
        <v>10</v>
      </c>
      <c r="B20" s="6" t="s">
        <v>66</v>
      </c>
      <c r="C20" s="6" t="s">
        <v>67</v>
      </c>
      <c r="D20" s="6" t="s">
        <v>62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>
        <v>89</v>
      </c>
      <c r="T20" s="19">
        <v>3</v>
      </c>
      <c r="U20" s="20">
        <v>10</v>
      </c>
      <c r="V20" s="19">
        <f t="shared" si="9"/>
        <v>27.272727272727273</v>
      </c>
      <c r="W20" s="20"/>
      <c r="X20" s="19"/>
      <c r="Y20" s="20"/>
      <c r="Z20" s="19"/>
      <c r="AA20" s="20"/>
      <c r="AB20" s="19"/>
      <c r="AC20" s="20"/>
      <c r="AD20" s="19"/>
      <c r="AE20" s="8">
        <f t="shared" si="10"/>
        <v>267.02486402486403</v>
      </c>
      <c r="AF20" s="6">
        <f t="shared" si="11"/>
        <v>5</v>
      </c>
      <c r="AG20" s="6">
        <f t="shared" si="12"/>
        <v>10</v>
      </c>
      <c r="AH20" s="13">
        <f t="shared" si="13"/>
        <v>0.7142857142857143</v>
      </c>
    </row>
    <row r="21" spans="1:34" x14ac:dyDescent="0.3">
      <c r="A21" s="5">
        <f t="shared" si="0"/>
        <v>11</v>
      </c>
      <c r="B21" s="6" t="s">
        <v>188</v>
      </c>
      <c r="C21" s="6" t="s">
        <v>187</v>
      </c>
      <c r="D21" s="6" t="s">
        <v>52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>
        <f t="shared" ref="T21:T31" si="14">IF(S21=0,,($S$9-S21)*$S$7*100/$S$9)</f>
        <v>0</v>
      </c>
      <c r="U21" s="20">
        <v>11</v>
      </c>
      <c r="V21" s="19">
        <v>14</v>
      </c>
      <c r="W21" s="20"/>
      <c r="X21" s="19"/>
      <c r="Y21" s="20"/>
      <c r="Z21" s="19"/>
      <c r="AA21" s="20"/>
      <c r="AB21" s="19"/>
      <c r="AC21" s="20"/>
      <c r="AD21" s="19"/>
      <c r="AE21" s="8">
        <f t="shared" si="10"/>
        <v>152.46153846153845</v>
      </c>
      <c r="AF21" s="6">
        <f t="shared" si="11"/>
        <v>3</v>
      </c>
      <c r="AG21" s="6">
        <f t="shared" si="12"/>
        <v>11</v>
      </c>
      <c r="AH21" s="13">
        <f t="shared" si="13"/>
        <v>0.42857142857142855</v>
      </c>
    </row>
    <row r="22" spans="1:34" x14ac:dyDescent="0.3">
      <c r="A22" s="5">
        <f t="shared" si="0"/>
        <v>12</v>
      </c>
      <c r="B22" s="6" t="s">
        <v>165</v>
      </c>
      <c r="C22" s="6" t="s">
        <v>166</v>
      </c>
      <c r="D22" s="6" t="s">
        <v>201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14"/>
        <v>0</v>
      </c>
      <c r="U22" s="20"/>
      <c r="V22" s="19">
        <f t="shared" ref="V22:V37" si="15">IF(U22=0,,($U$9-U22)*$U$7*100/$U$9)</f>
        <v>0</v>
      </c>
      <c r="W22" s="20"/>
      <c r="X22" s="19"/>
      <c r="Y22" s="20"/>
      <c r="Z22" s="19"/>
      <c r="AA22" s="20"/>
      <c r="AB22" s="19"/>
      <c r="AC22" s="20"/>
      <c r="AD22" s="19"/>
      <c r="AE22" s="8">
        <f t="shared" si="10"/>
        <v>136.75213675213675</v>
      </c>
      <c r="AF22" s="6">
        <f t="shared" si="11"/>
        <v>2</v>
      </c>
      <c r="AG22" s="6">
        <f t="shared" si="12"/>
        <v>12</v>
      </c>
      <c r="AH22" s="13">
        <f t="shared" si="13"/>
        <v>0.2857142857142857</v>
      </c>
    </row>
    <row r="23" spans="1:34" x14ac:dyDescent="0.3">
      <c r="A23" s="5">
        <f t="shared" si="0"/>
        <v>13</v>
      </c>
      <c r="B23" s="6" t="s">
        <v>110</v>
      </c>
      <c r="C23" s="6" t="s">
        <v>133</v>
      </c>
      <c r="D23" s="6" t="s">
        <v>155</v>
      </c>
      <c r="E23" s="20"/>
      <c r="F23" s="19">
        <f t="shared" si="1"/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>
        <v>66</v>
      </c>
      <c r="R23" s="19">
        <f t="shared" si="7"/>
        <v>7.4626865671641793</v>
      </c>
      <c r="S23" s="20"/>
      <c r="T23" s="19">
        <f t="shared" si="14"/>
        <v>0</v>
      </c>
      <c r="U23" s="20">
        <v>9</v>
      </c>
      <c r="V23" s="19">
        <f t="shared" si="15"/>
        <v>54.545454545454547</v>
      </c>
      <c r="W23" s="20"/>
      <c r="X23" s="19">
        <f>IF(W23=0,,($W$9-W23)*$W$7*100/$W$9)</f>
        <v>0</v>
      </c>
      <c r="Y23" s="20"/>
      <c r="Z23" s="19">
        <f>IF(Y23=0,,($U$9-Y23)*$U$7*100/$U$9)</f>
        <v>0</v>
      </c>
      <c r="AA23" s="6"/>
      <c r="AB23" s="7">
        <f>IF(AA23=0,,($AA$9-AA23)*$AA$7*100/$AA$9)</f>
        <v>0</v>
      </c>
      <c r="AC23" s="6"/>
      <c r="AD23" s="7">
        <f>IF(AC23=0,,($AC$9-AC23)*$AC$7*100/$AC$9)</f>
        <v>0</v>
      </c>
      <c r="AE23" s="8">
        <f t="shared" si="10"/>
        <v>62.008141112618723</v>
      </c>
      <c r="AF23" s="6">
        <f t="shared" si="11"/>
        <v>2</v>
      </c>
      <c r="AG23" s="6">
        <f t="shared" si="12"/>
        <v>13</v>
      </c>
      <c r="AH23" s="13">
        <f t="shared" si="13"/>
        <v>0.2857142857142857</v>
      </c>
    </row>
    <row r="24" spans="1:34" x14ac:dyDescent="0.3">
      <c r="A24" s="5">
        <f t="shared" si="0"/>
        <v>14</v>
      </c>
      <c r="B24" s="6" t="s">
        <v>251</v>
      </c>
      <c r="C24" s="6" t="s">
        <v>99</v>
      </c>
      <c r="D24" s="6" t="s">
        <v>47</v>
      </c>
      <c r="E24" s="20">
        <v>9</v>
      </c>
      <c r="F24" s="19">
        <f t="shared" si="1"/>
        <v>61.53846153846154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14"/>
        <v>0</v>
      </c>
      <c r="U24" s="20"/>
      <c r="V24" s="19">
        <f t="shared" si="15"/>
        <v>0</v>
      </c>
      <c r="W24" s="20"/>
      <c r="X24" s="19"/>
      <c r="Y24" s="20"/>
      <c r="Z24" s="19"/>
      <c r="AA24" s="20"/>
      <c r="AB24" s="19"/>
      <c r="AC24" s="20"/>
      <c r="AD24" s="19"/>
      <c r="AE24" s="8">
        <f t="shared" si="10"/>
        <v>61.53846153846154</v>
      </c>
      <c r="AF24" s="6">
        <f t="shared" si="11"/>
        <v>1</v>
      </c>
      <c r="AG24" s="6">
        <f t="shared" si="12"/>
        <v>14</v>
      </c>
      <c r="AH24" s="13">
        <f t="shared" si="13"/>
        <v>0.14285714285714285</v>
      </c>
    </row>
    <row r="25" spans="1:34" x14ac:dyDescent="0.3">
      <c r="A25" s="5">
        <f t="shared" si="0"/>
        <v>15</v>
      </c>
      <c r="B25" s="6" t="s">
        <v>416</v>
      </c>
      <c r="C25" s="6" t="s">
        <v>417</v>
      </c>
      <c r="D25" s="6" t="s">
        <v>47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11</v>
      </c>
      <c r="P25" s="19">
        <f t="shared" si="6"/>
        <v>30.76923076923077</v>
      </c>
      <c r="Q25" s="20"/>
      <c r="R25" s="19">
        <f t="shared" si="7"/>
        <v>0</v>
      </c>
      <c r="S25" s="20"/>
      <c r="T25" s="19">
        <f t="shared" si="14"/>
        <v>0</v>
      </c>
      <c r="U25" s="20"/>
      <c r="V25" s="19">
        <f t="shared" si="15"/>
        <v>0</v>
      </c>
      <c r="W25" s="20"/>
      <c r="X25" s="19"/>
      <c r="Y25" s="20"/>
      <c r="Z25" s="19"/>
      <c r="AA25" s="20"/>
      <c r="AB25" s="19"/>
      <c r="AC25" s="20"/>
      <c r="AD25" s="19"/>
      <c r="AE25" s="8">
        <f t="shared" si="10"/>
        <v>30.76923076923077</v>
      </c>
      <c r="AF25" s="6">
        <f t="shared" si="11"/>
        <v>1</v>
      </c>
      <c r="AG25" s="6">
        <f t="shared" si="12"/>
        <v>15</v>
      </c>
      <c r="AH25" s="13">
        <f t="shared" si="13"/>
        <v>0.14285714285714285</v>
      </c>
    </row>
    <row r="26" spans="1:34" x14ac:dyDescent="0.3">
      <c r="A26" s="5">
        <f t="shared" si="0"/>
        <v>16</v>
      </c>
      <c r="B26" s="6" t="s">
        <v>418</v>
      </c>
      <c r="C26" s="6" t="s">
        <v>357</v>
      </c>
      <c r="D26" s="6" t="s">
        <v>192</v>
      </c>
      <c r="E26" s="20"/>
      <c r="F26" s="19">
        <f t="shared" si="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>
        <v>12</v>
      </c>
      <c r="P26" s="19">
        <f t="shared" si="6"/>
        <v>15.384615384615385</v>
      </c>
      <c r="Q26" s="20"/>
      <c r="R26" s="19">
        <f t="shared" si="7"/>
        <v>0</v>
      </c>
      <c r="S26" s="20"/>
      <c r="T26" s="19">
        <f t="shared" si="14"/>
        <v>0</v>
      </c>
      <c r="U26" s="20"/>
      <c r="V26" s="19">
        <f t="shared" si="15"/>
        <v>0</v>
      </c>
      <c r="W26" s="20"/>
      <c r="X26" s="19"/>
      <c r="Y26" s="20"/>
      <c r="Z26" s="19"/>
      <c r="AA26" s="20"/>
      <c r="AB26" s="19"/>
      <c r="AC26" s="20"/>
      <c r="AD26" s="19"/>
      <c r="AE26" s="8">
        <f t="shared" si="10"/>
        <v>15.384615384615385</v>
      </c>
      <c r="AF26" s="6">
        <f t="shared" si="11"/>
        <v>1</v>
      </c>
      <c r="AG26" s="6">
        <f t="shared" si="12"/>
        <v>16</v>
      </c>
      <c r="AH26" s="13">
        <f t="shared" si="13"/>
        <v>0.14285714285714285</v>
      </c>
    </row>
    <row r="27" spans="1:34" x14ac:dyDescent="0.3">
      <c r="A27" s="5">
        <f t="shared" si="0"/>
        <v>17</v>
      </c>
      <c r="B27" s="6" t="s">
        <v>252</v>
      </c>
      <c r="C27" s="6" t="s">
        <v>253</v>
      </c>
      <c r="D27" s="6" t="s">
        <v>201</v>
      </c>
      <c r="E27" s="20">
        <v>13</v>
      </c>
      <c r="F27" s="19">
        <f>15/2</f>
        <v>7.5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14"/>
        <v>0</v>
      </c>
      <c r="U27" s="20"/>
      <c r="V27" s="19">
        <f t="shared" si="15"/>
        <v>0</v>
      </c>
      <c r="W27" s="20"/>
      <c r="X27" s="19"/>
      <c r="Y27" s="20"/>
      <c r="Z27" s="19"/>
      <c r="AA27" s="20"/>
      <c r="AB27" s="19"/>
      <c r="AC27" s="20"/>
      <c r="AD27" s="19"/>
      <c r="AE27" s="8">
        <f t="shared" si="10"/>
        <v>7.5</v>
      </c>
      <c r="AF27" s="6">
        <f t="shared" si="11"/>
        <v>1</v>
      </c>
      <c r="AG27" s="6">
        <f t="shared" si="12"/>
        <v>17</v>
      </c>
      <c r="AH27" s="13">
        <f t="shared" si="13"/>
        <v>0.14285714285714285</v>
      </c>
    </row>
    <row r="28" spans="1:34" x14ac:dyDescent="0.3">
      <c r="A28" s="5">
        <f t="shared" si="0"/>
        <v>18</v>
      </c>
      <c r="B28" s="6" t="s">
        <v>419</v>
      </c>
      <c r="C28" s="6" t="s">
        <v>133</v>
      </c>
      <c r="D28" s="6" t="s">
        <v>52</v>
      </c>
      <c r="E28" s="20"/>
      <c r="F28" s="19">
        <f>IF(E28=0,,($E$9-E28)*$E$7*100/$E$9)</f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>
        <v>13</v>
      </c>
      <c r="P28" s="19">
        <f>15/2</f>
        <v>7.5</v>
      </c>
      <c r="Q28" s="20"/>
      <c r="R28" s="19">
        <f t="shared" si="7"/>
        <v>0</v>
      </c>
      <c r="S28" s="20"/>
      <c r="T28" s="19">
        <f t="shared" si="14"/>
        <v>0</v>
      </c>
      <c r="U28" s="20"/>
      <c r="V28" s="19">
        <f t="shared" si="15"/>
        <v>0</v>
      </c>
      <c r="W28" s="20"/>
      <c r="X28" s="19"/>
      <c r="Y28" s="20"/>
      <c r="Z28" s="19"/>
      <c r="AA28" s="20"/>
      <c r="AB28" s="19"/>
      <c r="AC28" s="20"/>
      <c r="AD28" s="19"/>
      <c r="AE28" s="8">
        <f t="shared" si="10"/>
        <v>7.5</v>
      </c>
      <c r="AF28" s="6">
        <f t="shared" si="11"/>
        <v>1</v>
      </c>
      <c r="AG28" s="6">
        <f t="shared" si="12"/>
        <v>18</v>
      </c>
      <c r="AH28" s="13">
        <f t="shared" si="13"/>
        <v>0.14285714285714285</v>
      </c>
    </row>
    <row r="29" spans="1:34" x14ac:dyDescent="0.3">
      <c r="A29" s="5">
        <f t="shared" si="0"/>
        <v>19</v>
      </c>
      <c r="B29" s="6"/>
      <c r="C29" s="6"/>
      <c r="D29" s="6" t="s">
        <v>201</v>
      </c>
      <c r="E29" s="20"/>
      <c r="F29" s="19">
        <f>IF(E29=0,,($E$9-E29)*$E$7*100/$E$9)</f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ref="P29:P37" si="16">IF(O29=0,,($O$9-O29)*$O$7*100/$O$9)</f>
        <v>0</v>
      </c>
      <c r="Q29" s="20"/>
      <c r="R29" s="19">
        <f t="shared" si="7"/>
        <v>0</v>
      </c>
      <c r="S29" s="20"/>
      <c r="T29" s="19">
        <f t="shared" si="14"/>
        <v>0</v>
      </c>
      <c r="U29" s="20"/>
      <c r="V29" s="19">
        <f t="shared" si="15"/>
        <v>0</v>
      </c>
      <c r="W29" s="20"/>
      <c r="X29" s="19"/>
      <c r="Y29" s="20"/>
      <c r="Z29" s="19">
        <f t="shared" ref="Z29:Z37" si="17">IF(Y29=0,,($U$9-Y29)*$U$7*100/$U$9)</f>
        <v>0</v>
      </c>
      <c r="AA29" s="6"/>
      <c r="AB29" s="7">
        <f>IF(AA29=0,,($AA$9-AA29)*$AA$7*100/$AA$9)</f>
        <v>0</v>
      </c>
      <c r="AC29" s="6"/>
      <c r="AD29" s="7">
        <f t="shared" ref="AD29:AD37" si="18">IF(AC29=0,,($AC$9-AC29)*$AC$7*100/$AC$9)</f>
        <v>0</v>
      </c>
      <c r="AE29" s="8">
        <f t="shared" si="10"/>
        <v>0</v>
      </c>
      <c r="AF29" s="6">
        <f t="shared" si="11"/>
        <v>0</v>
      </c>
      <c r="AG29" s="6">
        <f t="shared" si="12"/>
        <v>19</v>
      </c>
      <c r="AH29" s="13">
        <f t="shared" si="13"/>
        <v>0</v>
      </c>
    </row>
    <row r="30" spans="1:34" x14ac:dyDescent="0.3">
      <c r="A30" s="5">
        <f t="shared" si="0"/>
        <v>20</v>
      </c>
      <c r="B30" s="6"/>
      <c r="C30" s="6"/>
      <c r="D30" s="6" t="s">
        <v>202</v>
      </c>
      <c r="E30" s="20"/>
      <c r="F30" s="19">
        <f>IF(E30=0,,($E$9-E30)*$E$7*100/$E$9)</f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6"/>
        <v>0</v>
      </c>
      <c r="Q30" s="20"/>
      <c r="R30" s="19">
        <f t="shared" si="7"/>
        <v>0</v>
      </c>
      <c r="S30" s="20"/>
      <c r="T30" s="19">
        <f t="shared" si="14"/>
        <v>0</v>
      </c>
      <c r="U30" s="20"/>
      <c r="V30" s="19">
        <f t="shared" si="15"/>
        <v>0</v>
      </c>
      <c r="W30" s="20"/>
      <c r="X30" s="19">
        <f t="shared" ref="X30:X37" si="19">IF(W30=0,,($W$9-W30)*$W$7*100/$W$9)</f>
        <v>0</v>
      </c>
      <c r="Y30" s="20"/>
      <c r="Z30" s="19">
        <f t="shared" si="17"/>
        <v>0</v>
      </c>
      <c r="AA30" s="6"/>
      <c r="AB30" s="7">
        <f>IF(AA30=0,,($AA$9-AA30)*$AA$7*100/$AA$9)</f>
        <v>0</v>
      </c>
      <c r="AC30" s="6"/>
      <c r="AD30" s="7">
        <f t="shared" si="18"/>
        <v>0</v>
      </c>
      <c r="AE30" s="8">
        <f t="shared" si="10"/>
        <v>0</v>
      </c>
      <c r="AF30" s="6">
        <f t="shared" si="11"/>
        <v>0</v>
      </c>
      <c r="AG30" s="6">
        <f t="shared" si="12"/>
        <v>20</v>
      </c>
      <c r="AH30" s="13">
        <f t="shared" si="13"/>
        <v>0</v>
      </c>
    </row>
    <row r="31" spans="1:34" x14ac:dyDescent="0.3">
      <c r="A31" s="5">
        <f t="shared" si="0"/>
        <v>21</v>
      </c>
      <c r="B31" s="6"/>
      <c r="C31" s="6"/>
      <c r="D31" s="6" t="s">
        <v>62</v>
      </c>
      <c r="E31" s="20"/>
      <c r="F31" s="19">
        <f>IF(E31=0,,($E$9-E31)*$E$7*100/$E$9)</f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6"/>
        <v>0</v>
      </c>
      <c r="Q31" s="20"/>
      <c r="R31" s="19">
        <f t="shared" si="7"/>
        <v>0</v>
      </c>
      <c r="S31" s="20"/>
      <c r="T31" s="19">
        <f t="shared" si="14"/>
        <v>0</v>
      </c>
      <c r="U31" s="20"/>
      <c r="V31" s="19">
        <f t="shared" si="15"/>
        <v>0</v>
      </c>
      <c r="W31" s="20"/>
      <c r="X31" s="19">
        <f t="shared" si="19"/>
        <v>0</v>
      </c>
      <c r="Y31" s="20"/>
      <c r="Z31" s="19">
        <f t="shared" si="17"/>
        <v>0</v>
      </c>
      <c r="AA31" s="6"/>
      <c r="AB31" s="7"/>
      <c r="AC31" s="6"/>
      <c r="AD31" s="7">
        <f t="shared" si="18"/>
        <v>0</v>
      </c>
      <c r="AE31" s="8">
        <f t="shared" si="10"/>
        <v>0</v>
      </c>
      <c r="AF31" s="6">
        <f t="shared" si="11"/>
        <v>0</v>
      </c>
      <c r="AG31" s="6">
        <f t="shared" si="12"/>
        <v>21</v>
      </c>
      <c r="AH31" s="13">
        <f t="shared" si="13"/>
        <v>0</v>
      </c>
    </row>
    <row r="32" spans="1:34" x14ac:dyDescent="0.3">
      <c r="A32" s="5">
        <f t="shared" si="0"/>
        <v>22</v>
      </c>
      <c r="B32" s="6"/>
      <c r="C32" s="6"/>
      <c r="D32" s="6" t="s">
        <v>52</v>
      </c>
      <c r="E32" s="20"/>
      <c r="F32" s="19">
        <f>IF(E32=0,,($E$9-E32)*$E$7*100/$E$9)</f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6"/>
        <v>0</v>
      </c>
      <c r="Q32" s="20"/>
      <c r="R32" s="19">
        <f t="shared" si="7"/>
        <v>0</v>
      </c>
      <c r="S32" s="20"/>
      <c r="T32" s="19"/>
      <c r="U32" s="20"/>
      <c r="V32" s="19">
        <f t="shared" si="15"/>
        <v>0</v>
      </c>
      <c r="W32" s="20"/>
      <c r="X32" s="19">
        <f t="shared" si="19"/>
        <v>0</v>
      </c>
      <c r="Y32" s="20"/>
      <c r="Z32" s="19">
        <f t="shared" si="17"/>
        <v>0</v>
      </c>
      <c r="AA32" s="6"/>
      <c r="AB32" s="7">
        <f t="shared" ref="AB32:AB37" si="20">IF(AA32=0,,($AA$9-AA32)*$AA$7*100/$AA$9)</f>
        <v>0</v>
      </c>
      <c r="AC32" s="6"/>
      <c r="AD32" s="7">
        <f t="shared" si="18"/>
        <v>0</v>
      </c>
      <c r="AE32" s="8">
        <f t="shared" si="10"/>
        <v>0</v>
      </c>
      <c r="AF32" s="6">
        <f t="shared" si="11"/>
        <v>0</v>
      </c>
      <c r="AG32" s="6">
        <f t="shared" si="12"/>
        <v>22</v>
      </c>
      <c r="AH32" s="13">
        <f t="shared" si="13"/>
        <v>0</v>
      </c>
    </row>
    <row r="33" spans="1:34" x14ac:dyDescent="0.3">
      <c r="A33" s="5">
        <f t="shared" si="0"/>
        <v>23</v>
      </c>
      <c r="B33" s="6"/>
      <c r="C33" s="6"/>
      <c r="D33" s="6" t="s">
        <v>47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6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5"/>
        <v>0</v>
      </c>
      <c r="W33" s="20"/>
      <c r="X33" s="19">
        <f t="shared" si="19"/>
        <v>0</v>
      </c>
      <c r="Y33" s="20"/>
      <c r="Z33" s="19">
        <f t="shared" si="17"/>
        <v>0</v>
      </c>
      <c r="AA33" s="6"/>
      <c r="AB33" s="7">
        <f t="shared" si="20"/>
        <v>0</v>
      </c>
      <c r="AC33" s="6"/>
      <c r="AD33" s="7">
        <f t="shared" si="18"/>
        <v>0</v>
      </c>
      <c r="AE33" s="8">
        <f t="shared" si="10"/>
        <v>0</v>
      </c>
      <c r="AF33" s="6">
        <f t="shared" si="11"/>
        <v>0</v>
      </c>
      <c r="AG33" s="6">
        <f t="shared" si="12"/>
        <v>23</v>
      </c>
      <c r="AH33" s="13">
        <f t="shared" si="13"/>
        <v>0</v>
      </c>
    </row>
    <row r="34" spans="1:34" x14ac:dyDescent="0.3">
      <c r="A34" s="5">
        <f t="shared" ref="A34:A45" si="21">AG34</f>
        <v>24</v>
      </c>
      <c r="B34" s="6"/>
      <c r="C34" s="6"/>
      <c r="D34" s="6"/>
      <c r="E34" s="23"/>
      <c r="F34" s="19">
        <f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5"/>
        <v>0</v>
      </c>
      <c r="O34" s="20"/>
      <c r="P34" s="19">
        <f t="shared" si="16"/>
        <v>0</v>
      </c>
      <c r="Q34" s="20"/>
      <c r="R34" s="19">
        <f t="shared" si="7"/>
        <v>0</v>
      </c>
      <c r="S34" s="20"/>
      <c r="T34" s="19">
        <f>IF(S34=0,,($S$9-S34)*$S$7*100/$S$9)</f>
        <v>0</v>
      </c>
      <c r="U34" s="20"/>
      <c r="V34" s="19">
        <f t="shared" si="15"/>
        <v>0</v>
      </c>
      <c r="W34" s="20"/>
      <c r="X34" s="19">
        <f t="shared" si="19"/>
        <v>0</v>
      </c>
      <c r="Y34" s="20"/>
      <c r="Z34" s="19">
        <f t="shared" si="17"/>
        <v>0</v>
      </c>
      <c r="AA34" s="6"/>
      <c r="AB34" s="7">
        <f t="shared" si="20"/>
        <v>0</v>
      </c>
      <c r="AC34" s="6"/>
      <c r="AD34" s="7">
        <f t="shared" si="18"/>
        <v>0</v>
      </c>
      <c r="AE34" s="8">
        <f t="shared" si="10"/>
        <v>0</v>
      </c>
      <c r="AF34" s="6">
        <f t="shared" ref="AF34:AF45" si="22">COUNTA(AC34,AA34,Y34,W34,U34,S34,Q34,K34,M34,G34,E34,I34,O34)</f>
        <v>0</v>
      </c>
      <c r="AG34" s="6">
        <f t="shared" ref="AG34:AG45" si="23">ROW(B34)-10</f>
        <v>24</v>
      </c>
      <c r="AH34" s="13">
        <f t="shared" ref="AH34:AH45" si="24">AF34/$G$3</f>
        <v>0</v>
      </c>
    </row>
    <row r="35" spans="1:34" x14ac:dyDescent="0.3">
      <c r="A35" s="5">
        <f t="shared" si="21"/>
        <v>25</v>
      </c>
      <c r="B35" s="6"/>
      <c r="C35" s="6"/>
      <c r="D35" s="6"/>
      <c r="E35" s="20"/>
      <c r="F35" s="19">
        <f>IF(E35=0,,($E$9-E35)*$E$7*100/$E$9)</f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16"/>
        <v>0</v>
      </c>
      <c r="Q35" s="20"/>
      <c r="R35" s="19">
        <f t="shared" si="7"/>
        <v>0</v>
      </c>
      <c r="S35" s="20"/>
      <c r="T35" s="19">
        <f>IF(S35=0,,($S$9-S35)*$S$7*100/$S$9)</f>
        <v>0</v>
      </c>
      <c r="U35" s="20"/>
      <c r="V35" s="19">
        <f t="shared" si="15"/>
        <v>0</v>
      </c>
      <c r="W35" s="20"/>
      <c r="X35" s="19">
        <f t="shared" si="19"/>
        <v>0</v>
      </c>
      <c r="Y35" s="20"/>
      <c r="Z35" s="19">
        <f t="shared" si="17"/>
        <v>0</v>
      </c>
      <c r="AA35" s="6"/>
      <c r="AB35" s="7">
        <f t="shared" si="20"/>
        <v>0</v>
      </c>
      <c r="AC35" s="6"/>
      <c r="AD35" s="7">
        <f t="shared" si="18"/>
        <v>0</v>
      </c>
      <c r="AE35" s="8">
        <f t="shared" si="10"/>
        <v>0</v>
      </c>
      <c r="AF35" s="6">
        <f t="shared" si="22"/>
        <v>0</v>
      </c>
      <c r="AG35" s="6">
        <f t="shared" si="23"/>
        <v>25</v>
      </c>
      <c r="AH35" s="13">
        <f t="shared" si="24"/>
        <v>0</v>
      </c>
    </row>
    <row r="36" spans="1:34" x14ac:dyDescent="0.3">
      <c r="A36" s="5">
        <f t="shared" si="21"/>
        <v>26</v>
      </c>
      <c r="B36" s="6"/>
      <c r="C36" s="6"/>
      <c r="D36" s="6"/>
      <c r="E36" s="20"/>
      <c r="F36" s="19">
        <f>IF(E36=0,,($E$9-E36)*$E$7*100/$E$9)</f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5"/>
        <v>0</v>
      </c>
      <c r="O36" s="20"/>
      <c r="P36" s="19">
        <f t="shared" si="16"/>
        <v>0</v>
      </c>
      <c r="Q36" s="20"/>
      <c r="R36" s="19">
        <f t="shared" si="7"/>
        <v>0</v>
      </c>
      <c r="S36" s="20"/>
      <c r="T36" s="19">
        <f>IF(S36=0,,($S$9-S36)*$S$7*100/$S$9)</f>
        <v>0</v>
      </c>
      <c r="U36" s="20"/>
      <c r="V36" s="19">
        <f t="shared" si="15"/>
        <v>0</v>
      </c>
      <c r="W36" s="20"/>
      <c r="X36" s="19">
        <f t="shared" si="19"/>
        <v>0</v>
      </c>
      <c r="Y36" s="20"/>
      <c r="Z36" s="19">
        <f t="shared" si="17"/>
        <v>0</v>
      </c>
      <c r="AA36" s="6"/>
      <c r="AB36" s="7">
        <f t="shared" si="20"/>
        <v>0</v>
      </c>
      <c r="AC36" s="6"/>
      <c r="AD36" s="7">
        <f t="shared" si="18"/>
        <v>0</v>
      </c>
      <c r="AE36" s="8">
        <f t="shared" si="10"/>
        <v>0</v>
      </c>
      <c r="AF36" s="6">
        <f t="shared" si="22"/>
        <v>0</v>
      </c>
      <c r="AG36" s="6">
        <f t="shared" si="23"/>
        <v>26</v>
      </c>
      <c r="AH36" s="13">
        <f t="shared" si="24"/>
        <v>0</v>
      </c>
    </row>
    <row r="37" spans="1:34" x14ac:dyDescent="0.3">
      <c r="A37" s="5">
        <f t="shared" si="21"/>
        <v>27</v>
      </c>
      <c r="B37" s="6"/>
      <c r="C37" s="6"/>
      <c r="D37" s="6"/>
      <c r="E37" s="20"/>
      <c r="F37" s="19">
        <f>IF(E37=0,,($E$9-E37)*$E$7*100/$E$9)</f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16"/>
        <v>0</v>
      </c>
      <c r="Q37" s="20"/>
      <c r="R37" s="19">
        <f t="shared" si="7"/>
        <v>0</v>
      </c>
      <c r="S37" s="20"/>
      <c r="T37" s="19">
        <f>IF(S37=0,,($S$9-S37)*$S$7*100/$S$9)</f>
        <v>0</v>
      </c>
      <c r="U37" s="20"/>
      <c r="V37" s="19">
        <f t="shared" si="15"/>
        <v>0</v>
      </c>
      <c r="W37" s="20"/>
      <c r="X37" s="19">
        <f t="shared" si="19"/>
        <v>0</v>
      </c>
      <c r="Y37" s="20"/>
      <c r="Z37" s="19">
        <f t="shared" si="17"/>
        <v>0</v>
      </c>
      <c r="AA37" s="6"/>
      <c r="AB37" s="7">
        <f t="shared" si="20"/>
        <v>0</v>
      </c>
      <c r="AC37" s="6"/>
      <c r="AD37" s="7">
        <f t="shared" si="18"/>
        <v>0</v>
      </c>
      <c r="AE37" s="8">
        <f t="shared" si="10"/>
        <v>0</v>
      </c>
      <c r="AF37" s="6">
        <f t="shared" si="22"/>
        <v>0</v>
      </c>
      <c r="AG37" s="6">
        <f t="shared" si="23"/>
        <v>27</v>
      </c>
      <c r="AH37" s="13">
        <f t="shared" si="24"/>
        <v>0</v>
      </c>
    </row>
    <row r="38" spans="1:34" x14ac:dyDescent="0.3">
      <c r="A38" s="5">
        <f t="shared" si="21"/>
        <v>28</v>
      </c>
      <c r="B38" s="6"/>
      <c r="C38" s="6"/>
      <c r="D38" s="6"/>
      <c r="E38" s="20"/>
      <c r="F38" s="19">
        <f t="shared" ref="F38:F45" si="25">IF(E38=0,,($E$9-E38)*$E$7*100/$E$9)</f>
        <v>0</v>
      </c>
      <c r="G38" s="20"/>
      <c r="H38" s="19">
        <f t="shared" ref="H38:H45" si="26">IF(G38=0,,($G$9-G38)*$G$7*100/$G$9)</f>
        <v>0</v>
      </c>
      <c r="I38" s="20"/>
      <c r="J38" s="19">
        <f t="shared" ref="J38:J45" si="27">IF(I38=0,,($I$9-I38)*$I$7*100/$I$9)</f>
        <v>0</v>
      </c>
      <c r="K38" s="20"/>
      <c r="L38" s="19">
        <f t="shared" ref="L38:L45" si="28">IF(K38=0,,($K$9-K38)*$K$7*100/$K$9)</f>
        <v>0</v>
      </c>
      <c r="M38" s="20"/>
      <c r="N38" s="19">
        <f t="shared" ref="N38:N45" si="29">IF(M38=0,,($M$9-M38)*$M$7*100/$M$9)</f>
        <v>0</v>
      </c>
      <c r="O38" s="20"/>
      <c r="P38" s="19">
        <f t="shared" ref="P38:P45" si="30">IF(O38=0,,($O$9-O38)*$O$7*100/$O$9)</f>
        <v>0</v>
      </c>
      <c r="Q38" s="20"/>
      <c r="R38" s="19">
        <f t="shared" ref="R38:R45" si="31">IF(Q38=0,,($Q$9-Q38)*$Q$7*100/$Q$9)</f>
        <v>0</v>
      </c>
      <c r="S38" s="20"/>
      <c r="T38" s="19">
        <f t="shared" ref="T38:T45" si="32">IF(S38=0,,($S$9-S38)*$S$7*100/$S$9)</f>
        <v>0</v>
      </c>
      <c r="U38" s="20"/>
      <c r="V38" s="19">
        <f t="shared" ref="V38:V45" si="33">IF(U38=0,,($U$9-U38)*$U$7*100/$U$9)</f>
        <v>0</v>
      </c>
      <c r="W38" s="20"/>
      <c r="X38" s="19">
        <f t="shared" ref="X38:X45" si="34">IF(W38=0,,($W$9-W38)*$W$7*100/$W$9)</f>
        <v>0</v>
      </c>
      <c r="Y38" s="20"/>
      <c r="Z38" s="19">
        <f t="shared" ref="Z38:Z45" si="35">IF(Y38=0,,($U$9-Y38)*$U$7*100/$U$9)</f>
        <v>0</v>
      </c>
      <c r="AA38" s="6"/>
      <c r="AB38" s="7">
        <f t="shared" ref="AB38:AB45" si="36">IF(AA38=0,,($AA$9-AA38)*$AA$7*100/$AA$9)</f>
        <v>0</v>
      </c>
      <c r="AC38" s="6"/>
      <c r="AD38" s="7">
        <f t="shared" ref="AD38:AD45" si="37">IF(AC38=0,,($AC$9-AC38)*$AC$7*100/$AC$9)</f>
        <v>0</v>
      </c>
      <c r="AE38" s="8">
        <f t="shared" ref="AE38:AE45" si="38">F38+H38+J38+L38+N38+P38+R38+T38+V38+X38+Z38+AB38+AD38</f>
        <v>0</v>
      </c>
      <c r="AF38" s="6">
        <f t="shared" si="22"/>
        <v>0</v>
      </c>
      <c r="AG38" s="6">
        <f t="shared" si="23"/>
        <v>28</v>
      </c>
      <c r="AH38" s="13">
        <f t="shared" si="24"/>
        <v>0</v>
      </c>
    </row>
    <row r="39" spans="1:34" x14ac:dyDescent="0.3">
      <c r="A39" s="5">
        <f t="shared" si="21"/>
        <v>29</v>
      </c>
      <c r="B39" s="6"/>
      <c r="C39" s="6"/>
      <c r="D39" s="6"/>
      <c r="E39" s="6"/>
      <c r="F39" s="7">
        <f t="shared" si="25"/>
        <v>0</v>
      </c>
      <c r="G39" s="6"/>
      <c r="H39" s="7">
        <f t="shared" si="26"/>
        <v>0</v>
      </c>
      <c r="I39" s="6"/>
      <c r="J39" s="19">
        <f t="shared" si="27"/>
        <v>0</v>
      </c>
      <c r="K39" s="6"/>
      <c r="L39" s="19">
        <f t="shared" si="28"/>
        <v>0</v>
      </c>
      <c r="M39" s="6"/>
      <c r="N39" s="19">
        <f t="shared" si="29"/>
        <v>0</v>
      </c>
      <c r="O39" s="6"/>
      <c r="P39" s="19">
        <f t="shared" si="30"/>
        <v>0</v>
      </c>
      <c r="Q39" s="6"/>
      <c r="R39" s="7">
        <f t="shared" si="31"/>
        <v>0</v>
      </c>
      <c r="S39" s="6"/>
      <c r="T39" s="7">
        <f t="shared" si="32"/>
        <v>0</v>
      </c>
      <c r="U39" s="6"/>
      <c r="V39" s="7">
        <f t="shared" si="33"/>
        <v>0</v>
      </c>
      <c r="W39" s="6"/>
      <c r="X39" s="7">
        <f t="shared" si="34"/>
        <v>0</v>
      </c>
      <c r="Y39" s="6"/>
      <c r="Z39" s="7">
        <f t="shared" si="35"/>
        <v>0</v>
      </c>
      <c r="AA39" s="6"/>
      <c r="AB39" s="7">
        <f t="shared" si="36"/>
        <v>0</v>
      </c>
      <c r="AC39" s="6"/>
      <c r="AD39" s="7">
        <f t="shared" si="37"/>
        <v>0</v>
      </c>
      <c r="AE39" s="8">
        <f t="shared" si="38"/>
        <v>0</v>
      </c>
      <c r="AF39" s="6">
        <f t="shared" si="22"/>
        <v>0</v>
      </c>
      <c r="AG39" s="6">
        <f t="shared" si="23"/>
        <v>29</v>
      </c>
      <c r="AH39" s="13">
        <f t="shared" si="24"/>
        <v>0</v>
      </c>
    </row>
    <row r="40" spans="1:34" x14ac:dyDescent="0.3">
      <c r="A40" s="5">
        <f t="shared" si="21"/>
        <v>30</v>
      </c>
      <c r="B40" s="6"/>
      <c r="C40" s="6"/>
      <c r="D40" s="6"/>
      <c r="E40" s="6"/>
      <c r="F40" s="7">
        <f t="shared" si="25"/>
        <v>0</v>
      </c>
      <c r="G40" s="6"/>
      <c r="H40" s="7">
        <f t="shared" si="26"/>
        <v>0</v>
      </c>
      <c r="I40" s="6"/>
      <c r="J40" s="19">
        <f t="shared" si="27"/>
        <v>0</v>
      </c>
      <c r="K40" s="6"/>
      <c r="L40" s="19">
        <f t="shared" si="28"/>
        <v>0</v>
      </c>
      <c r="M40" s="6"/>
      <c r="N40" s="19">
        <f t="shared" si="29"/>
        <v>0</v>
      </c>
      <c r="O40" s="6"/>
      <c r="P40" s="19">
        <f t="shared" si="30"/>
        <v>0</v>
      </c>
      <c r="Q40" s="6"/>
      <c r="R40" s="7">
        <f t="shared" si="31"/>
        <v>0</v>
      </c>
      <c r="S40" s="6"/>
      <c r="T40" s="7">
        <f t="shared" si="32"/>
        <v>0</v>
      </c>
      <c r="U40" s="6"/>
      <c r="V40" s="7">
        <f t="shared" si="33"/>
        <v>0</v>
      </c>
      <c r="W40" s="6"/>
      <c r="X40" s="7">
        <f t="shared" si="34"/>
        <v>0</v>
      </c>
      <c r="Y40" s="6"/>
      <c r="Z40" s="7">
        <f t="shared" si="35"/>
        <v>0</v>
      </c>
      <c r="AA40" s="6"/>
      <c r="AB40" s="7">
        <f t="shared" si="36"/>
        <v>0</v>
      </c>
      <c r="AC40" s="6"/>
      <c r="AD40" s="7">
        <f t="shared" si="37"/>
        <v>0</v>
      </c>
      <c r="AE40" s="8">
        <f t="shared" si="38"/>
        <v>0</v>
      </c>
      <c r="AF40" s="6">
        <f t="shared" si="22"/>
        <v>0</v>
      </c>
      <c r="AG40" s="6">
        <f t="shared" si="23"/>
        <v>30</v>
      </c>
      <c r="AH40" s="13">
        <f t="shared" si="24"/>
        <v>0</v>
      </c>
    </row>
    <row r="41" spans="1:34" x14ac:dyDescent="0.3">
      <c r="A41" s="5">
        <f t="shared" si="21"/>
        <v>31</v>
      </c>
      <c r="B41" s="6"/>
      <c r="C41" s="6"/>
      <c r="D41" s="6"/>
      <c r="E41" s="6"/>
      <c r="F41" s="7">
        <f t="shared" si="25"/>
        <v>0</v>
      </c>
      <c r="G41" s="6"/>
      <c r="H41" s="7">
        <f t="shared" si="26"/>
        <v>0</v>
      </c>
      <c r="I41" s="6"/>
      <c r="J41" s="19">
        <f t="shared" si="27"/>
        <v>0</v>
      </c>
      <c r="K41" s="6"/>
      <c r="L41" s="19">
        <f t="shared" si="28"/>
        <v>0</v>
      </c>
      <c r="M41" s="6"/>
      <c r="N41" s="19">
        <f t="shared" si="29"/>
        <v>0</v>
      </c>
      <c r="O41" s="6"/>
      <c r="P41" s="19">
        <f t="shared" si="30"/>
        <v>0</v>
      </c>
      <c r="Q41" s="6"/>
      <c r="R41" s="7">
        <f t="shared" si="31"/>
        <v>0</v>
      </c>
      <c r="S41" s="6"/>
      <c r="T41" s="7">
        <f t="shared" si="32"/>
        <v>0</v>
      </c>
      <c r="U41" s="6"/>
      <c r="V41" s="7">
        <f t="shared" si="33"/>
        <v>0</v>
      </c>
      <c r="W41" s="6"/>
      <c r="X41" s="7">
        <f t="shared" si="34"/>
        <v>0</v>
      </c>
      <c r="Y41" s="6"/>
      <c r="Z41" s="7">
        <f t="shared" si="35"/>
        <v>0</v>
      </c>
      <c r="AA41" s="6"/>
      <c r="AB41" s="7">
        <f t="shared" si="36"/>
        <v>0</v>
      </c>
      <c r="AC41" s="6"/>
      <c r="AD41" s="7">
        <f t="shared" si="37"/>
        <v>0</v>
      </c>
      <c r="AE41" s="8">
        <f t="shared" si="38"/>
        <v>0</v>
      </c>
      <c r="AF41" s="6">
        <f t="shared" si="22"/>
        <v>0</v>
      </c>
      <c r="AG41" s="6">
        <f t="shared" si="23"/>
        <v>31</v>
      </c>
      <c r="AH41" s="13">
        <f t="shared" si="24"/>
        <v>0</v>
      </c>
    </row>
    <row r="42" spans="1:34" x14ac:dyDescent="0.3">
      <c r="A42" s="5">
        <f t="shared" si="21"/>
        <v>32</v>
      </c>
      <c r="B42" s="6"/>
      <c r="C42" s="6"/>
      <c r="D42" s="6"/>
      <c r="E42" s="6"/>
      <c r="F42" s="7">
        <f t="shared" si="25"/>
        <v>0</v>
      </c>
      <c r="G42" s="6"/>
      <c r="H42" s="7">
        <f t="shared" si="26"/>
        <v>0</v>
      </c>
      <c r="I42" s="6"/>
      <c r="J42" s="19">
        <f t="shared" si="27"/>
        <v>0</v>
      </c>
      <c r="K42" s="6"/>
      <c r="L42" s="19">
        <f t="shared" si="28"/>
        <v>0</v>
      </c>
      <c r="M42" s="6"/>
      <c r="N42" s="19">
        <f t="shared" si="29"/>
        <v>0</v>
      </c>
      <c r="O42" s="6"/>
      <c r="P42" s="19">
        <f t="shared" si="30"/>
        <v>0</v>
      </c>
      <c r="Q42" s="6"/>
      <c r="R42" s="7">
        <f t="shared" si="31"/>
        <v>0</v>
      </c>
      <c r="S42" s="6"/>
      <c r="T42" s="7">
        <f t="shared" si="32"/>
        <v>0</v>
      </c>
      <c r="U42" s="6"/>
      <c r="V42" s="7">
        <f t="shared" si="33"/>
        <v>0</v>
      </c>
      <c r="W42" s="6"/>
      <c r="X42" s="7">
        <f t="shared" si="34"/>
        <v>0</v>
      </c>
      <c r="Y42" s="6"/>
      <c r="Z42" s="7">
        <f t="shared" si="35"/>
        <v>0</v>
      </c>
      <c r="AA42" s="6"/>
      <c r="AB42" s="7">
        <f t="shared" si="36"/>
        <v>0</v>
      </c>
      <c r="AC42" s="6"/>
      <c r="AD42" s="7">
        <f t="shared" si="37"/>
        <v>0</v>
      </c>
      <c r="AE42" s="8">
        <f t="shared" si="38"/>
        <v>0</v>
      </c>
      <c r="AF42" s="6">
        <f t="shared" si="22"/>
        <v>0</v>
      </c>
      <c r="AG42" s="6">
        <f t="shared" si="23"/>
        <v>32</v>
      </c>
      <c r="AH42" s="13">
        <f t="shared" si="24"/>
        <v>0</v>
      </c>
    </row>
    <row r="43" spans="1:34" x14ac:dyDescent="0.3">
      <c r="A43" s="5">
        <f t="shared" si="21"/>
        <v>33</v>
      </c>
      <c r="B43" s="6"/>
      <c r="C43" s="6"/>
      <c r="D43" s="6"/>
      <c r="E43" s="6"/>
      <c r="F43" s="7">
        <f t="shared" si="25"/>
        <v>0</v>
      </c>
      <c r="G43" s="6"/>
      <c r="H43" s="7">
        <f t="shared" si="26"/>
        <v>0</v>
      </c>
      <c r="I43" s="6"/>
      <c r="J43" s="19">
        <f t="shared" si="27"/>
        <v>0</v>
      </c>
      <c r="K43" s="6"/>
      <c r="L43" s="19">
        <f t="shared" si="28"/>
        <v>0</v>
      </c>
      <c r="M43" s="6"/>
      <c r="N43" s="19">
        <f t="shared" si="29"/>
        <v>0</v>
      </c>
      <c r="O43" s="6"/>
      <c r="P43" s="19">
        <f t="shared" si="30"/>
        <v>0</v>
      </c>
      <c r="Q43" s="6"/>
      <c r="R43" s="7">
        <f t="shared" si="31"/>
        <v>0</v>
      </c>
      <c r="S43" s="6"/>
      <c r="T43" s="7">
        <f t="shared" si="32"/>
        <v>0</v>
      </c>
      <c r="U43" s="6"/>
      <c r="V43" s="7">
        <f t="shared" si="33"/>
        <v>0</v>
      </c>
      <c r="W43" s="6"/>
      <c r="X43" s="7">
        <f t="shared" si="34"/>
        <v>0</v>
      </c>
      <c r="Y43" s="6"/>
      <c r="Z43" s="7">
        <f t="shared" si="35"/>
        <v>0</v>
      </c>
      <c r="AA43" s="6"/>
      <c r="AB43" s="7">
        <f t="shared" si="36"/>
        <v>0</v>
      </c>
      <c r="AC43" s="6"/>
      <c r="AD43" s="7">
        <f t="shared" si="37"/>
        <v>0</v>
      </c>
      <c r="AE43" s="8">
        <f t="shared" si="38"/>
        <v>0</v>
      </c>
      <c r="AF43" s="6">
        <f t="shared" si="22"/>
        <v>0</v>
      </c>
      <c r="AG43" s="6">
        <f t="shared" si="23"/>
        <v>33</v>
      </c>
      <c r="AH43" s="13">
        <f t="shared" si="24"/>
        <v>0</v>
      </c>
    </row>
    <row r="44" spans="1:34" x14ac:dyDescent="0.3">
      <c r="A44" s="5">
        <f t="shared" si="21"/>
        <v>34</v>
      </c>
      <c r="B44" s="6"/>
      <c r="C44" s="6"/>
      <c r="D44" s="6"/>
      <c r="E44" s="6"/>
      <c r="F44" s="7">
        <f t="shared" si="25"/>
        <v>0</v>
      </c>
      <c r="G44" s="6"/>
      <c r="H44" s="7">
        <f t="shared" si="26"/>
        <v>0</v>
      </c>
      <c r="I44" s="6"/>
      <c r="J44" s="19">
        <f t="shared" si="27"/>
        <v>0</v>
      </c>
      <c r="K44" s="6"/>
      <c r="L44" s="19">
        <f t="shared" si="28"/>
        <v>0</v>
      </c>
      <c r="M44" s="6"/>
      <c r="N44" s="19">
        <f t="shared" si="29"/>
        <v>0</v>
      </c>
      <c r="O44" s="6"/>
      <c r="P44" s="19">
        <f t="shared" si="30"/>
        <v>0</v>
      </c>
      <c r="Q44" s="6"/>
      <c r="R44" s="7">
        <f t="shared" si="31"/>
        <v>0</v>
      </c>
      <c r="S44" s="6"/>
      <c r="T44" s="7">
        <f t="shared" si="32"/>
        <v>0</v>
      </c>
      <c r="U44" s="6"/>
      <c r="V44" s="7">
        <f t="shared" si="33"/>
        <v>0</v>
      </c>
      <c r="W44" s="6"/>
      <c r="X44" s="7">
        <f t="shared" si="34"/>
        <v>0</v>
      </c>
      <c r="Y44" s="6"/>
      <c r="Z44" s="7">
        <f t="shared" si="35"/>
        <v>0</v>
      </c>
      <c r="AA44" s="6"/>
      <c r="AB44" s="7">
        <f t="shared" si="36"/>
        <v>0</v>
      </c>
      <c r="AC44" s="6"/>
      <c r="AD44" s="7">
        <f t="shared" si="37"/>
        <v>0</v>
      </c>
      <c r="AE44" s="8">
        <f t="shared" si="38"/>
        <v>0</v>
      </c>
      <c r="AF44" s="6">
        <f t="shared" si="22"/>
        <v>0</v>
      </c>
      <c r="AG44" s="6">
        <f t="shared" si="23"/>
        <v>34</v>
      </c>
      <c r="AH44" s="13">
        <f t="shared" si="24"/>
        <v>0</v>
      </c>
    </row>
    <row r="45" spans="1:34" x14ac:dyDescent="0.3">
      <c r="A45" s="5">
        <f t="shared" si="21"/>
        <v>35</v>
      </c>
      <c r="B45" s="6"/>
      <c r="C45" s="6"/>
      <c r="D45" s="6"/>
      <c r="E45" s="6"/>
      <c r="F45" s="7">
        <f t="shared" si="25"/>
        <v>0</v>
      </c>
      <c r="G45" s="6"/>
      <c r="H45" s="7">
        <f t="shared" si="26"/>
        <v>0</v>
      </c>
      <c r="I45" s="6"/>
      <c r="J45" s="19">
        <f t="shared" si="27"/>
        <v>0</v>
      </c>
      <c r="K45" s="6"/>
      <c r="L45" s="19">
        <f t="shared" si="28"/>
        <v>0</v>
      </c>
      <c r="M45" s="6"/>
      <c r="N45" s="19">
        <f t="shared" si="29"/>
        <v>0</v>
      </c>
      <c r="O45" s="6"/>
      <c r="P45" s="19">
        <f t="shared" si="30"/>
        <v>0</v>
      </c>
      <c r="Q45" s="6"/>
      <c r="R45" s="7">
        <f t="shared" si="31"/>
        <v>0</v>
      </c>
      <c r="S45" s="6"/>
      <c r="T45" s="7">
        <f t="shared" si="32"/>
        <v>0</v>
      </c>
      <c r="U45" s="6"/>
      <c r="V45" s="7">
        <f t="shared" si="33"/>
        <v>0</v>
      </c>
      <c r="W45" s="6"/>
      <c r="X45" s="7">
        <f t="shared" si="34"/>
        <v>0</v>
      </c>
      <c r="Y45" s="6"/>
      <c r="Z45" s="7">
        <f t="shared" si="35"/>
        <v>0</v>
      </c>
      <c r="AA45" s="6"/>
      <c r="AB45" s="7">
        <f t="shared" si="36"/>
        <v>0</v>
      </c>
      <c r="AC45" s="6"/>
      <c r="AD45" s="7">
        <f t="shared" si="37"/>
        <v>0</v>
      </c>
      <c r="AE45" s="8">
        <f t="shared" si="38"/>
        <v>0</v>
      </c>
      <c r="AF45" s="6">
        <f t="shared" si="22"/>
        <v>0</v>
      </c>
      <c r="AG45" s="6">
        <f t="shared" si="23"/>
        <v>35</v>
      </c>
      <c r="AH45" s="13">
        <f t="shared" si="24"/>
        <v>0</v>
      </c>
    </row>
    <row r="46" spans="1:34" x14ac:dyDescent="0.3">
      <c r="A46" s="39" t="s">
        <v>149</v>
      </c>
      <c r="B46" s="39"/>
      <c r="C46" s="40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11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3">
      <c r="A47" s="41" t="s">
        <v>30</v>
      </c>
      <c r="B47" s="41"/>
      <c r="C47" s="41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0.61111111111111116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7">
    <sortCondition descending="1" ref="AE11:AE37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3"/>
  <sheetViews>
    <sheetView zoomScale="120" zoomScaleNormal="12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M18" sqref="M18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777343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10.6640625" customWidth="1"/>
    <col min="13" max="13" width="8.33203125" customWidth="1"/>
    <col min="14" max="14" width="12.44140625" customWidth="1"/>
    <col min="15" max="15" width="7.6640625" customWidth="1"/>
    <col min="16" max="16" width="12.33203125" customWidth="1"/>
    <col min="17" max="17" width="4.77734375" customWidth="1"/>
    <col min="18" max="18" width="8.777343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x14ac:dyDescent="0.3">
      <c r="E2" s="47" t="s">
        <v>27</v>
      </c>
      <c r="F2" s="47"/>
      <c r="G2" s="11">
        <f>COUNTA(B11:B58)</f>
        <v>48</v>
      </c>
    </row>
    <row r="3" spans="1:22" x14ac:dyDescent="0.3">
      <c r="E3" s="47" t="s">
        <v>28</v>
      </c>
      <c r="F3" s="47"/>
      <c r="G3" s="11">
        <f>COUNTA(G8:R8)</f>
        <v>5</v>
      </c>
    </row>
    <row r="4" spans="1:22" x14ac:dyDescent="0.3">
      <c r="A4" s="9"/>
      <c r="B4" s="51" t="s">
        <v>21</v>
      </c>
      <c r="C4" s="51"/>
      <c r="D4" s="3"/>
    </row>
    <row r="6" spans="1:22" x14ac:dyDescent="0.3">
      <c r="D6" s="1" t="s">
        <v>0</v>
      </c>
      <c r="E6" s="42" t="s">
        <v>241</v>
      </c>
      <c r="F6" s="42"/>
      <c r="G6" s="42" t="s">
        <v>404</v>
      </c>
      <c r="H6" s="42"/>
      <c r="I6" s="42" t="s">
        <v>532</v>
      </c>
      <c r="J6" s="42"/>
      <c r="K6" s="42" t="s">
        <v>544</v>
      </c>
      <c r="L6" s="42"/>
      <c r="M6" s="42" t="s">
        <v>605</v>
      </c>
      <c r="N6" s="42"/>
      <c r="O6" s="42" t="s">
        <v>607</v>
      </c>
      <c r="P6" s="42"/>
      <c r="Q6" s="42"/>
      <c r="R6" s="42"/>
    </row>
    <row r="7" spans="1:22" x14ac:dyDescent="0.3">
      <c r="D7" s="1" t="s">
        <v>10</v>
      </c>
      <c r="E7" s="43">
        <v>2</v>
      </c>
      <c r="F7" s="44"/>
      <c r="G7" s="43">
        <v>2</v>
      </c>
      <c r="H7" s="44"/>
      <c r="I7" s="43">
        <v>3</v>
      </c>
      <c r="J7" s="44"/>
      <c r="K7" s="43">
        <v>4</v>
      </c>
      <c r="L7" s="44"/>
      <c r="M7" s="43">
        <v>5</v>
      </c>
      <c r="N7" s="44"/>
      <c r="O7" s="43">
        <v>3</v>
      </c>
      <c r="P7" s="44"/>
      <c r="Q7" s="43"/>
      <c r="R7" s="44"/>
    </row>
    <row r="8" spans="1:22" x14ac:dyDescent="0.3">
      <c r="D8" s="1" t="s">
        <v>1</v>
      </c>
      <c r="E8" s="45">
        <v>45935</v>
      </c>
      <c r="F8" s="45"/>
      <c r="G8" s="45">
        <v>45984</v>
      </c>
      <c r="H8" s="45"/>
      <c r="I8" s="45">
        <v>45991</v>
      </c>
      <c r="J8" s="45"/>
      <c r="K8" s="45">
        <v>46040</v>
      </c>
      <c r="L8" s="45"/>
      <c r="M8" s="45">
        <v>46110</v>
      </c>
      <c r="N8" s="45"/>
      <c r="O8" s="45">
        <v>46116</v>
      </c>
      <c r="P8" s="45"/>
      <c r="Q8" s="45"/>
      <c r="R8" s="45"/>
      <c r="U8" s="11"/>
    </row>
    <row r="9" spans="1:22" x14ac:dyDescent="0.3">
      <c r="D9" s="1" t="s">
        <v>2</v>
      </c>
      <c r="E9" s="43">
        <v>24</v>
      </c>
      <c r="F9" s="44"/>
      <c r="G9" s="43">
        <v>28</v>
      </c>
      <c r="H9" s="44"/>
      <c r="I9" s="43">
        <v>43</v>
      </c>
      <c r="J9" s="44"/>
      <c r="K9" s="43">
        <v>207</v>
      </c>
      <c r="L9" s="44"/>
      <c r="M9" s="43">
        <v>185</v>
      </c>
      <c r="N9" s="44"/>
      <c r="O9" s="43">
        <v>31</v>
      </c>
      <c r="P9" s="44"/>
      <c r="Q9" s="43"/>
      <c r="R9" s="4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3">
      <c r="A11" s="5">
        <f t="shared" ref="A11:A58" si="0">T11</f>
        <v>1</v>
      </c>
      <c r="B11" s="21" t="s">
        <v>38</v>
      </c>
      <c r="C11" s="21" t="s">
        <v>39</v>
      </c>
      <c r="D11" s="21" t="s">
        <v>189</v>
      </c>
      <c r="E11" s="21">
        <v>1</v>
      </c>
      <c r="F11" s="27">
        <f t="shared" ref="F11:F47" si="1">IF(E11=0,,($E$9-E11)*$E$7*100/$E$9)</f>
        <v>191.66666666666666</v>
      </c>
      <c r="G11" s="21">
        <v>2</v>
      </c>
      <c r="H11" s="27">
        <f t="shared" ref="H11:H43" si="2">IF(G11=0,,($G$9-G11)*$G$7*100/$G$9)</f>
        <v>185.71428571428572</v>
      </c>
      <c r="I11" s="21">
        <v>1</v>
      </c>
      <c r="J11" s="27">
        <f t="shared" ref="J11:J49" si="3">IF(I11=0,,($I$9-I11)*$I$7*100/$I$9)</f>
        <v>293.02325581395348</v>
      </c>
      <c r="K11" s="21">
        <v>44</v>
      </c>
      <c r="L11" s="7">
        <f t="shared" ref="L11:L47" si="4">IF(K11=0,,($K$9-K11)*$K$7*100/$K$9)</f>
        <v>314.97584541062804</v>
      </c>
      <c r="M11" s="21">
        <v>22</v>
      </c>
      <c r="N11" s="7">
        <f t="shared" ref="N11:N47" si="5">IF(M11=0,,($M$9-M11)*$M$7*100/$M$9)</f>
        <v>440.54054054054052</v>
      </c>
      <c r="O11" s="37">
        <v>1</v>
      </c>
      <c r="P11" s="7">
        <f t="shared" ref="P11:P55" si="6">IF(O11=0,,($O$9-O11)*$O$7*100/$O$9)</f>
        <v>290.32258064516128</v>
      </c>
      <c r="Q11" s="14"/>
      <c r="R11" s="7">
        <f t="shared" ref="R11:R47" si="7">IF(Q11=0,,($Q$9-Q11)*$Q$7*100/$Q$9)</f>
        <v>0</v>
      </c>
      <c r="S11" s="8">
        <f t="shared" ref="S11:S58" si="8">F11+H11+J11+L11+P11+R11+N11</f>
        <v>1716.2431747912356</v>
      </c>
      <c r="T11" s="6">
        <f t="shared" ref="T11:T58" si="9">ROW(B11)-10</f>
        <v>1</v>
      </c>
      <c r="U11" s="6">
        <f t="shared" ref="U11:U58" si="10">COUNTA(G11,I11,K11,M11,Q11,O11,E11)</f>
        <v>6</v>
      </c>
      <c r="V11" s="13">
        <f t="shared" ref="V11:V58" si="11">U11/$G$3</f>
        <v>1.2</v>
      </c>
    </row>
    <row r="12" spans="1:22" x14ac:dyDescent="0.3">
      <c r="A12" s="5">
        <f t="shared" si="0"/>
        <v>2</v>
      </c>
      <c r="B12" s="21" t="s">
        <v>45</v>
      </c>
      <c r="C12" s="21" t="s">
        <v>676</v>
      </c>
      <c r="D12" s="21" t="s">
        <v>47</v>
      </c>
      <c r="E12" s="21">
        <v>3</v>
      </c>
      <c r="F12" s="27">
        <f t="shared" si="1"/>
        <v>175</v>
      </c>
      <c r="G12" s="21">
        <v>1</v>
      </c>
      <c r="H12" s="27">
        <f t="shared" si="2"/>
        <v>192.85714285714286</v>
      </c>
      <c r="I12" s="21">
        <v>3</v>
      </c>
      <c r="J12" s="27">
        <f t="shared" si="3"/>
        <v>279.06976744186045</v>
      </c>
      <c r="K12" s="21">
        <v>13</v>
      </c>
      <c r="L12" s="7">
        <f t="shared" si="4"/>
        <v>374.87922705314008</v>
      </c>
      <c r="M12" s="21">
        <v>25</v>
      </c>
      <c r="N12" s="7">
        <f t="shared" si="5"/>
        <v>432.43243243243245</v>
      </c>
      <c r="O12" s="21">
        <v>5</v>
      </c>
      <c r="P12" s="7">
        <f t="shared" si="6"/>
        <v>251.61290322580646</v>
      </c>
      <c r="Q12" s="6"/>
      <c r="R12" s="7">
        <f t="shared" si="7"/>
        <v>0</v>
      </c>
      <c r="S12" s="8">
        <f t="shared" si="8"/>
        <v>1705.8514730103825</v>
      </c>
      <c r="T12" s="6">
        <f t="shared" si="9"/>
        <v>2</v>
      </c>
      <c r="U12" s="6">
        <f t="shared" si="10"/>
        <v>6</v>
      </c>
      <c r="V12" s="13">
        <f t="shared" si="11"/>
        <v>1.2</v>
      </c>
    </row>
    <row r="13" spans="1:22" x14ac:dyDescent="0.3">
      <c r="A13" s="5">
        <f t="shared" si="0"/>
        <v>3</v>
      </c>
      <c r="B13" s="21" t="s">
        <v>117</v>
      </c>
      <c r="C13" s="21" t="s">
        <v>118</v>
      </c>
      <c r="D13" s="21" t="s">
        <v>42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21">
        <v>8</v>
      </c>
      <c r="L13" s="7">
        <f t="shared" si="4"/>
        <v>384.54106280193236</v>
      </c>
      <c r="M13" s="21">
        <v>38</v>
      </c>
      <c r="N13" s="7">
        <f t="shared" si="5"/>
        <v>397.29729729729729</v>
      </c>
      <c r="O13" s="37">
        <v>6</v>
      </c>
      <c r="P13" s="7">
        <f t="shared" si="6"/>
        <v>241.93548387096774</v>
      </c>
      <c r="Q13" s="14"/>
      <c r="R13" s="7">
        <f t="shared" si="7"/>
        <v>0</v>
      </c>
      <c r="S13" s="8">
        <f t="shared" si="8"/>
        <v>1607.937742087584</v>
      </c>
      <c r="T13" s="6">
        <f t="shared" si="9"/>
        <v>3</v>
      </c>
      <c r="U13" s="6">
        <f t="shared" si="10"/>
        <v>6</v>
      </c>
      <c r="V13" s="13">
        <f t="shared" si="11"/>
        <v>1.2</v>
      </c>
    </row>
    <row r="14" spans="1:22" x14ac:dyDescent="0.3">
      <c r="A14" s="5">
        <f t="shared" si="0"/>
        <v>4</v>
      </c>
      <c r="B14" s="21" t="s">
        <v>50</v>
      </c>
      <c r="C14" s="21" t="s">
        <v>51</v>
      </c>
      <c r="D14" s="21" t="s">
        <v>189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21">
        <v>32</v>
      </c>
      <c r="L14" s="7">
        <f t="shared" si="4"/>
        <v>338.16425120772948</v>
      </c>
      <c r="M14" s="21">
        <v>69</v>
      </c>
      <c r="N14" s="7">
        <f t="shared" si="5"/>
        <v>313.51351351351349</v>
      </c>
      <c r="O14" s="37">
        <v>2</v>
      </c>
      <c r="P14" s="7">
        <f t="shared" si="6"/>
        <v>280.64516129032256</v>
      </c>
      <c r="Q14" s="14"/>
      <c r="R14" s="7">
        <f t="shared" si="7"/>
        <v>0</v>
      </c>
      <c r="S14" s="8">
        <f t="shared" si="8"/>
        <v>1510.0361043061391</v>
      </c>
      <c r="T14" s="6">
        <f t="shared" si="9"/>
        <v>4</v>
      </c>
      <c r="U14" s="6">
        <f t="shared" si="10"/>
        <v>6</v>
      </c>
      <c r="V14" s="13">
        <f t="shared" si="11"/>
        <v>1.2</v>
      </c>
    </row>
    <row r="15" spans="1:22" x14ac:dyDescent="0.3">
      <c r="A15" s="5">
        <f t="shared" si="0"/>
        <v>5</v>
      </c>
      <c r="B15" s="21" t="s">
        <v>83</v>
      </c>
      <c r="C15" s="21" t="s">
        <v>84</v>
      </c>
      <c r="D15" s="21" t="s">
        <v>47</v>
      </c>
      <c r="E15" s="21">
        <v>3</v>
      </c>
      <c r="F15" s="27">
        <f t="shared" si="1"/>
        <v>175</v>
      </c>
      <c r="G15" s="21">
        <v>5</v>
      </c>
      <c r="H15" s="27">
        <f t="shared" si="2"/>
        <v>164.28571428571428</v>
      </c>
      <c r="I15" s="21">
        <v>15</v>
      </c>
      <c r="J15" s="27">
        <f t="shared" si="3"/>
        <v>195.34883720930233</v>
      </c>
      <c r="K15" s="21">
        <v>79</v>
      </c>
      <c r="L15" s="7">
        <f t="shared" si="4"/>
        <v>247.34299516908212</v>
      </c>
      <c r="M15" s="21">
        <v>59</v>
      </c>
      <c r="N15" s="7">
        <f t="shared" si="5"/>
        <v>340.54054054054052</v>
      </c>
      <c r="O15" s="37">
        <v>9</v>
      </c>
      <c r="P15" s="7">
        <f t="shared" si="6"/>
        <v>212.90322580645162</v>
      </c>
      <c r="Q15" s="14"/>
      <c r="R15" s="7">
        <f t="shared" si="7"/>
        <v>0</v>
      </c>
      <c r="S15" s="8">
        <f t="shared" si="8"/>
        <v>1335.4213130110907</v>
      </c>
      <c r="T15" s="6">
        <f t="shared" si="9"/>
        <v>5</v>
      </c>
      <c r="U15" s="6">
        <f t="shared" si="10"/>
        <v>6</v>
      </c>
      <c r="V15" s="13">
        <f t="shared" si="11"/>
        <v>1.2</v>
      </c>
    </row>
    <row r="16" spans="1:22" x14ac:dyDescent="0.3">
      <c r="A16" s="5">
        <f t="shared" si="0"/>
        <v>6</v>
      </c>
      <c r="B16" s="21" t="s">
        <v>199</v>
      </c>
      <c r="C16" s="21" t="s">
        <v>204</v>
      </c>
      <c r="D16" s="21" t="s">
        <v>189</v>
      </c>
      <c r="E16" s="21">
        <v>9</v>
      </c>
      <c r="F16" s="27">
        <f t="shared" si="1"/>
        <v>125</v>
      </c>
      <c r="G16" s="21">
        <v>3</v>
      </c>
      <c r="H16" s="27">
        <f t="shared" si="2"/>
        <v>178.57142857142858</v>
      </c>
      <c r="I16" s="21">
        <v>10</v>
      </c>
      <c r="J16" s="27">
        <f t="shared" si="3"/>
        <v>230.23255813953489</v>
      </c>
      <c r="K16" s="21">
        <v>52</v>
      </c>
      <c r="L16" s="7">
        <f t="shared" si="4"/>
        <v>299.51690821256039</v>
      </c>
      <c r="M16" s="21">
        <v>110</v>
      </c>
      <c r="N16" s="7">
        <f t="shared" si="5"/>
        <v>202.70270270270271</v>
      </c>
      <c r="O16" s="21">
        <v>12</v>
      </c>
      <c r="P16" s="7">
        <f t="shared" si="6"/>
        <v>183.87096774193549</v>
      </c>
      <c r="Q16" s="6"/>
      <c r="R16" s="7">
        <f t="shared" si="7"/>
        <v>0</v>
      </c>
      <c r="S16" s="8">
        <f t="shared" si="8"/>
        <v>1219.8945653681621</v>
      </c>
      <c r="T16" s="6">
        <f t="shared" si="9"/>
        <v>6</v>
      </c>
      <c r="U16" s="6">
        <f t="shared" si="10"/>
        <v>6</v>
      </c>
      <c r="V16" s="13">
        <f t="shared" si="11"/>
        <v>1.2</v>
      </c>
    </row>
    <row r="17" spans="1:22" x14ac:dyDescent="0.3">
      <c r="A17" s="5">
        <f t="shared" si="0"/>
        <v>7</v>
      </c>
      <c r="B17" s="21" t="s">
        <v>420</v>
      </c>
      <c r="C17" s="21" t="s">
        <v>121</v>
      </c>
      <c r="D17" s="21" t="s">
        <v>189</v>
      </c>
      <c r="E17" s="21"/>
      <c r="F17" s="27">
        <f t="shared" si="1"/>
        <v>0</v>
      </c>
      <c r="G17" s="21">
        <v>3</v>
      </c>
      <c r="H17" s="27">
        <f t="shared" si="2"/>
        <v>178.57142857142858</v>
      </c>
      <c r="I17" s="21">
        <v>3</v>
      </c>
      <c r="J17" s="27">
        <f t="shared" si="3"/>
        <v>279.06976744186045</v>
      </c>
      <c r="K17" s="21">
        <v>82</v>
      </c>
      <c r="L17" s="7">
        <f t="shared" si="4"/>
        <v>241.54589371980677</v>
      </c>
      <c r="M17" s="21">
        <v>81</v>
      </c>
      <c r="N17" s="7">
        <f t="shared" si="5"/>
        <v>281.08108108108109</v>
      </c>
      <c r="O17" s="21">
        <v>7</v>
      </c>
      <c r="P17" s="7">
        <f t="shared" si="6"/>
        <v>232.25806451612902</v>
      </c>
      <c r="Q17" s="6"/>
      <c r="R17" s="7">
        <f t="shared" si="7"/>
        <v>0</v>
      </c>
      <c r="S17" s="8">
        <f t="shared" si="8"/>
        <v>1212.5262353303058</v>
      </c>
      <c r="T17" s="6">
        <f t="shared" si="9"/>
        <v>7</v>
      </c>
      <c r="U17" s="6">
        <f t="shared" si="10"/>
        <v>5</v>
      </c>
      <c r="V17" s="13">
        <f t="shared" si="11"/>
        <v>1</v>
      </c>
    </row>
    <row r="18" spans="1:22" x14ac:dyDescent="0.3">
      <c r="A18" s="5">
        <f t="shared" si="0"/>
        <v>8</v>
      </c>
      <c r="B18" s="21" t="s">
        <v>421</v>
      </c>
      <c r="C18" s="21" t="s">
        <v>194</v>
      </c>
      <c r="D18" s="21" t="s">
        <v>192</v>
      </c>
      <c r="E18" s="21"/>
      <c r="F18" s="27">
        <f t="shared" si="1"/>
        <v>0</v>
      </c>
      <c r="G18" s="21">
        <v>12</v>
      </c>
      <c r="H18" s="27">
        <f t="shared" si="2"/>
        <v>114.28571428571429</v>
      </c>
      <c r="I18" s="21">
        <v>7</v>
      </c>
      <c r="J18" s="27">
        <f t="shared" si="3"/>
        <v>251.16279069767441</v>
      </c>
      <c r="K18" s="21">
        <v>43</v>
      </c>
      <c r="L18" s="7">
        <f t="shared" si="4"/>
        <v>316.90821256038646</v>
      </c>
      <c r="M18" s="21">
        <v>79</v>
      </c>
      <c r="N18" s="7">
        <f t="shared" si="5"/>
        <v>286.48648648648651</v>
      </c>
      <c r="O18" s="21">
        <v>11</v>
      </c>
      <c r="P18" s="7">
        <f t="shared" si="6"/>
        <v>193.54838709677421</v>
      </c>
      <c r="Q18" s="6"/>
      <c r="R18" s="7">
        <f t="shared" si="7"/>
        <v>0</v>
      </c>
      <c r="S18" s="8">
        <f t="shared" si="8"/>
        <v>1162.3915911270358</v>
      </c>
      <c r="T18" s="6">
        <f t="shared" si="9"/>
        <v>8</v>
      </c>
      <c r="U18" s="6">
        <f t="shared" si="10"/>
        <v>5</v>
      </c>
      <c r="V18" s="13">
        <f t="shared" si="11"/>
        <v>1</v>
      </c>
    </row>
    <row r="19" spans="1:22" x14ac:dyDescent="0.3">
      <c r="A19" s="5">
        <f t="shared" si="0"/>
        <v>9</v>
      </c>
      <c r="B19" s="21" t="s">
        <v>197</v>
      </c>
      <c r="C19" s="21" t="s">
        <v>91</v>
      </c>
      <c r="D19" s="21" t="s">
        <v>159</v>
      </c>
      <c r="E19" s="21">
        <v>8</v>
      </c>
      <c r="F19" s="27">
        <f t="shared" si="1"/>
        <v>133.33333333333334</v>
      </c>
      <c r="G19" s="21">
        <v>6</v>
      </c>
      <c r="H19" s="27">
        <f t="shared" si="2"/>
        <v>157.14285714285714</v>
      </c>
      <c r="I19" s="21">
        <v>6</v>
      </c>
      <c r="J19" s="27">
        <f t="shared" si="3"/>
        <v>258.13953488372096</v>
      </c>
      <c r="K19" s="21"/>
      <c r="L19" s="7">
        <f t="shared" si="4"/>
        <v>0</v>
      </c>
      <c r="M19" s="21">
        <v>52</v>
      </c>
      <c r="N19" s="7">
        <f t="shared" si="5"/>
        <v>359.45945945945948</v>
      </c>
      <c r="O19" s="21">
        <v>8</v>
      </c>
      <c r="P19" s="7">
        <f t="shared" si="6"/>
        <v>222.58064516129033</v>
      </c>
      <c r="Q19" s="6"/>
      <c r="R19" s="7">
        <f t="shared" si="7"/>
        <v>0</v>
      </c>
      <c r="S19" s="8">
        <f t="shared" si="8"/>
        <v>1130.6558299806613</v>
      </c>
      <c r="T19" s="6">
        <f t="shared" si="9"/>
        <v>9</v>
      </c>
      <c r="U19" s="6">
        <f t="shared" si="10"/>
        <v>5</v>
      </c>
      <c r="V19" s="13">
        <f t="shared" si="11"/>
        <v>1</v>
      </c>
    </row>
    <row r="20" spans="1:22" x14ac:dyDescent="0.3">
      <c r="A20" s="5">
        <f t="shared" si="0"/>
        <v>10</v>
      </c>
      <c r="B20" s="21" t="s">
        <v>119</v>
      </c>
      <c r="C20" s="21" t="s">
        <v>120</v>
      </c>
      <c r="D20" s="21" t="s">
        <v>189</v>
      </c>
      <c r="E20" s="21">
        <v>6</v>
      </c>
      <c r="F20" s="27">
        <f t="shared" si="1"/>
        <v>150</v>
      </c>
      <c r="G20" s="21">
        <v>10</v>
      </c>
      <c r="H20" s="27">
        <f t="shared" si="2"/>
        <v>128.57142857142858</v>
      </c>
      <c r="I20" s="21">
        <v>8</v>
      </c>
      <c r="J20" s="27">
        <f t="shared" si="3"/>
        <v>244.18604651162789</v>
      </c>
      <c r="K20" s="21">
        <v>113</v>
      </c>
      <c r="L20" s="7">
        <f t="shared" si="4"/>
        <v>181.6425120772947</v>
      </c>
      <c r="M20" s="21">
        <v>104</v>
      </c>
      <c r="N20" s="7">
        <f t="shared" si="5"/>
        <v>218.91891891891891</v>
      </c>
      <c r="O20" s="21">
        <v>10</v>
      </c>
      <c r="P20" s="7">
        <f t="shared" si="6"/>
        <v>203.2258064516129</v>
      </c>
      <c r="Q20" s="6"/>
      <c r="R20" s="7">
        <f t="shared" si="7"/>
        <v>0</v>
      </c>
      <c r="S20" s="8">
        <f t="shared" si="8"/>
        <v>1126.5447125308829</v>
      </c>
      <c r="T20" s="6">
        <f t="shared" si="9"/>
        <v>10</v>
      </c>
      <c r="U20" s="6">
        <f t="shared" si="10"/>
        <v>6</v>
      </c>
      <c r="V20" s="13">
        <f t="shared" si="11"/>
        <v>1.2</v>
      </c>
    </row>
    <row r="21" spans="1:22" x14ac:dyDescent="0.3">
      <c r="A21" s="5">
        <f t="shared" si="0"/>
        <v>11</v>
      </c>
      <c r="B21" s="21" t="s">
        <v>104</v>
      </c>
      <c r="C21" s="21" t="s">
        <v>105</v>
      </c>
      <c r="D21" s="21" t="s">
        <v>159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21">
        <v>42</v>
      </c>
      <c r="L21" s="7">
        <f t="shared" si="4"/>
        <v>318.84057971014494</v>
      </c>
      <c r="M21" s="21">
        <v>112</v>
      </c>
      <c r="N21" s="7">
        <f t="shared" si="5"/>
        <v>197.29729729729729</v>
      </c>
      <c r="O21" s="21">
        <v>14</v>
      </c>
      <c r="P21" s="7">
        <f t="shared" si="6"/>
        <v>164.51612903225808</v>
      </c>
      <c r="Q21" s="6"/>
      <c r="R21" s="7">
        <f t="shared" si="7"/>
        <v>0</v>
      </c>
      <c r="S21" s="8">
        <f t="shared" si="8"/>
        <v>970.38268821024292</v>
      </c>
      <c r="T21" s="6">
        <f t="shared" si="9"/>
        <v>11</v>
      </c>
      <c r="U21" s="6">
        <f t="shared" si="10"/>
        <v>5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492</v>
      </c>
      <c r="C22" s="21" t="s">
        <v>493</v>
      </c>
      <c r="D22" s="21" t="s">
        <v>190</v>
      </c>
      <c r="E22" s="21"/>
      <c r="F22" s="27">
        <f t="shared" si="1"/>
        <v>0</v>
      </c>
      <c r="G22" s="21"/>
      <c r="H22" s="27">
        <f t="shared" si="2"/>
        <v>0</v>
      </c>
      <c r="I22" s="21">
        <v>13</v>
      </c>
      <c r="J22" s="27">
        <f t="shared" si="3"/>
        <v>209.30232558139534</v>
      </c>
      <c r="K22" s="21">
        <v>146</v>
      </c>
      <c r="L22" s="7">
        <f t="shared" si="4"/>
        <v>117.8743961352657</v>
      </c>
      <c r="M22" s="21">
        <v>49</v>
      </c>
      <c r="N22" s="7">
        <f t="shared" si="5"/>
        <v>367.56756756756755</v>
      </c>
      <c r="O22" s="21">
        <v>3</v>
      </c>
      <c r="P22" s="7">
        <f t="shared" si="6"/>
        <v>270.96774193548384</v>
      </c>
      <c r="Q22" s="6"/>
      <c r="R22" s="7">
        <f t="shared" si="7"/>
        <v>0</v>
      </c>
      <c r="S22" s="8">
        <f t="shared" si="8"/>
        <v>965.71203121971234</v>
      </c>
      <c r="T22" s="6">
        <f t="shared" si="9"/>
        <v>12</v>
      </c>
      <c r="U22" s="6">
        <f t="shared" si="10"/>
        <v>4</v>
      </c>
      <c r="V22" s="13">
        <f t="shared" si="11"/>
        <v>0.8</v>
      </c>
    </row>
    <row r="23" spans="1:22" x14ac:dyDescent="0.3">
      <c r="A23" s="5">
        <f t="shared" si="0"/>
        <v>13</v>
      </c>
      <c r="B23" s="21" t="s">
        <v>111</v>
      </c>
      <c r="C23" s="21" t="s">
        <v>122</v>
      </c>
      <c r="D23" s="21" t="s">
        <v>159</v>
      </c>
      <c r="E23" s="21">
        <v>5</v>
      </c>
      <c r="F23" s="27">
        <f t="shared" si="1"/>
        <v>158.33333333333334</v>
      </c>
      <c r="G23" s="21"/>
      <c r="H23" s="27">
        <f t="shared" si="2"/>
        <v>0</v>
      </c>
      <c r="I23" s="21">
        <v>14</v>
      </c>
      <c r="J23" s="27">
        <f t="shared" si="3"/>
        <v>202.32558139534885</v>
      </c>
      <c r="K23" s="21">
        <v>130</v>
      </c>
      <c r="L23" s="7">
        <f t="shared" si="4"/>
        <v>148.79227053140096</v>
      </c>
      <c r="M23" s="21">
        <v>122</v>
      </c>
      <c r="N23" s="7">
        <f t="shared" si="5"/>
        <v>170.27027027027026</v>
      </c>
      <c r="O23" s="21">
        <v>3</v>
      </c>
      <c r="P23" s="7">
        <f t="shared" si="6"/>
        <v>270.96774193548384</v>
      </c>
      <c r="Q23" s="6"/>
      <c r="R23" s="7">
        <f t="shared" si="7"/>
        <v>0</v>
      </c>
      <c r="S23" s="8">
        <f t="shared" si="8"/>
        <v>950.6891974658372</v>
      </c>
      <c r="T23" s="6">
        <f t="shared" si="9"/>
        <v>13</v>
      </c>
      <c r="U23" s="6">
        <f t="shared" si="10"/>
        <v>5</v>
      </c>
      <c r="V23" s="13">
        <f t="shared" si="11"/>
        <v>1</v>
      </c>
    </row>
    <row r="24" spans="1:22" x14ac:dyDescent="0.3">
      <c r="A24" s="5">
        <f t="shared" si="0"/>
        <v>14</v>
      </c>
      <c r="B24" s="21" t="s">
        <v>200</v>
      </c>
      <c r="C24" s="21" t="s">
        <v>196</v>
      </c>
      <c r="D24" s="21" t="s">
        <v>191</v>
      </c>
      <c r="E24" s="21">
        <v>10</v>
      </c>
      <c r="F24" s="27">
        <f t="shared" si="1"/>
        <v>116.66666666666667</v>
      </c>
      <c r="G24" s="21">
        <v>8</v>
      </c>
      <c r="H24" s="27">
        <f t="shared" si="2"/>
        <v>142.85714285714286</v>
      </c>
      <c r="I24" s="21">
        <v>12</v>
      </c>
      <c r="J24" s="27">
        <f t="shared" si="3"/>
        <v>216.27906976744185</v>
      </c>
      <c r="K24" s="21">
        <v>87</v>
      </c>
      <c r="L24" s="7">
        <f t="shared" si="4"/>
        <v>231.8840579710145</v>
      </c>
      <c r="M24" s="21">
        <v>171</v>
      </c>
      <c r="N24" s="7">
        <f t="shared" si="5"/>
        <v>37.837837837837839</v>
      </c>
      <c r="O24" s="21"/>
      <c r="P24" s="7">
        <f t="shared" si="6"/>
        <v>0</v>
      </c>
      <c r="Q24" s="6"/>
      <c r="R24" s="7">
        <f t="shared" si="7"/>
        <v>0</v>
      </c>
      <c r="S24" s="8">
        <f t="shared" si="8"/>
        <v>745.52477510010374</v>
      </c>
      <c r="T24" s="6">
        <f t="shared" si="9"/>
        <v>14</v>
      </c>
      <c r="U24" s="6">
        <f t="shared" si="10"/>
        <v>5</v>
      </c>
      <c r="V24" s="13">
        <f t="shared" si="11"/>
        <v>1</v>
      </c>
    </row>
    <row r="25" spans="1:22" x14ac:dyDescent="0.3">
      <c r="A25" s="5">
        <f t="shared" si="0"/>
        <v>15</v>
      </c>
      <c r="B25" s="21" t="s">
        <v>213</v>
      </c>
      <c r="C25" s="21" t="s">
        <v>214</v>
      </c>
      <c r="D25" s="21" t="s">
        <v>52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21">
        <v>155</v>
      </c>
      <c r="L25" s="7">
        <f t="shared" si="4"/>
        <v>100.48309178743962</v>
      </c>
      <c r="M25" s="21">
        <v>103</v>
      </c>
      <c r="N25" s="7">
        <f t="shared" si="5"/>
        <v>221.62162162162161</v>
      </c>
      <c r="O25" s="21">
        <v>29</v>
      </c>
      <c r="P25" s="7">
        <f t="shared" si="6"/>
        <v>19.35483870967742</v>
      </c>
      <c r="Q25" s="6"/>
      <c r="R25" s="7">
        <f t="shared" si="7"/>
        <v>0</v>
      </c>
      <c r="S25" s="8">
        <f t="shared" si="8"/>
        <v>700.56807925052158</v>
      </c>
      <c r="T25" s="6">
        <f t="shared" si="9"/>
        <v>15</v>
      </c>
      <c r="U25" s="6">
        <f t="shared" si="10"/>
        <v>6</v>
      </c>
      <c r="V25" s="13">
        <f t="shared" si="11"/>
        <v>1.2</v>
      </c>
    </row>
    <row r="26" spans="1:22" x14ac:dyDescent="0.3">
      <c r="A26" s="5">
        <f t="shared" si="0"/>
        <v>16</v>
      </c>
      <c r="B26" s="21" t="s">
        <v>88</v>
      </c>
      <c r="C26" s="21" t="s">
        <v>89</v>
      </c>
      <c r="D26" s="21" t="s">
        <v>52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21">
        <v>156</v>
      </c>
      <c r="L26" s="7">
        <f t="shared" si="4"/>
        <v>98.550724637681157</v>
      </c>
      <c r="M26" s="21">
        <v>133</v>
      </c>
      <c r="N26" s="7">
        <f t="shared" si="5"/>
        <v>140.54054054054055</v>
      </c>
      <c r="O26" s="37">
        <v>23</v>
      </c>
      <c r="P26" s="7">
        <f t="shared" si="6"/>
        <v>77.41935483870968</v>
      </c>
      <c r="Q26" s="14"/>
      <c r="R26" s="7">
        <f t="shared" si="7"/>
        <v>0</v>
      </c>
      <c r="S26" s="8">
        <f t="shared" si="8"/>
        <v>653.49843840009851</v>
      </c>
      <c r="T26" s="6">
        <f t="shared" si="9"/>
        <v>16</v>
      </c>
      <c r="U26" s="6">
        <f t="shared" si="10"/>
        <v>6</v>
      </c>
      <c r="V26" s="13">
        <f t="shared" si="11"/>
        <v>1.2</v>
      </c>
    </row>
    <row r="27" spans="1:22" x14ac:dyDescent="0.3">
      <c r="A27" s="5">
        <f t="shared" si="0"/>
        <v>17</v>
      </c>
      <c r="B27" s="21" t="s">
        <v>77</v>
      </c>
      <c r="C27" s="21" t="s">
        <v>78</v>
      </c>
      <c r="D27" s="21" t="s">
        <v>189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21">
        <v>139</v>
      </c>
      <c r="L27" s="7">
        <f t="shared" si="4"/>
        <v>131.40096618357487</v>
      </c>
      <c r="M27" s="21">
        <v>151</v>
      </c>
      <c r="N27" s="7">
        <f t="shared" si="5"/>
        <v>91.891891891891888</v>
      </c>
      <c r="O27" s="21">
        <v>15</v>
      </c>
      <c r="P27" s="7">
        <f t="shared" si="6"/>
        <v>154.83870967741936</v>
      </c>
      <c r="Q27" s="6"/>
      <c r="R27" s="7">
        <f t="shared" si="7"/>
        <v>0</v>
      </c>
      <c r="S27" s="8">
        <f t="shared" si="8"/>
        <v>631.45382688909876</v>
      </c>
      <c r="T27" s="6">
        <f t="shared" si="9"/>
        <v>17</v>
      </c>
      <c r="U27" s="6">
        <f t="shared" si="10"/>
        <v>5</v>
      </c>
      <c r="V27" s="13">
        <f t="shared" si="11"/>
        <v>1</v>
      </c>
    </row>
    <row r="28" spans="1:22" x14ac:dyDescent="0.3">
      <c r="A28" s="5">
        <f t="shared" si="0"/>
        <v>18</v>
      </c>
      <c r="B28" s="21" t="s">
        <v>127</v>
      </c>
      <c r="C28" s="21" t="s">
        <v>93</v>
      </c>
      <c r="D28" s="21" t="s">
        <v>192</v>
      </c>
      <c r="E28" s="21">
        <v>18</v>
      </c>
      <c r="F28" s="27">
        <f t="shared" si="1"/>
        <v>50</v>
      </c>
      <c r="G28" s="21"/>
      <c r="H28" s="27">
        <f t="shared" si="2"/>
        <v>0</v>
      </c>
      <c r="I28" s="21">
        <v>9</v>
      </c>
      <c r="J28" s="27">
        <f t="shared" si="3"/>
        <v>237.2093023255814</v>
      </c>
      <c r="K28" s="21">
        <v>73</v>
      </c>
      <c r="L28" s="7">
        <f t="shared" si="4"/>
        <v>258.93719806763283</v>
      </c>
      <c r="M28" s="21"/>
      <c r="N28" s="7">
        <f t="shared" si="5"/>
        <v>0</v>
      </c>
      <c r="O28" s="37"/>
      <c r="P28" s="7">
        <f t="shared" si="6"/>
        <v>0</v>
      </c>
      <c r="Q28" s="14"/>
      <c r="R28" s="7">
        <f t="shared" si="7"/>
        <v>0</v>
      </c>
      <c r="S28" s="8">
        <f t="shared" si="8"/>
        <v>546.14650039321418</v>
      </c>
      <c r="T28" s="6">
        <f t="shared" si="9"/>
        <v>18</v>
      </c>
      <c r="U28" s="6">
        <f t="shared" si="10"/>
        <v>3</v>
      </c>
      <c r="V28" s="13">
        <f t="shared" si="11"/>
        <v>0.6</v>
      </c>
    </row>
    <row r="29" spans="1:22" x14ac:dyDescent="0.3">
      <c r="A29" s="5">
        <f t="shared" si="0"/>
        <v>19</v>
      </c>
      <c r="B29" s="21" t="s">
        <v>87</v>
      </c>
      <c r="C29" s="21" t="s">
        <v>196</v>
      </c>
      <c r="D29" s="21" t="s">
        <v>189</v>
      </c>
      <c r="E29" s="21"/>
      <c r="F29" s="27">
        <f t="shared" si="1"/>
        <v>0</v>
      </c>
      <c r="G29" s="21"/>
      <c r="H29" s="27">
        <f t="shared" si="2"/>
        <v>0</v>
      </c>
      <c r="I29" s="21">
        <v>11</v>
      </c>
      <c r="J29" s="27">
        <f t="shared" si="3"/>
        <v>223.25581395348837</v>
      </c>
      <c r="K29" s="21"/>
      <c r="L29" s="7">
        <f t="shared" si="4"/>
        <v>0</v>
      </c>
      <c r="M29" s="21">
        <v>126</v>
      </c>
      <c r="N29" s="7">
        <f t="shared" si="5"/>
        <v>159.45945945945945</v>
      </c>
      <c r="O29" s="21">
        <v>19</v>
      </c>
      <c r="P29" s="7">
        <f t="shared" si="6"/>
        <v>116.12903225806451</v>
      </c>
      <c r="Q29" s="6"/>
      <c r="R29" s="7">
        <f t="shared" si="7"/>
        <v>0</v>
      </c>
      <c r="S29" s="8">
        <f t="shared" si="8"/>
        <v>498.84430567101231</v>
      </c>
      <c r="T29" s="6">
        <f t="shared" si="9"/>
        <v>19</v>
      </c>
      <c r="U29" s="6">
        <f t="shared" si="10"/>
        <v>3</v>
      </c>
      <c r="V29" s="13">
        <f t="shared" si="11"/>
        <v>0.6</v>
      </c>
    </row>
    <row r="30" spans="1:22" x14ac:dyDescent="0.3">
      <c r="A30" s="5">
        <f t="shared" si="0"/>
        <v>20</v>
      </c>
      <c r="B30" s="21" t="s">
        <v>125</v>
      </c>
      <c r="C30" s="21" t="s">
        <v>126</v>
      </c>
      <c r="D30" s="21" t="s">
        <v>189</v>
      </c>
      <c r="E30" s="21">
        <v>16</v>
      </c>
      <c r="F30" s="27">
        <f t="shared" si="1"/>
        <v>66.666666666666671</v>
      </c>
      <c r="G30" s="21">
        <v>21</v>
      </c>
      <c r="H30" s="27">
        <f t="shared" si="2"/>
        <v>50</v>
      </c>
      <c r="I30" s="21"/>
      <c r="J30" s="27">
        <f t="shared" si="3"/>
        <v>0</v>
      </c>
      <c r="K30" s="21">
        <v>123</v>
      </c>
      <c r="L30" s="7">
        <f t="shared" si="4"/>
        <v>162.31884057971016</v>
      </c>
      <c r="M30" s="21">
        <v>184</v>
      </c>
      <c r="N30" s="7">
        <f t="shared" si="5"/>
        <v>2.7027027027027026</v>
      </c>
      <c r="O30" s="21">
        <v>13</v>
      </c>
      <c r="P30" s="7">
        <f t="shared" si="6"/>
        <v>174.19354838709677</v>
      </c>
      <c r="Q30" s="6"/>
      <c r="R30" s="7">
        <f t="shared" si="7"/>
        <v>0</v>
      </c>
      <c r="S30" s="8">
        <f t="shared" si="8"/>
        <v>455.88175833617629</v>
      </c>
      <c r="T30" s="6">
        <f t="shared" si="9"/>
        <v>20</v>
      </c>
      <c r="U30" s="6">
        <f t="shared" si="10"/>
        <v>5</v>
      </c>
      <c r="V30" s="13">
        <f t="shared" si="11"/>
        <v>1</v>
      </c>
    </row>
    <row r="31" spans="1:22" x14ac:dyDescent="0.3">
      <c r="A31" s="5">
        <f t="shared" si="0"/>
        <v>21</v>
      </c>
      <c r="B31" s="21" t="s">
        <v>371</v>
      </c>
      <c r="C31" s="21" t="s">
        <v>372</v>
      </c>
      <c r="D31" s="21" t="s">
        <v>52</v>
      </c>
      <c r="E31" s="21"/>
      <c r="F31" s="27">
        <f t="shared" si="1"/>
        <v>0</v>
      </c>
      <c r="G31" s="21">
        <v>26</v>
      </c>
      <c r="H31" s="27">
        <f t="shared" si="2"/>
        <v>14.285714285714286</v>
      </c>
      <c r="I31" s="21">
        <v>16</v>
      </c>
      <c r="J31" s="27">
        <f t="shared" si="3"/>
        <v>188.37209302325581</v>
      </c>
      <c r="K31" s="21">
        <v>162</v>
      </c>
      <c r="L31" s="7">
        <f t="shared" si="4"/>
        <v>86.956521739130437</v>
      </c>
      <c r="M31" s="21">
        <v>156</v>
      </c>
      <c r="N31" s="7">
        <f t="shared" si="5"/>
        <v>78.378378378378372</v>
      </c>
      <c r="O31" s="21">
        <v>24</v>
      </c>
      <c r="P31" s="7">
        <f t="shared" si="6"/>
        <v>67.741935483870961</v>
      </c>
      <c r="Q31" s="6"/>
      <c r="R31" s="7">
        <f t="shared" si="7"/>
        <v>0</v>
      </c>
      <c r="S31" s="8">
        <f t="shared" si="8"/>
        <v>435.73464291034992</v>
      </c>
      <c r="T31" s="6">
        <f t="shared" si="9"/>
        <v>21</v>
      </c>
      <c r="U31" s="6">
        <f t="shared" si="10"/>
        <v>5</v>
      </c>
      <c r="V31" s="13">
        <f t="shared" si="11"/>
        <v>1</v>
      </c>
    </row>
    <row r="32" spans="1:22" x14ac:dyDescent="0.3">
      <c r="A32" s="5">
        <f t="shared" si="0"/>
        <v>22</v>
      </c>
      <c r="B32" s="21" t="s">
        <v>85</v>
      </c>
      <c r="C32" s="21" t="s">
        <v>86</v>
      </c>
      <c r="D32" s="21" t="s">
        <v>52</v>
      </c>
      <c r="E32" s="21"/>
      <c r="F32" s="27">
        <f t="shared" si="1"/>
        <v>0</v>
      </c>
      <c r="G32" s="21">
        <v>24</v>
      </c>
      <c r="H32" s="27">
        <f t="shared" si="2"/>
        <v>28.571428571428573</v>
      </c>
      <c r="I32" s="21">
        <v>27</v>
      </c>
      <c r="J32" s="27">
        <f t="shared" si="3"/>
        <v>111.62790697674419</v>
      </c>
      <c r="K32" s="21">
        <v>190</v>
      </c>
      <c r="L32" s="7">
        <f t="shared" si="4"/>
        <v>32.850241545893716</v>
      </c>
      <c r="M32" s="21">
        <v>142</v>
      </c>
      <c r="N32" s="7">
        <f t="shared" si="5"/>
        <v>116.21621621621621</v>
      </c>
      <c r="O32" s="21">
        <v>18</v>
      </c>
      <c r="P32" s="7">
        <f t="shared" si="6"/>
        <v>125.80645161290323</v>
      </c>
      <c r="Q32" s="6"/>
      <c r="R32" s="7">
        <f t="shared" si="7"/>
        <v>0</v>
      </c>
      <c r="S32" s="8">
        <f t="shared" si="8"/>
        <v>415.07224492318591</v>
      </c>
      <c r="T32" s="6">
        <f t="shared" si="9"/>
        <v>22</v>
      </c>
      <c r="U32" s="6">
        <f t="shared" si="10"/>
        <v>5</v>
      </c>
      <c r="V32" s="13">
        <f t="shared" si="11"/>
        <v>1</v>
      </c>
    </row>
    <row r="33" spans="1:22" x14ac:dyDescent="0.3">
      <c r="A33" s="5">
        <f t="shared" si="0"/>
        <v>23</v>
      </c>
      <c r="B33" s="21" t="s">
        <v>216</v>
      </c>
      <c r="C33" s="21" t="s">
        <v>217</v>
      </c>
      <c r="D33" s="21" t="s">
        <v>47</v>
      </c>
      <c r="E33" s="21">
        <v>20</v>
      </c>
      <c r="F33" s="27">
        <f t="shared" si="1"/>
        <v>33.333333333333336</v>
      </c>
      <c r="G33" s="21">
        <v>19</v>
      </c>
      <c r="H33" s="27">
        <f t="shared" si="2"/>
        <v>64.285714285714292</v>
      </c>
      <c r="I33" s="21">
        <v>24</v>
      </c>
      <c r="J33" s="27">
        <f t="shared" si="3"/>
        <v>132.55813953488371</v>
      </c>
      <c r="K33" s="21">
        <v>171</v>
      </c>
      <c r="L33" s="7">
        <f t="shared" si="4"/>
        <v>69.565217391304344</v>
      </c>
      <c r="M33" s="21">
        <v>153</v>
      </c>
      <c r="N33" s="7">
        <f t="shared" si="5"/>
        <v>86.486486486486484</v>
      </c>
      <c r="O33" s="37"/>
      <c r="P33" s="7">
        <f t="shared" si="6"/>
        <v>0</v>
      </c>
      <c r="Q33" s="14"/>
      <c r="R33" s="7">
        <f t="shared" si="7"/>
        <v>0</v>
      </c>
      <c r="S33" s="8">
        <f t="shared" si="8"/>
        <v>386.22889103172213</v>
      </c>
      <c r="T33" s="6">
        <f t="shared" si="9"/>
        <v>23</v>
      </c>
      <c r="U33" s="6">
        <f t="shared" si="10"/>
        <v>5</v>
      </c>
      <c r="V33" s="13">
        <f t="shared" si="11"/>
        <v>1</v>
      </c>
    </row>
    <row r="34" spans="1:22" x14ac:dyDescent="0.3">
      <c r="A34" s="5">
        <f t="shared" si="0"/>
        <v>24</v>
      </c>
      <c r="B34" s="21" t="s">
        <v>208</v>
      </c>
      <c r="C34" s="21" t="s">
        <v>195</v>
      </c>
      <c r="D34" s="21" t="s">
        <v>42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21">
        <v>184</v>
      </c>
      <c r="L34" s="7">
        <f t="shared" si="4"/>
        <v>44.444444444444443</v>
      </c>
      <c r="M34" s="21"/>
      <c r="N34" s="7">
        <f t="shared" si="5"/>
        <v>0</v>
      </c>
      <c r="O34" s="21">
        <v>21</v>
      </c>
      <c r="P34" s="7">
        <f t="shared" si="6"/>
        <v>96.774193548387103</v>
      </c>
      <c r="Q34" s="6"/>
      <c r="R34" s="7">
        <f t="shared" si="7"/>
        <v>0</v>
      </c>
      <c r="S34" s="8">
        <f t="shared" si="8"/>
        <v>355.75352171376176</v>
      </c>
      <c r="T34" s="6">
        <f t="shared" si="9"/>
        <v>24</v>
      </c>
      <c r="U34" s="6">
        <f t="shared" si="10"/>
        <v>4</v>
      </c>
      <c r="V34" s="13">
        <f t="shared" si="11"/>
        <v>0.8</v>
      </c>
    </row>
    <row r="35" spans="1:22" x14ac:dyDescent="0.3">
      <c r="A35" s="5">
        <f t="shared" si="0"/>
        <v>25</v>
      </c>
      <c r="B35" s="21" t="s">
        <v>106</v>
      </c>
      <c r="C35" s="21" t="s">
        <v>58</v>
      </c>
      <c r="D35" s="21" t="s">
        <v>52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21">
        <v>204</v>
      </c>
      <c r="L35" s="7">
        <f t="shared" si="4"/>
        <v>5.7971014492753623</v>
      </c>
      <c r="M35" s="21">
        <v>181</v>
      </c>
      <c r="N35" s="7">
        <f t="shared" si="5"/>
        <v>10.810810810810811</v>
      </c>
      <c r="O35" s="21">
        <v>22</v>
      </c>
      <c r="P35" s="7">
        <f t="shared" si="6"/>
        <v>87.096774193548384</v>
      </c>
      <c r="Q35" s="6"/>
      <c r="R35" s="7">
        <f t="shared" si="7"/>
        <v>0</v>
      </c>
      <c r="S35" s="8">
        <f t="shared" si="8"/>
        <v>338.44997991985827</v>
      </c>
      <c r="T35" s="6">
        <f t="shared" si="9"/>
        <v>25</v>
      </c>
      <c r="U35" s="6">
        <f t="shared" si="10"/>
        <v>6</v>
      </c>
      <c r="V35" s="13">
        <f t="shared" si="11"/>
        <v>1.2</v>
      </c>
    </row>
    <row r="36" spans="1:22" x14ac:dyDescent="0.3">
      <c r="A36" s="5">
        <f t="shared" si="0"/>
        <v>26</v>
      </c>
      <c r="B36" s="21" t="s">
        <v>81</v>
      </c>
      <c r="C36" s="21" t="s">
        <v>82</v>
      </c>
      <c r="D36" s="21" t="s">
        <v>47</v>
      </c>
      <c r="E36" s="21">
        <v>22</v>
      </c>
      <c r="F36" s="27">
        <f t="shared" si="1"/>
        <v>16.666666666666668</v>
      </c>
      <c r="G36" s="21"/>
      <c r="H36" s="27">
        <f t="shared" si="2"/>
        <v>0</v>
      </c>
      <c r="I36" s="21">
        <v>21</v>
      </c>
      <c r="J36" s="27">
        <f t="shared" si="3"/>
        <v>153.48837209302326</v>
      </c>
      <c r="K36" s="21">
        <v>159</v>
      </c>
      <c r="L36" s="7">
        <f t="shared" si="4"/>
        <v>92.753623188405797</v>
      </c>
      <c r="M36" s="21">
        <v>180</v>
      </c>
      <c r="N36" s="7">
        <f t="shared" si="5"/>
        <v>13.513513513513514</v>
      </c>
      <c r="O36" s="21">
        <v>28</v>
      </c>
      <c r="P36" s="7">
        <f t="shared" si="6"/>
        <v>29.032258064516128</v>
      </c>
      <c r="Q36" s="6"/>
      <c r="R36" s="7">
        <f t="shared" si="7"/>
        <v>0</v>
      </c>
      <c r="S36" s="8">
        <f t="shared" si="8"/>
        <v>305.45443352612534</v>
      </c>
      <c r="T36" s="6">
        <f t="shared" si="9"/>
        <v>26</v>
      </c>
      <c r="U36" s="6">
        <f t="shared" si="10"/>
        <v>5</v>
      </c>
      <c r="V36" s="13">
        <f t="shared" si="11"/>
        <v>1</v>
      </c>
    </row>
    <row r="37" spans="1:22" x14ac:dyDescent="0.3">
      <c r="A37" s="5">
        <f t="shared" si="0"/>
        <v>27</v>
      </c>
      <c r="B37" s="21" t="s">
        <v>156</v>
      </c>
      <c r="C37" s="21" t="s">
        <v>136</v>
      </c>
      <c r="D37" s="21" t="s">
        <v>190</v>
      </c>
      <c r="E37" s="21">
        <v>19</v>
      </c>
      <c r="F37" s="27">
        <f t="shared" si="1"/>
        <v>41.666666666666664</v>
      </c>
      <c r="G37" s="21">
        <v>18</v>
      </c>
      <c r="H37" s="27">
        <f t="shared" si="2"/>
        <v>71.428571428571431</v>
      </c>
      <c r="I37" s="21">
        <v>36</v>
      </c>
      <c r="J37" s="27">
        <f t="shared" si="3"/>
        <v>48.837209302325583</v>
      </c>
      <c r="K37" s="21">
        <v>200</v>
      </c>
      <c r="L37" s="7">
        <f t="shared" si="4"/>
        <v>13.526570048309178</v>
      </c>
      <c r="M37" s="21"/>
      <c r="N37" s="7">
        <f t="shared" si="5"/>
        <v>0</v>
      </c>
      <c r="O37" s="21">
        <v>20</v>
      </c>
      <c r="P37" s="7">
        <f t="shared" si="6"/>
        <v>106.45161290322581</v>
      </c>
      <c r="Q37" s="6"/>
      <c r="R37" s="7">
        <f t="shared" si="7"/>
        <v>0</v>
      </c>
      <c r="S37" s="8">
        <f t="shared" si="8"/>
        <v>281.91063034909865</v>
      </c>
      <c r="T37" s="6">
        <f t="shared" si="9"/>
        <v>27</v>
      </c>
      <c r="U37" s="6">
        <f t="shared" si="10"/>
        <v>5</v>
      </c>
      <c r="V37" s="13">
        <f t="shared" si="11"/>
        <v>1</v>
      </c>
    </row>
    <row r="38" spans="1:22" x14ac:dyDescent="0.3">
      <c r="A38" s="5">
        <f t="shared" si="0"/>
        <v>28</v>
      </c>
      <c r="B38" s="21" t="s">
        <v>171</v>
      </c>
      <c r="C38" s="21" t="s">
        <v>109</v>
      </c>
      <c r="D38" s="21" t="s">
        <v>47</v>
      </c>
      <c r="E38" s="21">
        <v>12</v>
      </c>
      <c r="F38" s="27">
        <f t="shared" si="1"/>
        <v>100</v>
      </c>
      <c r="G38" s="21"/>
      <c r="H38" s="27">
        <f t="shared" si="2"/>
        <v>0</v>
      </c>
      <c r="I38" s="21">
        <v>17</v>
      </c>
      <c r="J38" s="27">
        <f t="shared" si="3"/>
        <v>181.3953488372093</v>
      </c>
      <c r="K38" s="21"/>
      <c r="L38" s="7">
        <f t="shared" si="4"/>
        <v>0</v>
      </c>
      <c r="M38" s="21"/>
      <c r="N38" s="7">
        <f t="shared" si="5"/>
        <v>0</v>
      </c>
      <c r="O38" s="21"/>
      <c r="P38" s="7">
        <f t="shared" si="6"/>
        <v>0</v>
      </c>
      <c r="Q38" s="6"/>
      <c r="R38" s="7">
        <f t="shared" si="7"/>
        <v>0</v>
      </c>
      <c r="S38" s="8">
        <f t="shared" si="8"/>
        <v>281.39534883720933</v>
      </c>
      <c r="T38" s="6">
        <f t="shared" si="9"/>
        <v>28</v>
      </c>
      <c r="U38" s="6">
        <f t="shared" si="10"/>
        <v>2</v>
      </c>
      <c r="V38" s="13">
        <f t="shared" si="11"/>
        <v>0.4</v>
      </c>
    </row>
    <row r="39" spans="1:22" x14ac:dyDescent="0.3">
      <c r="A39" s="5">
        <f t="shared" si="0"/>
        <v>29</v>
      </c>
      <c r="B39" s="21" t="s">
        <v>124</v>
      </c>
      <c r="C39" s="21" t="s">
        <v>121</v>
      </c>
      <c r="D39" s="21" t="s">
        <v>190</v>
      </c>
      <c r="E39" s="21">
        <v>23</v>
      </c>
      <c r="F39" s="27">
        <f t="shared" si="1"/>
        <v>8.3333333333333339</v>
      </c>
      <c r="G39" s="21">
        <v>17</v>
      </c>
      <c r="H39" s="27">
        <f t="shared" si="2"/>
        <v>78.571428571428569</v>
      </c>
      <c r="I39" s="21">
        <v>29</v>
      </c>
      <c r="J39" s="27">
        <f t="shared" si="3"/>
        <v>97.674418604651166</v>
      </c>
      <c r="K39" s="21">
        <v>195</v>
      </c>
      <c r="L39" s="7">
        <f t="shared" si="4"/>
        <v>23.188405797101449</v>
      </c>
      <c r="M39" s="21"/>
      <c r="N39" s="7">
        <f t="shared" si="5"/>
        <v>0</v>
      </c>
      <c r="O39" s="21">
        <v>26</v>
      </c>
      <c r="P39" s="7">
        <f t="shared" si="6"/>
        <v>48.387096774193552</v>
      </c>
      <c r="Q39" s="6"/>
      <c r="R39" s="7">
        <f t="shared" si="7"/>
        <v>0</v>
      </c>
      <c r="S39" s="8">
        <f t="shared" si="8"/>
        <v>256.15468308070803</v>
      </c>
      <c r="T39" s="6">
        <f t="shared" si="9"/>
        <v>29</v>
      </c>
      <c r="U39" s="6">
        <f t="shared" si="10"/>
        <v>5</v>
      </c>
      <c r="V39" s="13">
        <f t="shared" si="11"/>
        <v>1</v>
      </c>
    </row>
    <row r="40" spans="1:22" x14ac:dyDescent="0.3">
      <c r="A40" s="5">
        <f t="shared" si="0"/>
        <v>30</v>
      </c>
      <c r="B40" s="21" t="s">
        <v>95</v>
      </c>
      <c r="C40" s="21" t="s">
        <v>108</v>
      </c>
      <c r="D40" s="21" t="s">
        <v>189</v>
      </c>
      <c r="E40" s="21"/>
      <c r="F40" s="27">
        <f t="shared" si="1"/>
        <v>0</v>
      </c>
      <c r="G40" s="21">
        <v>27</v>
      </c>
      <c r="H40" s="27">
        <f t="shared" si="2"/>
        <v>7.1428571428571432</v>
      </c>
      <c r="I40" s="21">
        <v>34</v>
      </c>
      <c r="J40" s="27">
        <f t="shared" si="3"/>
        <v>62.790697674418603</v>
      </c>
      <c r="K40" s="21"/>
      <c r="L40" s="7">
        <f t="shared" si="4"/>
        <v>0</v>
      </c>
      <c r="M40" s="21">
        <v>168</v>
      </c>
      <c r="N40" s="7">
        <f t="shared" si="5"/>
        <v>45.945945945945944</v>
      </c>
      <c r="O40" s="21">
        <v>17</v>
      </c>
      <c r="P40" s="7">
        <f t="shared" si="6"/>
        <v>135.48387096774192</v>
      </c>
      <c r="Q40" s="6"/>
      <c r="R40" s="7">
        <f t="shared" si="7"/>
        <v>0</v>
      </c>
      <c r="S40" s="8">
        <f t="shared" si="8"/>
        <v>251.36337173096359</v>
      </c>
      <c r="T40" s="6">
        <f t="shared" si="9"/>
        <v>30</v>
      </c>
      <c r="U40" s="6">
        <f t="shared" si="10"/>
        <v>4</v>
      </c>
      <c r="V40" s="13">
        <f t="shared" si="11"/>
        <v>0.8</v>
      </c>
    </row>
    <row r="41" spans="1:22" x14ac:dyDescent="0.3">
      <c r="A41" s="5">
        <f t="shared" si="0"/>
        <v>31</v>
      </c>
      <c r="B41" s="21" t="s">
        <v>129</v>
      </c>
      <c r="C41" s="21" t="s">
        <v>130</v>
      </c>
      <c r="D41" s="21" t="s">
        <v>192</v>
      </c>
      <c r="E41" s="21"/>
      <c r="F41" s="27">
        <f t="shared" si="1"/>
        <v>0</v>
      </c>
      <c r="G41" s="21"/>
      <c r="H41" s="27">
        <f t="shared" si="2"/>
        <v>0</v>
      </c>
      <c r="I41" s="21">
        <v>33</v>
      </c>
      <c r="J41" s="27">
        <f t="shared" si="3"/>
        <v>69.767441860465112</v>
      </c>
      <c r="K41" s="21"/>
      <c r="L41" s="7">
        <f t="shared" si="4"/>
        <v>0</v>
      </c>
      <c r="M41" s="21"/>
      <c r="N41" s="7">
        <f t="shared" si="5"/>
        <v>0</v>
      </c>
      <c r="O41" s="21">
        <v>16</v>
      </c>
      <c r="P41" s="7">
        <f t="shared" si="6"/>
        <v>145.16129032258064</v>
      </c>
      <c r="Q41" s="6"/>
      <c r="R41" s="7">
        <f t="shared" si="7"/>
        <v>0</v>
      </c>
      <c r="S41" s="8">
        <f t="shared" si="8"/>
        <v>214.92873218304575</v>
      </c>
      <c r="T41" s="6">
        <f t="shared" si="9"/>
        <v>31</v>
      </c>
      <c r="U41" s="6">
        <f t="shared" si="10"/>
        <v>2</v>
      </c>
      <c r="V41" s="13">
        <f t="shared" si="11"/>
        <v>0.4</v>
      </c>
    </row>
    <row r="42" spans="1:22" x14ac:dyDescent="0.3">
      <c r="A42" s="5">
        <f t="shared" si="0"/>
        <v>32</v>
      </c>
      <c r="B42" s="21" t="s">
        <v>422</v>
      </c>
      <c r="C42" s="21" t="s">
        <v>123</v>
      </c>
      <c r="D42" s="21" t="s">
        <v>181</v>
      </c>
      <c r="E42" s="21"/>
      <c r="F42" s="27">
        <f t="shared" si="1"/>
        <v>0</v>
      </c>
      <c r="G42" s="21">
        <v>20</v>
      </c>
      <c r="H42" s="27">
        <f t="shared" si="2"/>
        <v>57.142857142857146</v>
      </c>
      <c r="I42" s="21">
        <v>31</v>
      </c>
      <c r="J42" s="27">
        <f t="shared" si="3"/>
        <v>83.720930232558146</v>
      </c>
      <c r="K42" s="21">
        <v>181</v>
      </c>
      <c r="L42" s="7">
        <f t="shared" si="4"/>
        <v>50.24154589371981</v>
      </c>
      <c r="M42" s="21"/>
      <c r="N42" s="7">
        <f t="shared" si="5"/>
        <v>0</v>
      </c>
      <c r="O42" s="37"/>
      <c r="P42" s="7">
        <f t="shared" si="6"/>
        <v>0</v>
      </c>
      <c r="Q42" s="14"/>
      <c r="R42" s="7">
        <f t="shared" si="7"/>
        <v>0</v>
      </c>
      <c r="S42" s="8">
        <f t="shared" si="8"/>
        <v>191.10533326913509</v>
      </c>
      <c r="T42" s="6">
        <f t="shared" si="9"/>
        <v>32</v>
      </c>
      <c r="U42" s="6">
        <f t="shared" si="10"/>
        <v>3</v>
      </c>
      <c r="V42" s="13">
        <f t="shared" si="11"/>
        <v>0.6</v>
      </c>
    </row>
    <row r="43" spans="1:22" x14ac:dyDescent="0.3">
      <c r="A43" s="5">
        <f t="shared" si="0"/>
        <v>33</v>
      </c>
      <c r="B43" s="21" t="s">
        <v>193</v>
      </c>
      <c r="C43" s="21" t="s">
        <v>143</v>
      </c>
      <c r="D43" s="21" t="s">
        <v>191</v>
      </c>
      <c r="E43" s="21">
        <v>21</v>
      </c>
      <c r="F43" s="27">
        <f t="shared" si="1"/>
        <v>25</v>
      </c>
      <c r="G43" s="21"/>
      <c r="H43" s="27">
        <f t="shared" si="2"/>
        <v>0</v>
      </c>
      <c r="I43" s="21">
        <v>26</v>
      </c>
      <c r="J43" s="27">
        <f t="shared" si="3"/>
        <v>118.6046511627907</v>
      </c>
      <c r="K43" s="21"/>
      <c r="L43" s="7">
        <f t="shared" si="4"/>
        <v>0</v>
      </c>
      <c r="M43" s="21"/>
      <c r="N43" s="7">
        <f t="shared" si="5"/>
        <v>0</v>
      </c>
      <c r="O43" s="21"/>
      <c r="P43" s="7">
        <f t="shared" si="6"/>
        <v>0</v>
      </c>
      <c r="Q43" s="6"/>
      <c r="R43" s="7">
        <f t="shared" si="7"/>
        <v>0</v>
      </c>
      <c r="S43" s="8">
        <f t="shared" si="8"/>
        <v>143.6046511627907</v>
      </c>
      <c r="T43" s="6">
        <f t="shared" si="9"/>
        <v>33</v>
      </c>
      <c r="U43" s="6">
        <f t="shared" si="10"/>
        <v>2</v>
      </c>
      <c r="V43" s="13">
        <f t="shared" si="11"/>
        <v>0.4</v>
      </c>
    </row>
    <row r="44" spans="1:22" x14ac:dyDescent="0.3">
      <c r="A44" s="5">
        <f t="shared" si="0"/>
        <v>34</v>
      </c>
      <c r="B44" s="21" t="s">
        <v>361</v>
      </c>
      <c r="C44" s="21" t="s">
        <v>444</v>
      </c>
      <c r="D44" s="21" t="s">
        <v>189</v>
      </c>
      <c r="E44" s="21"/>
      <c r="F44" s="27">
        <f t="shared" si="1"/>
        <v>0</v>
      </c>
      <c r="G44" s="21"/>
      <c r="H44" s="27">
        <v>0</v>
      </c>
      <c r="I44" s="21">
        <v>27</v>
      </c>
      <c r="J44" s="27">
        <f t="shared" si="3"/>
        <v>111.62790697674419</v>
      </c>
      <c r="K44" s="21">
        <v>196</v>
      </c>
      <c r="L44" s="7">
        <f t="shared" si="4"/>
        <v>21.256038647342994</v>
      </c>
      <c r="M44" s="21"/>
      <c r="N44" s="7">
        <f t="shared" si="5"/>
        <v>0</v>
      </c>
      <c r="O44" s="21"/>
      <c r="P44" s="7">
        <f t="shared" si="6"/>
        <v>0</v>
      </c>
      <c r="Q44" s="6"/>
      <c r="R44" s="7">
        <f t="shared" si="7"/>
        <v>0</v>
      </c>
      <c r="S44" s="8">
        <f t="shared" si="8"/>
        <v>132.88394562408718</v>
      </c>
      <c r="T44" s="6">
        <f t="shared" si="9"/>
        <v>34</v>
      </c>
      <c r="U44" s="6">
        <f t="shared" si="10"/>
        <v>2</v>
      </c>
      <c r="V44" s="13">
        <f t="shared" si="11"/>
        <v>0.4</v>
      </c>
    </row>
    <row r="45" spans="1:22" x14ac:dyDescent="0.3">
      <c r="A45" s="5">
        <f t="shared" si="0"/>
        <v>35</v>
      </c>
      <c r="B45" s="21" t="s">
        <v>533</v>
      </c>
      <c r="C45" s="21" t="s">
        <v>534</v>
      </c>
      <c r="D45" s="21" t="s">
        <v>151</v>
      </c>
      <c r="E45" s="21"/>
      <c r="F45" s="27">
        <f t="shared" si="1"/>
        <v>0</v>
      </c>
      <c r="G45" s="21"/>
      <c r="H45" s="27">
        <f>IF(G45=0,,($G$9-G45)*$G$7*100/$G$9)</f>
        <v>0</v>
      </c>
      <c r="I45" s="21">
        <v>25</v>
      </c>
      <c r="J45" s="27">
        <f t="shared" si="3"/>
        <v>125.58139534883721</v>
      </c>
      <c r="K45" s="21"/>
      <c r="L45" s="7">
        <f t="shared" si="4"/>
        <v>0</v>
      </c>
      <c r="M45" s="21"/>
      <c r="N45" s="7">
        <f t="shared" si="5"/>
        <v>0</v>
      </c>
      <c r="O45" s="21"/>
      <c r="P45" s="7">
        <f t="shared" si="6"/>
        <v>0</v>
      </c>
      <c r="Q45" s="6"/>
      <c r="R45" s="7">
        <f t="shared" si="7"/>
        <v>0</v>
      </c>
      <c r="S45" s="8">
        <f t="shared" si="8"/>
        <v>125.58139534883721</v>
      </c>
      <c r="T45" s="6">
        <f t="shared" si="9"/>
        <v>35</v>
      </c>
      <c r="U45" s="6">
        <f t="shared" si="10"/>
        <v>1</v>
      </c>
      <c r="V45" s="13">
        <f t="shared" si="11"/>
        <v>0.2</v>
      </c>
    </row>
    <row r="46" spans="1:22" x14ac:dyDescent="0.3">
      <c r="A46" s="5">
        <f t="shared" si="0"/>
        <v>36</v>
      </c>
      <c r="B46" s="21" t="s">
        <v>423</v>
      </c>
      <c r="C46" s="21" t="s">
        <v>51</v>
      </c>
      <c r="D46" s="21" t="s">
        <v>424</v>
      </c>
      <c r="E46" s="21"/>
      <c r="F46" s="27">
        <f t="shared" si="1"/>
        <v>0</v>
      </c>
      <c r="G46" s="21">
        <v>22</v>
      </c>
      <c r="H46" s="27">
        <f>IF(G46=0,,($G$9-G46)*$G$7*100/$G$9)</f>
        <v>42.857142857142854</v>
      </c>
      <c r="I46" s="21">
        <v>35</v>
      </c>
      <c r="J46" s="27">
        <f t="shared" si="3"/>
        <v>55.813953488372093</v>
      </c>
      <c r="K46" s="21"/>
      <c r="L46" s="7">
        <f t="shared" si="4"/>
        <v>0</v>
      </c>
      <c r="M46" s="21"/>
      <c r="N46" s="7">
        <f t="shared" si="5"/>
        <v>0</v>
      </c>
      <c r="O46" s="21"/>
      <c r="P46" s="7">
        <f t="shared" si="6"/>
        <v>0</v>
      </c>
      <c r="Q46" s="6"/>
      <c r="R46" s="7">
        <f t="shared" si="7"/>
        <v>0</v>
      </c>
      <c r="S46" s="8">
        <f t="shared" si="8"/>
        <v>98.67109634551494</v>
      </c>
      <c r="T46" s="6">
        <f t="shared" si="9"/>
        <v>36</v>
      </c>
      <c r="U46" s="6">
        <f t="shared" si="10"/>
        <v>2</v>
      </c>
      <c r="V46" s="13">
        <f t="shared" si="11"/>
        <v>0.4</v>
      </c>
    </row>
    <row r="47" spans="1:22" x14ac:dyDescent="0.3">
      <c r="A47" s="5">
        <f t="shared" si="0"/>
        <v>37</v>
      </c>
      <c r="B47" s="21" t="s">
        <v>373</v>
      </c>
      <c r="C47" s="21" t="s">
        <v>374</v>
      </c>
      <c r="D47" s="21" t="s">
        <v>181</v>
      </c>
      <c r="E47" s="21"/>
      <c r="F47" s="27">
        <f t="shared" si="1"/>
        <v>0</v>
      </c>
      <c r="G47" s="21"/>
      <c r="H47" s="27">
        <f>IF(G47=0,,($G$9-G47)*$G$7*100/$G$9)</f>
        <v>0</v>
      </c>
      <c r="I47" s="21">
        <v>32</v>
      </c>
      <c r="J47" s="27">
        <f t="shared" si="3"/>
        <v>76.744186046511629</v>
      </c>
      <c r="K47" s="21"/>
      <c r="L47" s="7">
        <f t="shared" si="4"/>
        <v>0</v>
      </c>
      <c r="M47" s="21"/>
      <c r="N47" s="7">
        <f t="shared" si="5"/>
        <v>0</v>
      </c>
      <c r="O47" s="21"/>
      <c r="P47" s="7">
        <f t="shared" si="6"/>
        <v>0</v>
      </c>
      <c r="Q47" s="6"/>
      <c r="R47" s="7">
        <f t="shared" si="7"/>
        <v>0</v>
      </c>
      <c r="S47" s="8">
        <f t="shared" si="8"/>
        <v>76.744186046511629</v>
      </c>
      <c r="T47" s="6">
        <f t="shared" si="9"/>
        <v>37</v>
      </c>
      <c r="U47" s="6">
        <f t="shared" si="10"/>
        <v>1</v>
      </c>
      <c r="V47" s="13">
        <f t="shared" si="11"/>
        <v>0.2</v>
      </c>
    </row>
    <row r="48" spans="1:22" x14ac:dyDescent="0.3">
      <c r="A48" s="5">
        <f t="shared" si="0"/>
        <v>38</v>
      </c>
      <c r="B48" s="21" t="s">
        <v>542</v>
      </c>
      <c r="C48" s="21" t="s">
        <v>543</v>
      </c>
      <c r="D48" s="21" t="s">
        <v>42</v>
      </c>
      <c r="E48" s="21"/>
      <c r="F48" s="27"/>
      <c r="G48" s="21"/>
      <c r="H48" s="27"/>
      <c r="I48" s="21">
        <v>41</v>
      </c>
      <c r="J48" s="27">
        <f t="shared" si="3"/>
        <v>13.953488372093023</v>
      </c>
      <c r="K48" s="21"/>
      <c r="L48" s="7"/>
      <c r="M48" s="21"/>
      <c r="N48" s="7"/>
      <c r="O48" s="21">
        <v>25</v>
      </c>
      <c r="P48" s="7">
        <f t="shared" si="6"/>
        <v>58.064516129032256</v>
      </c>
      <c r="Q48" s="6"/>
      <c r="R48" s="7"/>
      <c r="S48" s="8">
        <f t="shared" si="8"/>
        <v>72.018004501125276</v>
      </c>
      <c r="T48" s="6">
        <f t="shared" si="9"/>
        <v>38</v>
      </c>
      <c r="U48" s="6">
        <f t="shared" si="10"/>
        <v>2</v>
      </c>
      <c r="V48" s="13">
        <f t="shared" si="11"/>
        <v>0.4</v>
      </c>
    </row>
    <row r="49" spans="1:22" x14ac:dyDescent="0.3">
      <c r="A49" s="5">
        <f t="shared" si="0"/>
        <v>39</v>
      </c>
      <c r="B49" s="21" t="s">
        <v>535</v>
      </c>
      <c r="C49" s="21" t="s">
        <v>536</v>
      </c>
      <c r="D49" s="21" t="s">
        <v>42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36</v>
      </c>
      <c r="J49" s="27">
        <f t="shared" si="3"/>
        <v>48.837209302325583</v>
      </c>
      <c r="K49" s="21"/>
      <c r="L49" s="7">
        <f>IF(K49=0,,($K$9-K49)*$K$7*100/$K$9)</f>
        <v>0</v>
      </c>
      <c r="M49" s="21"/>
      <c r="N49" s="7">
        <f>IF(M49=0,,($M$9-M49)*$M$7*100/$M$9)</f>
        <v>0</v>
      </c>
      <c r="O49" s="21">
        <v>30</v>
      </c>
      <c r="P49" s="7">
        <f t="shared" si="6"/>
        <v>9.67741935483871</v>
      </c>
      <c r="Q49" s="6"/>
      <c r="R49" s="7">
        <f>IF(Q49=0,,($Q$9-Q49)*$Q$7*100/$Q$9)</f>
        <v>0</v>
      </c>
      <c r="S49" s="8">
        <f t="shared" si="8"/>
        <v>58.514628657164295</v>
      </c>
      <c r="T49" s="6">
        <f t="shared" si="9"/>
        <v>39</v>
      </c>
      <c r="U49" s="6">
        <f t="shared" si="10"/>
        <v>2</v>
      </c>
      <c r="V49" s="13">
        <f t="shared" si="11"/>
        <v>0.4</v>
      </c>
    </row>
    <row r="50" spans="1:22" x14ac:dyDescent="0.3">
      <c r="A50" s="5">
        <f t="shared" si="0"/>
        <v>40</v>
      </c>
      <c r="B50" s="21" t="s">
        <v>87</v>
      </c>
      <c r="C50" s="21" t="s">
        <v>333</v>
      </c>
      <c r="D50" s="21" t="s">
        <v>189</v>
      </c>
      <c r="E50" s="21"/>
      <c r="F50" s="27"/>
      <c r="G50" s="21"/>
      <c r="H50" s="27"/>
      <c r="I50" s="21"/>
      <c r="J50" s="27"/>
      <c r="K50" s="21"/>
      <c r="L50" s="7"/>
      <c r="M50" s="21"/>
      <c r="N50" s="7"/>
      <c r="O50" s="21">
        <v>27</v>
      </c>
      <c r="P50" s="7">
        <f t="shared" si="6"/>
        <v>38.70967741935484</v>
      </c>
      <c r="Q50" s="6"/>
      <c r="R50" s="7"/>
      <c r="S50" s="8">
        <f t="shared" si="8"/>
        <v>38.70967741935484</v>
      </c>
      <c r="T50" s="6">
        <f t="shared" si="9"/>
        <v>40</v>
      </c>
      <c r="U50" s="6">
        <f t="shared" si="10"/>
        <v>1</v>
      </c>
      <c r="V50" s="13">
        <f t="shared" si="11"/>
        <v>0.2</v>
      </c>
    </row>
    <row r="51" spans="1:22" x14ac:dyDescent="0.3">
      <c r="A51" s="5">
        <f t="shared" si="0"/>
        <v>41</v>
      </c>
      <c r="B51" s="21" t="s">
        <v>537</v>
      </c>
      <c r="C51" s="21" t="s">
        <v>538</v>
      </c>
      <c r="D51" s="21" t="s">
        <v>424</v>
      </c>
      <c r="E51" s="21"/>
      <c r="F51" s="27">
        <f>IF(E51=0,,($E$9-E51)*$E$7*100/$E$9)</f>
        <v>0</v>
      </c>
      <c r="G51" s="21"/>
      <c r="H51" s="27">
        <f>IF(G51=0,,($G$9-G51)*$G$7*100/$G$9)</f>
        <v>0</v>
      </c>
      <c r="I51" s="21">
        <v>38</v>
      </c>
      <c r="J51" s="27">
        <f>IF(I51=0,,($I$9-I51)*$I$7*100/$I$9)</f>
        <v>34.883720930232556</v>
      </c>
      <c r="K51" s="21"/>
      <c r="L51" s="7">
        <f>IF(K51=0,,($K$9-K51)*$K$7*100/$K$9)</f>
        <v>0</v>
      </c>
      <c r="M51" s="21"/>
      <c r="N51" s="7">
        <f>IF(M51=0,,($M$9-M51)*$M$7*100/$M$9)</f>
        <v>0</v>
      </c>
      <c r="O51" s="21"/>
      <c r="P51" s="7">
        <f t="shared" si="6"/>
        <v>0</v>
      </c>
      <c r="Q51" s="6"/>
      <c r="R51" s="7">
        <f>IF(Q51=0,,($Q$9-Q51)*$Q$7*100/$Q$9)</f>
        <v>0</v>
      </c>
      <c r="S51" s="8">
        <f t="shared" si="8"/>
        <v>34.883720930232556</v>
      </c>
      <c r="T51" s="6">
        <f t="shared" si="9"/>
        <v>41</v>
      </c>
      <c r="U51" s="6">
        <f t="shared" si="10"/>
        <v>1</v>
      </c>
      <c r="V51" s="13">
        <f t="shared" si="11"/>
        <v>0.2</v>
      </c>
    </row>
    <row r="52" spans="1:22" x14ac:dyDescent="0.3">
      <c r="A52" s="5">
        <f t="shared" si="0"/>
        <v>42</v>
      </c>
      <c r="B52" s="21" t="s">
        <v>539</v>
      </c>
      <c r="C52" s="21" t="s">
        <v>540</v>
      </c>
      <c r="D52" s="21" t="s">
        <v>47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39</v>
      </c>
      <c r="J52" s="27">
        <f>IF(I52=0,,($I$9-I52)*$I$7*100/$I$9)</f>
        <v>27.906976744186046</v>
      </c>
      <c r="K52" s="21"/>
      <c r="L52" s="7">
        <f>IF(K52=0,,($K$9-K52)*$K$7*100/$K$9)</f>
        <v>0</v>
      </c>
      <c r="M52" s="21"/>
      <c r="N52" s="7">
        <v>0</v>
      </c>
      <c r="O52" s="21"/>
      <c r="P52" s="7">
        <f t="shared" si="6"/>
        <v>0</v>
      </c>
      <c r="Q52" s="6"/>
      <c r="R52" s="7">
        <f>IF(Q52=0,,($Q$9-Q52)*$Q$7*100/$Q$9)</f>
        <v>0</v>
      </c>
      <c r="S52" s="8">
        <f t="shared" si="8"/>
        <v>27.906976744186046</v>
      </c>
      <c r="T52" s="6">
        <f t="shared" si="9"/>
        <v>42</v>
      </c>
      <c r="U52" s="6">
        <f t="shared" si="10"/>
        <v>1</v>
      </c>
      <c r="V52" s="13">
        <f t="shared" si="11"/>
        <v>0.2</v>
      </c>
    </row>
    <row r="53" spans="1:22" x14ac:dyDescent="0.3">
      <c r="A53" s="5">
        <f t="shared" si="0"/>
        <v>43</v>
      </c>
      <c r="B53" s="21" t="s">
        <v>174</v>
      </c>
      <c r="C53" s="21" t="s">
        <v>425</v>
      </c>
      <c r="D53" s="21" t="s">
        <v>47</v>
      </c>
      <c r="E53" s="21"/>
      <c r="F53" s="27">
        <f>IF(E53=0,,($E$9-E53)*$E$7*100/$E$9)</f>
        <v>0</v>
      </c>
      <c r="G53" s="21">
        <v>25</v>
      </c>
      <c r="H53" s="27">
        <f>IF(G53=0,,($G$9-G53)*$G$7*100/$G$9)</f>
        <v>21.428571428571427</v>
      </c>
      <c r="I53" s="21">
        <v>43</v>
      </c>
      <c r="J53" s="27">
        <v>4</v>
      </c>
      <c r="K53" s="21"/>
      <c r="L53" s="7">
        <f>IF(K53=0,,($K$9-K53)*$K$7*100/$K$9)</f>
        <v>0</v>
      </c>
      <c r="M53" s="21"/>
      <c r="N53" s="7">
        <f>IF(M53=0,,($M$9-M53)*$M$7*100/$M$9)</f>
        <v>0</v>
      </c>
      <c r="O53" s="21"/>
      <c r="P53" s="7">
        <f t="shared" si="6"/>
        <v>0</v>
      </c>
      <c r="Q53" s="6"/>
      <c r="R53" s="7">
        <f>IF(Q53=0,,($Q$9-Q53)*$Q$7*100/$Q$9)</f>
        <v>0</v>
      </c>
      <c r="S53" s="8">
        <f t="shared" si="8"/>
        <v>25.428571428571427</v>
      </c>
      <c r="T53" s="6">
        <f t="shared" si="9"/>
        <v>43</v>
      </c>
      <c r="U53" s="6">
        <f t="shared" si="10"/>
        <v>2</v>
      </c>
      <c r="V53" s="13">
        <f t="shared" si="11"/>
        <v>0.4</v>
      </c>
    </row>
    <row r="54" spans="1:22" x14ac:dyDescent="0.3">
      <c r="A54" s="5">
        <v>44</v>
      </c>
      <c r="B54" s="21" t="s">
        <v>541</v>
      </c>
      <c r="C54" s="21" t="s">
        <v>63</v>
      </c>
      <c r="D54" s="21" t="s">
        <v>42</v>
      </c>
      <c r="E54" s="21"/>
      <c r="F54" s="27">
        <f>IF(E54=0,,($E$9-E54)*$E$7*100/$E$9)</f>
        <v>0</v>
      </c>
      <c r="G54" s="21"/>
      <c r="H54" s="27">
        <f>IF(G54=0,,($G$9-G54)*$G$7*100/$G$9)</f>
        <v>0</v>
      </c>
      <c r="I54" s="21">
        <v>40</v>
      </c>
      <c r="J54" s="27">
        <f>IF(I54=0,,($I$9-I54)*$I$7*100/$I$9)</f>
        <v>20.930232558139537</v>
      </c>
      <c r="K54" s="21"/>
      <c r="L54" s="7">
        <f>IF(K54=0,,($K$9-K54)*$K$7*100/$K$9)</f>
        <v>0</v>
      </c>
      <c r="M54" s="21"/>
      <c r="N54" s="7">
        <f>IF(M54=0,,($M$9-M54)*$M$7*100/$M$9)</f>
        <v>0</v>
      </c>
      <c r="O54" s="21"/>
      <c r="P54" s="7">
        <f t="shared" si="6"/>
        <v>0</v>
      </c>
      <c r="Q54" s="6"/>
      <c r="R54" s="7">
        <f>IF(Q54=0,,($Q$9-Q54)*$Q$7*100/$Q$9)</f>
        <v>0</v>
      </c>
      <c r="S54" s="8">
        <f t="shared" si="8"/>
        <v>20.930232558139537</v>
      </c>
      <c r="T54" s="6">
        <f t="shared" si="9"/>
        <v>44</v>
      </c>
      <c r="U54" s="6">
        <f t="shared" si="10"/>
        <v>1</v>
      </c>
      <c r="V54" s="13">
        <f t="shared" si="11"/>
        <v>0.2</v>
      </c>
    </row>
    <row r="55" spans="1:22" x14ac:dyDescent="0.3">
      <c r="A55" s="5">
        <v>45</v>
      </c>
      <c r="B55" s="21" t="s">
        <v>258</v>
      </c>
      <c r="C55" s="21" t="s">
        <v>239</v>
      </c>
      <c r="D55" s="21" t="s">
        <v>47</v>
      </c>
      <c r="E55" s="21"/>
      <c r="F55" s="27"/>
      <c r="G55" s="21"/>
      <c r="H55" s="27"/>
      <c r="I55" s="21">
        <v>42</v>
      </c>
      <c r="J55" s="27">
        <f>IF(I55=0,,($I$9-I55)*$I$7*100/$I$9)</f>
        <v>6.9767441860465116</v>
      </c>
      <c r="K55" s="21"/>
      <c r="L55" s="7"/>
      <c r="M55" s="21"/>
      <c r="N55" s="7"/>
      <c r="O55" s="21"/>
      <c r="P55" s="7">
        <f t="shared" si="6"/>
        <v>0</v>
      </c>
      <c r="Q55" s="6"/>
      <c r="R55" s="7"/>
      <c r="S55" s="8">
        <f t="shared" si="8"/>
        <v>6.9767441860465116</v>
      </c>
      <c r="T55" s="6">
        <f t="shared" si="9"/>
        <v>45</v>
      </c>
      <c r="U55" s="6">
        <f t="shared" si="10"/>
        <v>1</v>
      </c>
      <c r="V55" s="13">
        <f t="shared" si="11"/>
        <v>0.2</v>
      </c>
    </row>
    <row r="56" spans="1:22" x14ac:dyDescent="0.3">
      <c r="A56" s="5">
        <v>46</v>
      </c>
      <c r="B56" s="21" t="s">
        <v>608</v>
      </c>
      <c r="C56" s="21" t="s">
        <v>121</v>
      </c>
      <c r="D56" s="21" t="s">
        <v>192</v>
      </c>
      <c r="E56" s="21"/>
      <c r="F56" s="27"/>
      <c r="G56" s="21"/>
      <c r="H56" s="27"/>
      <c r="I56" s="21"/>
      <c r="J56" s="27"/>
      <c r="K56" s="21"/>
      <c r="L56" s="7"/>
      <c r="M56" s="21"/>
      <c r="N56" s="7"/>
      <c r="O56" s="21">
        <v>31</v>
      </c>
      <c r="P56" s="7">
        <v>5</v>
      </c>
      <c r="Q56" s="6"/>
      <c r="R56" s="7"/>
      <c r="S56" s="8">
        <f t="shared" si="8"/>
        <v>5</v>
      </c>
      <c r="T56" s="6">
        <f t="shared" si="9"/>
        <v>46</v>
      </c>
      <c r="U56" s="6"/>
      <c r="V56" s="13"/>
    </row>
    <row r="57" spans="1:22" x14ac:dyDescent="0.3">
      <c r="A57" s="5">
        <v>47</v>
      </c>
      <c r="B57" s="21" t="s">
        <v>60</v>
      </c>
      <c r="C57" s="21" t="s">
        <v>61</v>
      </c>
      <c r="D57" s="21" t="s">
        <v>47</v>
      </c>
      <c r="E57" s="21">
        <v>24</v>
      </c>
      <c r="F57" s="27">
        <f>8/2</f>
        <v>4</v>
      </c>
      <c r="G57" s="21"/>
      <c r="H57" s="27">
        <f>IF(G57=0,,($G$9-G57)*$G$7*100/$G$9)</f>
        <v>0</v>
      </c>
      <c r="I57" s="21"/>
      <c r="J57" s="27">
        <f>IF(I57=0,,($I$9-I57)*$I$7*100/$I$9)</f>
        <v>0</v>
      </c>
      <c r="K57" s="21"/>
      <c r="L57" s="7">
        <f>IF(K57=0,,($K$9-K57)*$K$7*100/$K$9)</f>
        <v>0</v>
      </c>
      <c r="M57" s="21"/>
      <c r="N57" s="7">
        <f>IF(M57=0,,($M$9-M57)*$M$7*100/$M$9)</f>
        <v>0</v>
      </c>
      <c r="O57" s="21"/>
      <c r="P57" s="7">
        <f>IF(O57=0,,($O$9-O57)*$O$7*100/$O$9)</f>
        <v>0</v>
      </c>
      <c r="Q57" s="6"/>
      <c r="R57" s="7">
        <f>IF(Q57=0,,($Q$9-Q57)*$Q$7*100/$Q$9)</f>
        <v>0</v>
      </c>
      <c r="S57" s="8">
        <f t="shared" si="8"/>
        <v>4</v>
      </c>
      <c r="T57" s="6">
        <f t="shared" si="9"/>
        <v>47</v>
      </c>
      <c r="U57" s="6"/>
      <c r="V57" s="13"/>
    </row>
    <row r="58" spans="1:22" x14ac:dyDescent="0.3">
      <c r="A58" s="5">
        <f t="shared" si="0"/>
        <v>48</v>
      </c>
      <c r="B58" s="21" t="s">
        <v>426</v>
      </c>
      <c r="C58" s="21" t="s">
        <v>427</v>
      </c>
      <c r="D58" s="21" t="s">
        <v>181</v>
      </c>
      <c r="E58" s="21"/>
      <c r="F58" s="27">
        <f>IF(E58=0,,($E$9-E58)*$E$7*100/$E$9)</f>
        <v>0</v>
      </c>
      <c r="G58" s="21">
        <v>28</v>
      </c>
      <c r="H58" s="27">
        <f>7/2</f>
        <v>3.5</v>
      </c>
      <c r="I58" s="21"/>
      <c r="J58" s="27">
        <f>IF(I58=0,,($I$9-I58)*$I$7*100/$I$9)</f>
        <v>0</v>
      </c>
      <c r="K58" s="21"/>
      <c r="L58" s="7">
        <f>IF(K58=0,,($K$9-K58)*$K$7*100/$K$9)</f>
        <v>0</v>
      </c>
      <c r="M58" s="21"/>
      <c r="N58" s="7">
        <f>IF(M58=0,,($M$9-M58)*$M$7*100/$M$9)</f>
        <v>0</v>
      </c>
      <c r="O58" s="21"/>
      <c r="P58" s="7">
        <f>IF(O58=0,,($O$9-O58)*$O$7*100/$O$9)</f>
        <v>0</v>
      </c>
      <c r="Q58" s="6"/>
      <c r="R58" s="7">
        <f>IF(Q58=0,,($Q$9-Q58)*$Q$7*100/$Q$9)</f>
        <v>0</v>
      </c>
      <c r="S58" s="8">
        <f t="shared" si="8"/>
        <v>3.5</v>
      </c>
      <c r="T58" s="6">
        <f t="shared" si="9"/>
        <v>48</v>
      </c>
      <c r="U58" s="6">
        <f t="shared" si="10"/>
        <v>1</v>
      </c>
      <c r="V58" s="13">
        <f t="shared" si="11"/>
        <v>0.2</v>
      </c>
    </row>
    <row r="59" spans="1:22" x14ac:dyDescent="0.3">
      <c r="A59" s="48" t="s">
        <v>17</v>
      </c>
      <c r="B59" s="48"/>
      <c r="C59" s="49"/>
      <c r="E59">
        <f>COUNTA(E11:E58)</f>
        <v>24</v>
      </c>
      <c r="G59">
        <f>COUNTA(G11:G58)</f>
        <v>26</v>
      </c>
      <c r="I59">
        <f>COUNTA(I11:I58)</f>
        <v>43</v>
      </c>
      <c r="K59">
        <f>COUNTA(K11:K58)</f>
        <v>28</v>
      </c>
      <c r="M59">
        <f>COUNTA(M11:M58)</f>
        <v>25</v>
      </c>
      <c r="O59">
        <f>COUNTA(O11:O58)</f>
        <v>31</v>
      </c>
      <c r="Q59">
        <f>COUNTA(Q11:Q58)</f>
        <v>0</v>
      </c>
    </row>
    <row r="60" spans="1:22" x14ac:dyDescent="0.3">
      <c r="A60" s="50" t="s">
        <v>30</v>
      </c>
      <c r="B60" s="48"/>
      <c r="C60" s="49"/>
      <c r="E60" s="12">
        <f>E59/$G$2</f>
        <v>0.5</v>
      </c>
      <c r="G60" s="12">
        <f>G59/$G$2</f>
        <v>0.54166666666666663</v>
      </c>
      <c r="I60" s="12">
        <f>I59/$G$2</f>
        <v>0.89583333333333337</v>
      </c>
      <c r="K60" s="12">
        <f>K59/$G$2</f>
        <v>0.58333333333333337</v>
      </c>
      <c r="M60" s="12">
        <f>M59/$G$2</f>
        <v>0.52083333333333337</v>
      </c>
      <c r="O60" s="12">
        <f>O59/$G$2</f>
        <v>0.64583333333333337</v>
      </c>
      <c r="Q60" s="12">
        <f>Q59/$G$2</f>
        <v>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  <row r="70" spans="12:12" x14ac:dyDescent="0.3">
      <c r="L70" t="s">
        <v>20</v>
      </c>
    </row>
    <row r="71" spans="12:12" x14ac:dyDescent="0.3">
      <c r="L71" t="s">
        <v>20</v>
      </c>
    </row>
    <row r="72" spans="12:12" x14ac:dyDescent="0.3">
      <c r="L72" t="s">
        <v>20</v>
      </c>
    </row>
    <row r="73" spans="12:12" x14ac:dyDescent="0.3">
      <c r="L73" t="s">
        <v>20</v>
      </c>
    </row>
  </sheetData>
  <sortState xmlns:xlrd2="http://schemas.microsoft.com/office/spreadsheetml/2017/richdata2" ref="B11:S58">
    <sortCondition descending="1" ref="S11:S58"/>
  </sortState>
  <mergeCells count="34">
    <mergeCell ref="A59:C59"/>
    <mergeCell ref="E2:F2"/>
    <mergeCell ref="E3:F3"/>
    <mergeCell ref="A60:C60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7" sqref="S17"/>
    </sheetView>
  </sheetViews>
  <sheetFormatPr baseColWidth="10" defaultColWidth="11.44140625" defaultRowHeight="14.4" x14ac:dyDescent="0.3"/>
  <cols>
    <col min="1" max="1" width="18.33203125" bestFit="1" customWidth="1"/>
    <col min="2" max="2" width="20.6640625" customWidth="1"/>
    <col min="4" max="4" width="18.109375" bestFit="1" customWidth="1"/>
    <col min="5" max="5" width="17.44140625" customWidth="1"/>
    <col min="6" max="6" width="6.777343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77734375" customWidth="1"/>
    <col min="22" max="22" width="15.77734375" bestFit="1" customWidth="1"/>
    <col min="23" max="23" width="19.6640625" bestFit="1" customWidth="1"/>
  </cols>
  <sheetData>
    <row r="1" spans="1:22" ht="31.2" x14ac:dyDescent="0.6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x14ac:dyDescent="0.3">
      <c r="E2" s="47" t="s">
        <v>26</v>
      </c>
      <c r="F2" s="47"/>
      <c r="G2" s="11">
        <f>COUNTA(B11:B54)</f>
        <v>31</v>
      </c>
    </row>
    <row r="3" spans="1:22" x14ac:dyDescent="0.3">
      <c r="E3" s="47" t="s">
        <v>28</v>
      </c>
      <c r="F3" s="47"/>
      <c r="G3" s="11">
        <f>COUNTA(E8:R8)</f>
        <v>6</v>
      </c>
    </row>
    <row r="4" spans="1:22" x14ac:dyDescent="0.3">
      <c r="A4" s="9"/>
      <c r="B4" s="10" t="s">
        <v>21</v>
      </c>
      <c r="C4" s="3"/>
      <c r="D4" s="3"/>
    </row>
    <row r="6" spans="1:22" x14ac:dyDescent="0.3">
      <c r="D6" s="1" t="s">
        <v>0</v>
      </c>
      <c r="E6" s="42" t="s">
        <v>241</v>
      </c>
      <c r="F6" s="42"/>
      <c r="G6" s="42" t="s">
        <v>428</v>
      </c>
      <c r="H6" s="42"/>
      <c r="I6" s="42" t="s">
        <v>524</v>
      </c>
      <c r="J6" s="42"/>
      <c r="K6" s="42" t="s">
        <v>545</v>
      </c>
      <c r="L6" s="42"/>
      <c r="M6" s="42" t="s">
        <v>604</v>
      </c>
      <c r="N6" s="42"/>
      <c r="O6" s="42" t="s">
        <v>606</v>
      </c>
      <c r="P6" s="42"/>
      <c r="Q6" s="42"/>
      <c r="R6" s="42"/>
    </row>
    <row r="7" spans="1:22" x14ac:dyDescent="0.3">
      <c r="D7" s="1" t="s">
        <v>10</v>
      </c>
      <c r="E7" s="43">
        <v>2</v>
      </c>
      <c r="F7" s="44"/>
      <c r="G7" s="43">
        <v>2</v>
      </c>
      <c r="H7" s="44"/>
      <c r="I7" s="43">
        <v>3</v>
      </c>
      <c r="J7" s="44"/>
      <c r="K7" s="43">
        <v>4</v>
      </c>
      <c r="L7" s="44"/>
      <c r="M7" s="43">
        <v>5</v>
      </c>
      <c r="N7" s="44"/>
      <c r="O7" s="43">
        <v>3</v>
      </c>
      <c r="P7" s="44"/>
      <c r="Q7" s="43"/>
      <c r="R7" s="44"/>
    </row>
    <row r="8" spans="1:22" x14ac:dyDescent="0.3">
      <c r="D8" s="1" t="s">
        <v>1</v>
      </c>
      <c r="E8" s="45">
        <v>45935</v>
      </c>
      <c r="F8" s="45"/>
      <c r="G8" s="45">
        <v>45984</v>
      </c>
      <c r="H8" s="45"/>
      <c r="I8" s="45">
        <v>45991</v>
      </c>
      <c r="J8" s="45"/>
      <c r="K8" s="45">
        <v>46040</v>
      </c>
      <c r="L8" s="45"/>
      <c r="M8" s="45">
        <v>46110</v>
      </c>
      <c r="N8" s="45"/>
      <c r="O8" s="45">
        <v>46116</v>
      </c>
      <c r="P8" s="45"/>
      <c r="Q8" s="45"/>
      <c r="R8" s="45"/>
      <c r="T8" s="11"/>
    </row>
    <row r="9" spans="1:22" x14ac:dyDescent="0.3">
      <c r="D9" s="1" t="s">
        <v>2</v>
      </c>
      <c r="E9" s="43">
        <v>17</v>
      </c>
      <c r="F9" s="44"/>
      <c r="G9" s="43">
        <v>20</v>
      </c>
      <c r="H9" s="44"/>
      <c r="I9" s="43">
        <v>26</v>
      </c>
      <c r="J9" s="44"/>
      <c r="K9" s="43">
        <v>131</v>
      </c>
      <c r="L9" s="44"/>
      <c r="M9" s="43">
        <v>126</v>
      </c>
      <c r="N9" s="44"/>
      <c r="O9" s="43">
        <v>17</v>
      </c>
      <c r="P9" s="44"/>
      <c r="Q9" s="43"/>
      <c r="R9" s="4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3">
      <c r="A11" s="5">
        <f t="shared" ref="A11:A36" si="0">U11</f>
        <v>1</v>
      </c>
      <c r="B11" s="21" t="s">
        <v>75</v>
      </c>
      <c r="C11" s="21" t="s">
        <v>76</v>
      </c>
      <c r="D11" s="17" t="s">
        <v>47</v>
      </c>
      <c r="E11" s="21">
        <v>3</v>
      </c>
      <c r="F11" s="7">
        <f t="shared" ref="F11:F28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7" si="3">IF(I11=0,,($I$9-I11)*$I$7*100/$I$9)</f>
        <v>288.46153846153845</v>
      </c>
      <c r="K11" s="17">
        <v>10</v>
      </c>
      <c r="L11" s="7">
        <f t="shared" ref="L11:L26" si="4">IF(K11=0,,($K$9-K11)*$K$7*100/$K$9)</f>
        <v>369.46564885496184</v>
      </c>
      <c r="M11" s="6">
        <v>25</v>
      </c>
      <c r="N11" s="7">
        <f t="shared" ref="N11:N36" si="5">IF(M11=0,,($M$9-M11)*$M$7*100/$M$9)</f>
        <v>400.79365079365078</v>
      </c>
      <c r="O11" s="6">
        <v>1</v>
      </c>
      <c r="P11" s="7">
        <f t="shared" ref="P11:P26" si="6">IF(O11=0,,($O$9-O11)*$O$7*100/$O$9)</f>
        <v>282.35294117647061</v>
      </c>
      <c r="Q11" s="6"/>
      <c r="R11" s="7">
        <f t="shared" ref="R11:R45" si="7">IF(Q11=0,,($Q$9-Q11)*$Q$7*100/$Q$9)</f>
        <v>0</v>
      </c>
      <c r="S11" s="8">
        <f t="shared" ref="S11:S45" si="8">P11+R11+L11+N11+J11+H11+F11</f>
        <v>1695.7796616395628</v>
      </c>
      <c r="T11" s="6">
        <f t="shared" ref="T11:T36" si="9">COUNTA(G11,I11,K11,M11,Q11,O11,E11)</f>
        <v>6</v>
      </c>
      <c r="U11" s="6">
        <f t="shared" ref="U11:U36" si="10">ROW(B11)-10</f>
        <v>1</v>
      </c>
      <c r="V11" s="13">
        <f>T11/$G$3</f>
        <v>1</v>
      </c>
    </row>
    <row r="12" spans="1:22" x14ac:dyDescent="0.3">
      <c r="A12" s="5">
        <f t="shared" si="0"/>
        <v>2</v>
      </c>
      <c r="B12" s="21" t="s">
        <v>73</v>
      </c>
      <c r="C12" s="21" t="s">
        <v>74</v>
      </c>
      <c r="D12" s="17" t="s">
        <v>47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>
        <v>40</v>
      </c>
      <c r="N12" s="7">
        <f t="shared" si="5"/>
        <v>341.26984126984127</v>
      </c>
      <c r="O12" s="6">
        <v>3</v>
      </c>
      <c r="P12" s="7">
        <f t="shared" si="6"/>
        <v>247.05882352941177</v>
      </c>
      <c r="Q12" s="6"/>
      <c r="R12" s="7">
        <f t="shared" si="7"/>
        <v>0</v>
      </c>
      <c r="S12" s="8">
        <f t="shared" si="8"/>
        <v>1486.7891670271556</v>
      </c>
      <c r="T12" s="6">
        <f t="shared" si="9"/>
        <v>6</v>
      </c>
      <c r="U12" s="6">
        <f t="shared" si="10"/>
        <v>2</v>
      </c>
      <c r="V12" s="13">
        <f t="shared" ref="V12:V54" si="11">T12/$G$3</f>
        <v>1</v>
      </c>
    </row>
    <row r="13" spans="1:22" x14ac:dyDescent="0.3">
      <c r="A13" s="5">
        <f t="shared" si="0"/>
        <v>3</v>
      </c>
      <c r="B13" s="21" t="s">
        <v>111</v>
      </c>
      <c r="C13" s="21" t="s">
        <v>70</v>
      </c>
      <c r="D13" s="17" t="s">
        <v>62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>
        <v>46</v>
      </c>
      <c r="N13" s="7">
        <f t="shared" si="5"/>
        <v>317.46031746031747</v>
      </c>
      <c r="O13" s="31">
        <v>6</v>
      </c>
      <c r="P13" s="7">
        <f t="shared" si="6"/>
        <v>194.11764705882354</v>
      </c>
      <c r="Q13" s="14"/>
      <c r="R13" s="7">
        <f t="shared" si="7"/>
        <v>0</v>
      </c>
      <c r="S13" s="8">
        <f t="shared" si="8"/>
        <v>1392.8342250973594</v>
      </c>
      <c r="T13" s="6">
        <f t="shared" si="9"/>
        <v>6</v>
      </c>
      <c r="U13" s="6">
        <f t="shared" si="10"/>
        <v>3</v>
      </c>
      <c r="V13" s="13">
        <f t="shared" si="11"/>
        <v>1</v>
      </c>
    </row>
    <row r="14" spans="1:22" x14ac:dyDescent="0.3">
      <c r="A14" s="5">
        <f t="shared" si="0"/>
        <v>4</v>
      </c>
      <c r="B14" s="21" t="s">
        <v>68</v>
      </c>
      <c r="C14" s="21" t="s">
        <v>69</v>
      </c>
      <c r="D14" s="17" t="s">
        <v>42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>
        <v>31</v>
      </c>
      <c r="N14" s="7">
        <f t="shared" si="5"/>
        <v>376.98412698412699</v>
      </c>
      <c r="O14" s="6">
        <v>2</v>
      </c>
      <c r="P14" s="7">
        <f t="shared" si="6"/>
        <v>264.70588235294116</v>
      </c>
      <c r="Q14" s="6"/>
      <c r="R14" s="7">
        <f t="shared" si="7"/>
        <v>0</v>
      </c>
      <c r="S14" s="8">
        <f t="shared" si="8"/>
        <v>1387.4120914758544</v>
      </c>
      <c r="T14" s="6">
        <f t="shared" si="9"/>
        <v>5</v>
      </c>
      <c r="U14" s="6">
        <f t="shared" si="10"/>
        <v>4</v>
      </c>
      <c r="V14" s="13">
        <f t="shared" si="11"/>
        <v>0.83333333333333337</v>
      </c>
    </row>
    <row r="15" spans="1:22" x14ac:dyDescent="0.3">
      <c r="A15" s="5">
        <f t="shared" si="0"/>
        <v>5</v>
      </c>
      <c r="B15" s="21" t="s">
        <v>110</v>
      </c>
      <c r="C15" s="21" t="s">
        <v>137</v>
      </c>
      <c r="D15" s="17" t="s">
        <v>36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>
        <v>39</v>
      </c>
      <c r="N15" s="7">
        <f t="shared" si="5"/>
        <v>345.23809523809524</v>
      </c>
      <c r="O15" s="6">
        <v>3</v>
      </c>
      <c r="P15" s="7">
        <f t="shared" si="6"/>
        <v>247.05882352941177</v>
      </c>
      <c r="Q15" s="6"/>
      <c r="R15" s="7">
        <f t="shared" si="7"/>
        <v>0</v>
      </c>
      <c r="S15" s="8">
        <f t="shared" si="8"/>
        <v>1328.6234705273773</v>
      </c>
      <c r="T15" s="6">
        <f t="shared" si="9"/>
        <v>6</v>
      </c>
      <c r="U15" s="6">
        <f t="shared" si="10"/>
        <v>5</v>
      </c>
      <c r="V15" s="13">
        <f t="shared" si="11"/>
        <v>1</v>
      </c>
    </row>
    <row r="16" spans="1:22" x14ac:dyDescent="0.3">
      <c r="A16" s="5">
        <f t="shared" si="0"/>
        <v>6</v>
      </c>
      <c r="B16" s="21" t="s">
        <v>186</v>
      </c>
      <c r="C16" s="21" t="s">
        <v>454</v>
      </c>
      <c r="D16" s="17" t="s">
        <v>62</v>
      </c>
      <c r="E16" s="21">
        <v>5</v>
      </c>
      <c r="F16" s="7">
        <f t="shared" si="1"/>
        <v>141.1764705882353</v>
      </c>
      <c r="G16" s="6">
        <v>3</v>
      </c>
      <c r="H16" s="7">
        <f t="shared" si="2"/>
        <v>170</v>
      </c>
      <c r="I16" s="6">
        <v>8</v>
      </c>
      <c r="J16" s="7">
        <f t="shared" si="3"/>
        <v>207.69230769230768</v>
      </c>
      <c r="K16" s="21">
        <v>100</v>
      </c>
      <c r="L16" s="7">
        <f t="shared" si="4"/>
        <v>94.656488549618317</v>
      </c>
      <c r="M16" s="6">
        <v>37</v>
      </c>
      <c r="N16" s="7">
        <f t="shared" si="5"/>
        <v>353.17460317460319</v>
      </c>
      <c r="O16" s="6">
        <v>5</v>
      </c>
      <c r="P16" s="7">
        <f t="shared" si="6"/>
        <v>211.76470588235293</v>
      </c>
      <c r="Q16" s="6"/>
      <c r="R16" s="7">
        <f t="shared" si="7"/>
        <v>0</v>
      </c>
      <c r="S16" s="8">
        <f t="shared" si="8"/>
        <v>1178.4645758871175</v>
      </c>
      <c r="T16" s="6">
        <f t="shared" si="9"/>
        <v>6</v>
      </c>
      <c r="U16" s="6">
        <f t="shared" si="10"/>
        <v>6</v>
      </c>
      <c r="V16" s="13">
        <f t="shared" si="11"/>
        <v>1</v>
      </c>
    </row>
    <row r="17" spans="1:22" x14ac:dyDescent="0.3">
      <c r="A17" s="5">
        <f t="shared" si="0"/>
        <v>7</v>
      </c>
      <c r="B17" s="21" t="s">
        <v>429</v>
      </c>
      <c r="C17" s="21" t="s">
        <v>430</v>
      </c>
      <c r="D17" s="21" t="s">
        <v>321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>
        <v>79</v>
      </c>
      <c r="N17" s="7">
        <f t="shared" si="5"/>
        <v>186.50793650793651</v>
      </c>
      <c r="O17" s="6">
        <v>7</v>
      </c>
      <c r="P17" s="7">
        <f t="shared" si="6"/>
        <v>176.47058823529412</v>
      </c>
      <c r="Q17" s="6"/>
      <c r="R17" s="7">
        <f t="shared" si="7"/>
        <v>0</v>
      </c>
      <c r="S17" s="8">
        <f t="shared" si="8"/>
        <v>993.43066801980149</v>
      </c>
      <c r="T17" s="6">
        <f t="shared" si="9"/>
        <v>5</v>
      </c>
      <c r="U17" s="6">
        <f t="shared" si="10"/>
        <v>7</v>
      </c>
      <c r="V17" s="13">
        <f t="shared" si="11"/>
        <v>0.83333333333333337</v>
      </c>
    </row>
    <row r="18" spans="1:22" x14ac:dyDescent="0.3">
      <c r="A18" s="5">
        <f t="shared" si="0"/>
        <v>8</v>
      </c>
      <c r="B18" s="21" t="s">
        <v>356</v>
      </c>
      <c r="C18" s="21" t="s">
        <v>357</v>
      </c>
      <c r="D18" s="21" t="s">
        <v>155</v>
      </c>
      <c r="E18" s="21"/>
      <c r="F18" s="7">
        <f t="shared" si="1"/>
        <v>0</v>
      </c>
      <c r="G18" s="6">
        <v>7</v>
      </c>
      <c r="H18" s="7">
        <f t="shared" si="2"/>
        <v>130</v>
      </c>
      <c r="I18" s="6">
        <v>3</v>
      </c>
      <c r="J18" s="7">
        <f t="shared" si="3"/>
        <v>265.38461538461536</v>
      </c>
      <c r="K18" s="21">
        <v>45</v>
      </c>
      <c r="L18" s="7">
        <f t="shared" si="4"/>
        <v>262.59541984732823</v>
      </c>
      <c r="M18" s="6">
        <v>67</v>
      </c>
      <c r="N18" s="7">
        <f t="shared" si="5"/>
        <v>234.12698412698413</v>
      </c>
      <c r="O18" s="6">
        <v>13</v>
      </c>
      <c r="P18" s="7">
        <f t="shared" si="6"/>
        <v>70.588235294117652</v>
      </c>
      <c r="Q18" s="6"/>
      <c r="R18" s="7">
        <f t="shared" si="7"/>
        <v>0</v>
      </c>
      <c r="S18" s="8">
        <f t="shared" si="8"/>
        <v>962.69525465304537</v>
      </c>
      <c r="T18" s="6">
        <f t="shared" si="9"/>
        <v>5</v>
      </c>
      <c r="U18" s="6">
        <f t="shared" si="10"/>
        <v>8</v>
      </c>
      <c r="V18" s="13">
        <f t="shared" si="11"/>
        <v>0.83333333333333337</v>
      </c>
    </row>
    <row r="19" spans="1:22" x14ac:dyDescent="0.3">
      <c r="A19" s="5">
        <f t="shared" si="0"/>
        <v>9</v>
      </c>
      <c r="B19" s="17" t="s">
        <v>112</v>
      </c>
      <c r="C19" s="17" t="s">
        <v>113</v>
      </c>
      <c r="D19" s="17" t="s">
        <v>62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>
        <v>70</v>
      </c>
      <c r="N19" s="7">
        <f t="shared" si="5"/>
        <v>222.22222222222223</v>
      </c>
      <c r="O19" s="31">
        <v>9</v>
      </c>
      <c r="P19" s="7">
        <f t="shared" si="6"/>
        <v>141.1764705882353</v>
      </c>
      <c r="Q19" s="14"/>
      <c r="R19" s="7">
        <f t="shared" si="7"/>
        <v>0</v>
      </c>
      <c r="S19" s="8">
        <f t="shared" si="8"/>
        <v>914.5806899780855</v>
      </c>
      <c r="T19" s="6">
        <f t="shared" si="9"/>
        <v>6</v>
      </c>
      <c r="U19" s="6">
        <f t="shared" si="10"/>
        <v>9</v>
      </c>
      <c r="V19" s="13">
        <f t="shared" si="11"/>
        <v>1</v>
      </c>
    </row>
    <row r="20" spans="1:22" ht="14.25" customHeight="1" x14ac:dyDescent="0.3">
      <c r="A20" s="5">
        <f t="shared" si="0"/>
        <v>10</v>
      </c>
      <c r="B20" s="21" t="s">
        <v>179</v>
      </c>
      <c r="C20" s="21" t="s">
        <v>180</v>
      </c>
      <c r="D20" s="21" t="s">
        <v>181</v>
      </c>
      <c r="E20" s="21"/>
      <c r="F20" s="7">
        <f t="shared" si="1"/>
        <v>0</v>
      </c>
      <c r="G20" s="6"/>
      <c r="H20" s="7">
        <f t="shared" si="2"/>
        <v>0</v>
      </c>
      <c r="I20" s="6">
        <v>12</v>
      </c>
      <c r="J20" s="7">
        <f t="shared" si="3"/>
        <v>161.53846153846155</v>
      </c>
      <c r="K20" s="21">
        <v>45</v>
      </c>
      <c r="L20" s="7">
        <f t="shared" si="4"/>
        <v>262.59541984732823</v>
      </c>
      <c r="M20" s="6">
        <v>92</v>
      </c>
      <c r="N20" s="7">
        <f t="shared" si="5"/>
        <v>134.92063492063491</v>
      </c>
      <c r="O20" s="6">
        <v>8</v>
      </c>
      <c r="P20" s="7">
        <f t="shared" si="6"/>
        <v>158.8235294117647</v>
      </c>
      <c r="Q20" s="6"/>
      <c r="R20" s="7">
        <f t="shared" si="7"/>
        <v>0</v>
      </c>
      <c r="S20" s="8">
        <f t="shared" si="8"/>
        <v>717.87804571818936</v>
      </c>
      <c r="T20" s="6">
        <f t="shared" si="9"/>
        <v>4</v>
      </c>
      <c r="U20" s="6">
        <f t="shared" si="10"/>
        <v>10</v>
      </c>
      <c r="V20" s="13">
        <f t="shared" si="11"/>
        <v>0.66666666666666663</v>
      </c>
    </row>
    <row r="21" spans="1:22" x14ac:dyDescent="0.3">
      <c r="A21" s="5">
        <f t="shared" si="0"/>
        <v>11</v>
      </c>
      <c r="B21" s="17" t="s">
        <v>153</v>
      </c>
      <c r="C21" s="17" t="s">
        <v>67</v>
      </c>
      <c r="D21" s="17" t="s">
        <v>47</v>
      </c>
      <c r="E21" s="21">
        <v>8</v>
      </c>
      <c r="F21" s="7">
        <f t="shared" si="1"/>
        <v>105.88235294117646</v>
      </c>
      <c r="G21" s="6">
        <v>10</v>
      </c>
      <c r="H21" s="7">
        <f t="shared" si="2"/>
        <v>100</v>
      </c>
      <c r="I21" s="6">
        <v>10</v>
      </c>
      <c r="J21" s="7">
        <f t="shared" si="3"/>
        <v>184.61538461538461</v>
      </c>
      <c r="K21" s="21">
        <v>100</v>
      </c>
      <c r="L21" s="7">
        <f t="shared" si="4"/>
        <v>94.656488549618317</v>
      </c>
      <c r="M21" s="6">
        <v>115</v>
      </c>
      <c r="N21" s="7">
        <f t="shared" si="5"/>
        <v>43.650793650793652</v>
      </c>
      <c r="O21" s="6">
        <v>10</v>
      </c>
      <c r="P21" s="7">
        <f t="shared" si="6"/>
        <v>123.52941176470588</v>
      </c>
      <c r="Q21" s="6"/>
      <c r="R21" s="7">
        <f t="shared" si="7"/>
        <v>0</v>
      </c>
      <c r="S21" s="8">
        <f t="shared" si="8"/>
        <v>652.33443152167899</v>
      </c>
      <c r="T21" s="6">
        <f t="shared" si="9"/>
        <v>6</v>
      </c>
      <c r="U21" s="6">
        <f t="shared" si="10"/>
        <v>11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210</v>
      </c>
      <c r="C22" s="21" t="s">
        <v>211</v>
      </c>
      <c r="D22" s="17" t="s">
        <v>155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>
        <v>73</v>
      </c>
      <c r="N22" s="7">
        <f t="shared" si="5"/>
        <v>210.31746031746033</v>
      </c>
      <c r="O22" s="6">
        <v>15</v>
      </c>
      <c r="P22" s="7">
        <f t="shared" si="6"/>
        <v>35.294117647058826</v>
      </c>
      <c r="Q22" s="6"/>
      <c r="R22" s="7">
        <f t="shared" si="7"/>
        <v>0</v>
      </c>
      <c r="S22" s="8">
        <f t="shared" si="8"/>
        <v>599.46671250218617</v>
      </c>
      <c r="T22" s="6">
        <f t="shared" si="9"/>
        <v>6</v>
      </c>
      <c r="U22" s="6">
        <f t="shared" si="10"/>
        <v>12</v>
      </c>
      <c r="V22" s="13">
        <f t="shared" si="11"/>
        <v>1</v>
      </c>
    </row>
    <row r="23" spans="1:22" x14ac:dyDescent="0.3">
      <c r="A23" s="5">
        <f t="shared" si="0"/>
        <v>13</v>
      </c>
      <c r="B23" s="21" t="s">
        <v>115</v>
      </c>
      <c r="C23" s="21" t="s">
        <v>116</v>
      </c>
      <c r="D23" s="17" t="s">
        <v>42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>
        <v>84</v>
      </c>
      <c r="N23" s="7">
        <f t="shared" si="5"/>
        <v>166.66666666666666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491.52073042957642</v>
      </c>
      <c r="T23" s="6">
        <f t="shared" si="9"/>
        <v>4</v>
      </c>
      <c r="U23" s="6">
        <f t="shared" si="10"/>
        <v>13</v>
      </c>
      <c r="V23" s="13">
        <f t="shared" si="11"/>
        <v>0.66666666666666663</v>
      </c>
    </row>
    <row r="24" spans="1:22" x14ac:dyDescent="0.3">
      <c r="A24" s="5">
        <f t="shared" si="0"/>
        <v>14</v>
      </c>
      <c r="B24" s="21" t="s">
        <v>252</v>
      </c>
      <c r="C24" s="21" t="s">
        <v>253</v>
      </c>
      <c r="D24" s="17" t="s">
        <v>47</v>
      </c>
      <c r="E24" s="21">
        <v>10</v>
      </c>
      <c r="F24" s="7">
        <f t="shared" si="1"/>
        <v>82.352941176470594</v>
      </c>
      <c r="G24" s="6"/>
      <c r="H24" s="7">
        <f t="shared" si="2"/>
        <v>0</v>
      </c>
      <c r="I24" s="6">
        <v>18</v>
      </c>
      <c r="J24" s="7">
        <f t="shared" si="3"/>
        <v>92.307692307692307</v>
      </c>
      <c r="K24" s="21">
        <v>106</v>
      </c>
      <c r="L24" s="7">
        <f t="shared" si="4"/>
        <v>76.335877862595424</v>
      </c>
      <c r="M24" s="6">
        <v>114</v>
      </c>
      <c r="N24" s="7">
        <f t="shared" si="5"/>
        <v>47.61904761904762</v>
      </c>
      <c r="O24" s="31">
        <v>12</v>
      </c>
      <c r="P24" s="7">
        <f t="shared" si="6"/>
        <v>88.235294117647058</v>
      </c>
      <c r="Q24" s="14"/>
      <c r="R24" s="7">
        <f t="shared" si="7"/>
        <v>0</v>
      </c>
      <c r="S24" s="8">
        <f t="shared" si="8"/>
        <v>386.85085308345299</v>
      </c>
      <c r="T24" s="6">
        <f t="shared" si="9"/>
        <v>5</v>
      </c>
      <c r="U24" s="6">
        <f t="shared" si="10"/>
        <v>14</v>
      </c>
      <c r="V24" s="13">
        <f t="shared" si="11"/>
        <v>0.83333333333333337</v>
      </c>
    </row>
    <row r="25" spans="1:22" x14ac:dyDescent="0.3">
      <c r="A25" s="5">
        <f t="shared" si="0"/>
        <v>15</v>
      </c>
      <c r="B25" s="21" t="s">
        <v>103</v>
      </c>
      <c r="C25" s="21" t="s">
        <v>100</v>
      </c>
      <c r="D25" s="17" t="s">
        <v>52</v>
      </c>
      <c r="E25" s="21">
        <v>11</v>
      </c>
      <c r="F25" s="7">
        <f t="shared" si="1"/>
        <v>70.588235294117652</v>
      </c>
      <c r="G25" s="6">
        <v>16</v>
      </c>
      <c r="H25" s="7">
        <f t="shared" si="2"/>
        <v>40</v>
      </c>
      <c r="I25" s="6">
        <v>22</v>
      </c>
      <c r="J25" s="7">
        <f t="shared" si="3"/>
        <v>46.153846153846153</v>
      </c>
      <c r="K25" s="21">
        <v>115</v>
      </c>
      <c r="L25" s="7">
        <f t="shared" si="4"/>
        <v>48.854961832061072</v>
      </c>
      <c r="M25" s="6">
        <v>118</v>
      </c>
      <c r="N25" s="7">
        <f t="shared" si="5"/>
        <v>31.746031746031747</v>
      </c>
      <c r="O25" s="31">
        <v>11</v>
      </c>
      <c r="P25" s="7">
        <f t="shared" si="6"/>
        <v>105.88235294117646</v>
      </c>
      <c r="Q25" s="14"/>
      <c r="R25" s="7">
        <f t="shared" si="7"/>
        <v>0</v>
      </c>
      <c r="S25" s="8">
        <f t="shared" si="8"/>
        <v>343.22542796723314</v>
      </c>
      <c r="T25" s="6">
        <f t="shared" si="9"/>
        <v>6</v>
      </c>
      <c r="U25" s="6">
        <f t="shared" si="10"/>
        <v>15</v>
      </c>
      <c r="V25" s="13">
        <f t="shared" si="11"/>
        <v>1</v>
      </c>
    </row>
    <row r="26" spans="1:22" x14ac:dyDescent="0.3">
      <c r="A26" s="5">
        <f t="shared" si="0"/>
        <v>16</v>
      </c>
      <c r="B26" s="21" t="s">
        <v>102</v>
      </c>
      <c r="C26" s="21" t="s">
        <v>525</v>
      </c>
      <c r="D26" s="21" t="s">
        <v>52</v>
      </c>
      <c r="E26" s="6"/>
      <c r="F26" s="7">
        <f t="shared" si="1"/>
        <v>0</v>
      </c>
      <c r="G26" s="6"/>
      <c r="H26" s="7">
        <f t="shared" si="2"/>
        <v>0</v>
      </c>
      <c r="I26" s="6">
        <v>14</v>
      </c>
      <c r="J26" s="7">
        <f t="shared" si="3"/>
        <v>138.46153846153845</v>
      </c>
      <c r="K26" s="21">
        <v>96</v>
      </c>
      <c r="L26" s="7">
        <f t="shared" si="4"/>
        <v>106.87022900763358</v>
      </c>
      <c r="M26" s="6">
        <v>121</v>
      </c>
      <c r="N26" s="7">
        <f t="shared" si="5"/>
        <v>19.841269841269842</v>
      </c>
      <c r="O26" s="6">
        <v>14</v>
      </c>
      <c r="P26" s="7">
        <f t="shared" si="6"/>
        <v>52.941176470588232</v>
      </c>
      <c r="Q26" s="6"/>
      <c r="R26" s="7">
        <f t="shared" si="7"/>
        <v>0</v>
      </c>
      <c r="S26" s="8">
        <f t="shared" si="8"/>
        <v>318.11421378103012</v>
      </c>
      <c r="T26" s="6">
        <f t="shared" si="9"/>
        <v>4</v>
      </c>
      <c r="U26" s="6">
        <f t="shared" si="10"/>
        <v>16</v>
      </c>
      <c r="V26" s="13">
        <f t="shared" si="11"/>
        <v>0.66666666666666663</v>
      </c>
    </row>
    <row r="27" spans="1:22" x14ac:dyDescent="0.3">
      <c r="A27" s="5">
        <f t="shared" si="0"/>
        <v>17</v>
      </c>
      <c r="B27" s="21" t="s">
        <v>431</v>
      </c>
      <c r="C27" s="21" t="s">
        <v>432</v>
      </c>
      <c r="D27" s="21" t="s">
        <v>410</v>
      </c>
      <c r="E27" s="21"/>
      <c r="F27" s="7">
        <f t="shared" si="1"/>
        <v>0</v>
      </c>
      <c r="G27" s="6">
        <v>11</v>
      </c>
      <c r="H27" s="7">
        <f t="shared" si="2"/>
        <v>90</v>
      </c>
      <c r="I27" s="6">
        <v>9</v>
      </c>
      <c r="J27" s="7">
        <f t="shared" si="3"/>
        <v>196.15384615384616</v>
      </c>
      <c r="K27" s="21"/>
      <c r="L27" s="7"/>
      <c r="M27" s="6"/>
      <c r="N27" s="7">
        <f t="shared" si="5"/>
        <v>0</v>
      </c>
      <c r="O27" s="6"/>
      <c r="P27" s="7">
        <v>0</v>
      </c>
      <c r="Q27" s="6"/>
      <c r="R27" s="7">
        <f t="shared" si="7"/>
        <v>0</v>
      </c>
      <c r="S27" s="8">
        <f t="shared" si="8"/>
        <v>286.15384615384619</v>
      </c>
      <c r="T27" s="6">
        <f t="shared" si="9"/>
        <v>2</v>
      </c>
      <c r="U27" s="6">
        <f t="shared" si="10"/>
        <v>17</v>
      </c>
      <c r="V27" s="13">
        <f t="shared" si="11"/>
        <v>0.33333333333333331</v>
      </c>
    </row>
    <row r="28" spans="1:22" x14ac:dyDescent="0.3">
      <c r="A28" s="5">
        <f t="shared" si="0"/>
        <v>18</v>
      </c>
      <c r="B28" s="21" t="s">
        <v>254</v>
      </c>
      <c r="C28" s="21" t="s">
        <v>114</v>
      </c>
      <c r="D28" s="17" t="s">
        <v>155</v>
      </c>
      <c r="E28" s="21">
        <v>13</v>
      </c>
      <c r="F28" s="7">
        <f t="shared" si="1"/>
        <v>47.058823529411768</v>
      </c>
      <c r="G28" s="6">
        <v>12</v>
      </c>
      <c r="H28" s="7">
        <f t="shared" si="2"/>
        <v>80</v>
      </c>
      <c r="I28" s="6">
        <v>16</v>
      </c>
      <c r="J28" s="7">
        <f t="shared" si="3"/>
        <v>115.38461538461539</v>
      </c>
      <c r="K28" s="21">
        <v>118</v>
      </c>
      <c r="L28" s="7">
        <f t="shared" ref="L28:L45" si="12">IF(K28=0,,($K$9-K28)*$K$7*100/$K$9)</f>
        <v>39.694656488549619</v>
      </c>
      <c r="M28" s="6"/>
      <c r="N28" s="7">
        <f t="shared" si="5"/>
        <v>0</v>
      </c>
      <c r="O28" s="6"/>
      <c r="P28" s="7">
        <f t="shared" ref="P28:P37" si="13">IF(O28=0,,($O$9-O28)*$O$7*100/$O$9)</f>
        <v>0</v>
      </c>
      <c r="Q28" s="6"/>
      <c r="R28" s="7">
        <f t="shared" si="7"/>
        <v>0</v>
      </c>
      <c r="S28" s="8">
        <f t="shared" si="8"/>
        <v>282.13809540257677</v>
      </c>
      <c r="T28" s="6">
        <f t="shared" si="9"/>
        <v>4</v>
      </c>
      <c r="U28" s="6">
        <f t="shared" si="10"/>
        <v>18</v>
      </c>
      <c r="V28" s="13">
        <f t="shared" si="11"/>
        <v>0.66666666666666663</v>
      </c>
    </row>
    <row r="29" spans="1:22" x14ac:dyDescent="0.3">
      <c r="A29" s="5">
        <f t="shared" si="0"/>
        <v>19</v>
      </c>
      <c r="B29" s="21" t="s">
        <v>436</v>
      </c>
      <c r="C29" s="21" t="s">
        <v>437</v>
      </c>
      <c r="D29" s="21" t="s">
        <v>52</v>
      </c>
      <c r="E29" s="21"/>
      <c r="F29" s="7">
        <v>0</v>
      </c>
      <c r="G29" s="6">
        <v>15</v>
      </c>
      <c r="H29" s="7">
        <f t="shared" si="2"/>
        <v>50</v>
      </c>
      <c r="I29" s="6">
        <v>15</v>
      </c>
      <c r="J29" s="7">
        <f t="shared" si="3"/>
        <v>126.92307692307692</v>
      </c>
      <c r="K29" s="21">
        <v>122</v>
      </c>
      <c r="L29" s="7">
        <f t="shared" si="12"/>
        <v>27.480916030534353</v>
      </c>
      <c r="M29" s="6">
        <v>121</v>
      </c>
      <c r="N29" s="7">
        <f t="shared" si="5"/>
        <v>19.841269841269842</v>
      </c>
      <c r="O29" s="31">
        <v>16</v>
      </c>
      <c r="P29" s="7">
        <f t="shared" si="13"/>
        <v>17.647058823529413</v>
      </c>
      <c r="Q29" s="14"/>
      <c r="R29" s="7">
        <f t="shared" si="7"/>
        <v>0</v>
      </c>
      <c r="S29" s="8">
        <f t="shared" si="8"/>
        <v>241.89232161841051</v>
      </c>
      <c r="T29" s="6">
        <f t="shared" si="9"/>
        <v>5</v>
      </c>
      <c r="U29" s="6">
        <f t="shared" si="10"/>
        <v>19</v>
      </c>
      <c r="V29" s="13">
        <f t="shared" si="11"/>
        <v>0.83333333333333337</v>
      </c>
    </row>
    <row r="30" spans="1:22" x14ac:dyDescent="0.3">
      <c r="A30" s="5">
        <f t="shared" si="0"/>
        <v>20</v>
      </c>
      <c r="B30" s="21" t="s">
        <v>212</v>
      </c>
      <c r="C30" s="21" t="s">
        <v>169</v>
      </c>
      <c r="D30" s="17" t="s">
        <v>52</v>
      </c>
      <c r="E30" s="21">
        <v>17</v>
      </c>
      <c r="F30" s="7">
        <f>12/2</f>
        <v>6</v>
      </c>
      <c r="G30" s="6">
        <v>13</v>
      </c>
      <c r="H30" s="7">
        <f t="shared" si="2"/>
        <v>70</v>
      </c>
      <c r="I30" s="6">
        <v>19</v>
      </c>
      <c r="J30" s="7">
        <f t="shared" si="3"/>
        <v>80.769230769230774</v>
      </c>
      <c r="K30" s="21">
        <v>106</v>
      </c>
      <c r="L30" s="7">
        <f t="shared" si="12"/>
        <v>76.335877862595424</v>
      </c>
      <c r="M30" s="6">
        <v>124</v>
      </c>
      <c r="N30" s="7">
        <f t="shared" si="5"/>
        <v>7.9365079365079367</v>
      </c>
      <c r="O30" s="6"/>
      <c r="P30" s="7">
        <f t="shared" si="13"/>
        <v>0</v>
      </c>
      <c r="Q30" s="6"/>
      <c r="R30" s="7">
        <f t="shared" si="7"/>
        <v>0</v>
      </c>
      <c r="S30" s="8">
        <f t="shared" si="8"/>
        <v>241.04161656833412</v>
      </c>
      <c r="T30" s="6">
        <f t="shared" si="9"/>
        <v>5</v>
      </c>
      <c r="U30" s="6">
        <f t="shared" si="10"/>
        <v>20</v>
      </c>
      <c r="V30" s="13">
        <f t="shared" si="11"/>
        <v>0.83333333333333337</v>
      </c>
    </row>
    <row r="31" spans="1:22" x14ac:dyDescent="0.3">
      <c r="A31" s="5">
        <f t="shared" si="0"/>
        <v>21</v>
      </c>
      <c r="B31" s="21" t="s">
        <v>433</v>
      </c>
      <c r="C31" s="21" t="s">
        <v>434</v>
      </c>
      <c r="D31" s="21" t="s">
        <v>435</v>
      </c>
      <c r="E31" s="21"/>
      <c r="F31" s="7">
        <f t="shared" ref="F31:F45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0.5</v>
      </c>
    </row>
    <row r="32" spans="1:22" x14ac:dyDescent="0.3">
      <c r="A32" s="5">
        <f t="shared" si="0"/>
        <v>22</v>
      </c>
      <c r="B32" s="21" t="s">
        <v>170</v>
      </c>
      <c r="C32" s="21" t="s">
        <v>168</v>
      </c>
      <c r="D32" s="17" t="s">
        <v>52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0.66666666666666663</v>
      </c>
    </row>
    <row r="33" spans="1:22" x14ac:dyDescent="0.3">
      <c r="A33" s="5">
        <f t="shared" si="0"/>
        <v>23</v>
      </c>
      <c r="B33" s="17" t="s">
        <v>167</v>
      </c>
      <c r="C33" s="17" t="s">
        <v>99</v>
      </c>
      <c r="D33" s="17" t="s">
        <v>47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0.16666666666666666</v>
      </c>
    </row>
    <row r="34" spans="1:22" x14ac:dyDescent="0.3">
      <c r="A34" s="5">
        <f t="shared" si="0"/>
        <v>24</v>
      </c>
      <c r="B34" s="21" t="s">
        <v>526</v>
      </c>
      <c r="C34" s="21" t="s">
        <v>527</v>
      </c>
      <c r="D34" s="21" t="s">
        <v>142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0.33333333333333331</v>
      </c>
    </row>
    <row r="35" spans="1:22" x14ac:dyDescent="0.3">
      <c r="A35" s="5">
        <f t="shared" si="0"/>
        <v>25</v>
      </c>
      <c r="B35" s="21" t="s">
        <v>528</v>
      </c>
      <c r="C35" s="21" t="s">
        <v>529</v>
      </c>
      <c r="D35" s="21" t="s">
        <v>42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0.33333333333333331</v>
      </c>
    </row>
    <row r="36" spans="1:22" x14ac:dyDescent="0.3">
      <c r="A36" s="5">
        <f t="shared" si="0"/>
        <v>26</v>
      </c>
      <c r="B36" s="21" t="s">
        <v>255</v>
      </c>
      <c r="C36" s="21" t="s">
        <v>256</v>
      </c>
      <c r="D36" s="17" t="s">
        <v>47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0.16666666666666666</v>
      </c>
    </row>
    <row r="37" spans="1:22" x14ac:dyDescent="0.3">
      <c r="A37" s="5">
        <f t="shared" ref="A37:A54" si="15">U37</f>
        <v>27</v>
      </c>
      <c r="B37" s="21" t="s">
        <v>90</v>
      </c>
      <c r="C37" s="21" t="s">
        <v>438</v>
      </c>
      <c r="D37" s="21" t="s">
        <v>142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0.16666666666666666</v>
      </c>
    </row>
    <row r="38" spans="1:22" x14ac:dyDescent="0.3">
      <c r="A38" s="5">
        <f t="shared" si="15"/>
        <v>28</v>
      </c>
      <c r="B38" s="21" t="s">
        <v>439</v>
      </c>
      <c r="C38" s="21" t="s">
        <v>440</v>
      </c>
      <c r="D38" s="21" t="s">
        <v>321</v>
      </c>
      <c r="E38" s="21"/>
      <c r="F38" s="7">
        <f t="shared" si="14"/>
        <v>0</v>
      </c>
      <c r="G38" s="6">
        <v>19</v>
      </c>
      <c r="H38" s="7">
        <f t="shared" si="2"/>
        <v>10</v>
      </c>
      <c r="I38" s="6"/>
      <c r="J38" s="7">
        <f>J37/2</f>
        <v>0</v>
      </c>
      <c r="K38" s="21"/>
      <c r="L38" s="7">
        <f t="shared" si="12"/>
        <v>0</v>
      </c>
      <c r="M38" s="6"/>
      <c r="N38" s="7">
        <f t="shared" ref="N38:N45" si="18">IF(M38=0,,($M$9-M38)*$M$7*100/$M$9)</f>
        <v>0</v>
      </c>
      <c r="O38" s="31">
        <v>17</v>
      </c>
      <c r="P38" s="7">
        <v>9</v>
      </c>
      <c r="Q38" s="14"/>
      <c r="R38" s="7">
        <f t="shared" si="7"/>
        <v>0</v>
      </c>
      <c r="S38" s="8">
        <f t="shared" si="8"/>
        <v>19</v>
      </c>
      <c r="T38" s="6">
        <f t="shared" si="16"/>
        <v>2</v>
      </c>
      <c r="U38" s="6">
        <f t="shared" si="17"/>
        <v>28</v>
      </c>
      <c r="V38" s="13">
        <f t="shared" si="11"/>
        <v>0.33333333333333331</v>
      </c>
    </row>
    <row r="39" spans="1:22" x14ac:dyDescent="0.3">
      <c r="A39" s="5">
        <f t="shared" si="15"/>
        <v>29</v>
      </c>
      <c r="B39" s="21" t="s">
        <v>101</v>
      </c>
      <c r="C39" s="21" t="s">
        <v>98</v>
      </c>
      <c r="D39" s="21" t="s">
        <v>52</v>
      </c>
      <c r="E39" s="6"/>
      <c r="F39" s="7">
        <f t="shared" si="14"/>
        <v>0</v>
      </c>
      <c r="G39" s="6"/>
      <c r="H39" s="7">
        <f t="shared" si="2"/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 t="shared" si="12"/>
        <v>0</v>
      </c>
      <c r="M39" s="6"/>
      <c r="N39" s="7">
        <f t="shared" si="18"/>
        <v>0</v>
      </c>
      <c r="O39" s="6"/>
      <c r="P39" s="7">
        <f t="shared" ref="P39:P45" si="19">IF(O39=0,,($O$9-O39)*$O$7*100/$O$9)</f>
        <v>0</v>
      </c>
      <c r="Q39" s="6"/>
      <c r="R39" s="7">
        <f t="shared" si="7"/>
        <v>0</v>
      </c>
      <c r="S39" s="8">
        <f t="shared" si="8"/>
        <v>11.538461538461538</v>
      </c>
      <c r="T39" s="6">
        <f t="shared" si="16"/>
        <v>2</v>
      </c>
      <c r="U39" s="6">
        <f t="shared" si="17"/>
        <v>29</v>
      </c>
      <c r="V39" s="13">
        <f t="shared" si="11"/>
        <v>0.33333333333333331</v>
      </c>
    </row>
    <row r="40" spans="1:22" x14ac:dyDescent="0.3">
      <c r="A40" s="5">
        <f t="shared" si="15"/>
        <v>30</v>
      </c>
      <c r="B40" s="21" t="s">
        <v>530</v>
      </c>
      <c r="C40" s="21" t="s">
        <v>531</v>
      </c>
      <c r="D40" s="21" t="s">
        <v>142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0.16666666666666666</v>
      </c>
    </row>
    <row r="41" spans="1:22" x14ac:dyDescent="0.3">
      <c r="A41" s="5">
        <f t="shared" si="15"/>
        <v>31</v>
      </c>
      <c r="B41" s="21" t="s">
        <v>441</v>
      </c>
      <c r="C41" s="21" t="s">
        <v>442</v>
      </c>
      <c r="D41" s="21" t="s">
        <v>424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9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0.16666666666666666</v>
      </c>
    </row>
    <row r="42" spans="1:22" x14ac:dyDescent="0.3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3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3">
      <c r="A44" s="5">
        <f t="shared" si="15"/>
        <v>34</v>
      </c>
      <c r="B44" s="6"/>
      <c r="C44" s="6"/>
      <c r="D44" s="6"/>
      <c r="E44" s="6"/>
      <c r="F44" s="7">
        <f t="shared" si="14"/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 t="shared" si="12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8">
        <f t="shared" si="8"/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3">
      <c r="A45" s="5">
        <f t="shared" si="15"/>
        <v>35</v>
      </c>
      <c r="B45" s="6"/>
      <c r="C45" s="6"/>
      <c r="D45" s="6"/>
      <c r="E45" s="6"/>
      <c r="F45" s="7">
        <f t="shared" si="14"/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 t="shared" si="12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8">
        <f t="shared" si="8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3">
      <c r="A46" s="5">
        <f t="shared" si="15"/>
        <v>36</v>
      </c>
      <c r="B46" s="6"/>
      <c r="C46" s="6"/>
      <c r="D46" s="6"/>
      <c r="E46" s="6"/>
      <c r="F46" s="7">
        <f t="shared" ref="F46" si="20">IF(E46=0,,($E$9-E46)*$E$7*100/$E$9)</f>
        <v>0</v>
      </c>
      <c r="G46" s="6"/>
      <c r="H46" s="7">
        <f>IF(G46=0,,($G$9-G46)*$G$7*100/$G$9)</f>
        <v>0</v>
      </c>
      <c r="I46" s="6"/>
      <c r="J46" s="7">
        <f t="shared" ref="J46" si="21">IF(I46=0,,($I$9-I46)*$I$7*100/$I$9)</f>
        <v>0</v>
      </c>
      <c r="K46" s="21"/>
      <c r="L46" s="7">
        <f t="shared" ref="L46" si="22">IF(K46=0,,($K$9-K46)*$K$7*100/$K$9)</f>
        <v>0</v>
      </c>
      <c r="M46" s="6"/>
      <c r="N46" s="7">
        <f t="shared" ref="N46" si="23">IF(M46=0,,($M$9-M46)*$M$7*100/$M$9)</f>
        <v>0</v>
      </c>
      <c r="O46" s="6"/>
      <c r="P46" s="7">
        <f t="shared" ref="P46" si="24">IF(O46=0,,($O$9-O46)*$O$7*100/$O$9)</f>
        <v>0</v>
      </c>
      <c r="Q46" s="6"/>
      <c r="R46" s="7">
        <f t="shared" ref="R46" si="25">IF(Q46=0,,($Q$9-Q46)*$Q$7*100/$Q$9)</f>
        <v>0</v>
      </c>
      <c r="S46" s="8">
        <f t="shared" ref="S46" si="26">P46+R46+L46+N46+J46+H46+F46</f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3">
      <c r="A47" s="5">
        <f t="shared" si="15"/>
        <v>37</v>
      </c>
      <c r="B47" s="6"/>
      <c r="C47" s="6"/>
      <c r="D47" s="6"/>
      <c r="E47" s="6"/>
      <c r="F47" s="7">
        <f t="shared" ref="F47" si="27">IF(E47=0,,($E$9-E47)*$E$7*100/$E$9)</f>
        <v>0</v>
      </c>
      <c r="G47" s="6"/>
      <c r="H47" s="7">
        <f t="shared" ref="H47" si="28">IF(G47=0,,($G$9-G47)*$G$7*100/$G$9)</f>
        <v>0</v>
      </c>
      <c r="I47" s="6"/>
      <c r="J47" s="7">
        <f t="shared" ref="J47" si="29">IF(I47=0,,($I$9-I47)*$I$7*100/$I$9)</f>
        <v>0</v>
      </c>
      <c r="K47" s="21"/>
      <c r="L47" s="7">
        <f t="shared" ref="L47" si="30">IF(K47=0,,($K$9-K47)*$K$7*100/$K$9)</f>
        <v>0</v>
      </c>
      <c r="M47" s="6"/>
      <c r="N47" s="7">
        <f t="shared" ref="N47" si="31">IF(M47=0,,($M$9-M47)*$M$7*100/$M$9)</f>
        <v>0</v>
      </c>
      <c r="O47" s="6"/>
      <c r="P47" s="7">
        <f t="shared" ref="P47" si="32">IF(O47=0,,($O$9-O47)*$O$7*100/$O$9)</f>
        <v>0</v>
      </c>
      <c r="Q47" s="6"/>
      <c r="R47" s="7">
        <f t="shared" ref="R47" si="33">IF(Q47=0,,($Q$9-Q47)*$Q$7*100/$Q$9)</f>
        <v>0</v>
      </c>
      <c r="S47" s="8">
        <f t="shared" ref="S47" si="34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3">
      <c r="A48" s="5">
        <f t="shared" si="15"/>
        <v>38</v>
      </c>
      <c r="B48" s="6"/>
      <c r="C48" s="6"/>
      <c r="D48" s="6"/>
      <c r="E48" s="6"/>
      <c r="F48" s="7">
        <f t="shared" ref="F48:F54" si="35">IF(E48=0,,($E$9-E48)*$E$7*100/$E$9)</f>
        <v>0</v>
      </c>
      <c r="G48" s="6"/>
      <c r="H48" s="7">
        <f t="shared" ref="H48:H50" si="36">IF(G48=0,,($G$9-G48)*$G$7*100/$G$9)</f>
        <v>0</v>
      </c>
      <c r="I48" s="6"/>
      <c r="J48" s="7">
        <f t="shared" ref="J48:J54" si="37">IF(I48=0,,($I$9-I48)*$I$7*100/$I$9)</f>
        <v>0</v>
      </c>
      <c r="K48" s="21"/>
      <c r="L48" s="7">
        <f t="shared" ref="L48:L54" si="38">IF(K48=0,,($K$9-K48)*$K$7*100/$K$9)</f>
        <v>0</v>
      </c>
      <c r="M48" s="6"/>
      <c r="N48" s="7">
        <f t="shared" ref="N48:N54" si="39">IF(M48=0,,($M$9-M48)*$M$7*100/$M$9)</f>
        <v>0</v>
      </c>
      <c r="O48" s="6"/>
      <c r="P48" s="7">
        <f t="shared" ref="P48:P54" si="40">IF(O48=0,,($O$9-O48)*$O$7*100/$O$9)</f>
        <v>0</v>
      </c>
      <c r="Q48" s="6"/>
      <c r="R48" s="7">
        <f t="shared" ref="R48:R54" si="41">IF(Q48=0,,($Q$9-Q48)*$Q$7*100/$Q$9)</f>
        <v>0</v>
      </c>
      <c r="S48" s="8">
        <f t="shared" ref="S48:S54" si="42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3">
      <c r="A49" s="5">
        <f t="shared" si="15"/>
        <v>39</v>
      </c>
      <c r="B49" s="6"/>
      <c r="C49" s="6"/>
      <c r="D49" s="6"/>
      <c r="E49" s="6"/>
      <c r="F49" s="7">
        <f t="shared" si="35"/>
        <v>0</v>
      </c>
      <c r="G49" s="6"/>
      <c r="H49" s="7">
        <f t="shared" si="36"/>
        <v>0</v>
      </c>
      <c r="I49" s="6"/>
      <c r="J49" s="7">
        <f t="shared" si="37"/>
        <v>0</v>
      </c>
      <c r="K49" s="21"/>
      <c r="L49" s="7">
        <f t="shared" si="38"/>
        <v>0</v>
      </c>
      <c r="M49" s="6"/>
      <c r="N49" s="7">
        <f t="shared" si="39"/>
        <v>0</v>
      </c>
      <c r="O49" s="6"/>
      <c r="P49" s="7">
        <f t="shared" si="40"/>
        <v>0</v>
      </c>
      <c r="Q49" s="6"/>
      <c r="R49" s="7">
        <f t="shared" si="41"/>
        <v>0</v>
      </c>
      <c r="S49" s="8">
        <f t="shared" si="42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3">
      <c r="A50" s="5">
        <f t="shared" si="15"/>
        <v>40</v>
      </c>
      <c r="B50" s="6"/>
      <c r="C50" s="6"/>
      <c r="D50" s="6"/>
      <c r="E50" s="6"/>
      <c r="F50" s="7">
        <f t="shared" si="35"/>
        <v>0</v>
      </c>
      <c r="G50" s="6"/>
      <c r="H50" s="7">
        <f t="shared" si="36"/>
        <v>0</v>
      </c>
      <c r="I50" s="6"/>
      <c r="J50" s="7">
        <f t="shared" si="37"/>
        <v>0</v>
      </c>
      <c r="K50" s="21"/>
      <c r="L50" s="7">
        <f t="shared" si="38"/>
        <v>0</v>
      </c>
      <c r="M50" s="6"/>
      <c r="N50" s="7">
        <f t="shared" si="39"/>
        <v>0</v>
      </c>
      <c r="O50" s="6"/>
      <c r="P50" s="7">
        <f t="shared" si="40"/>
        <v>0</v>
      </c>
      <c r="Q50" s="6"/>
      <c r="R50" s="7">
        <f t="shared" si="41"/>
        <v>0</v>
      </c>
      <c r="S50" s="8">
        <f t="shared" si="42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3">
      <c r="A51" s="5">
        <f t="shared" si="15"/>
        <v>41</v>
      </c>
      <c r="B51" s="6"/>
      <c r="C51" s="6"/>
      <c r="D51" s="6"/>
      <c r="E51" s="6"/>
      <c r="F51" s="7">
        <f t="shared" si="35"/>
        <v>0</v>
      </c>
      <c r="G51" s="6"/>
      <c r="H51" s="7">
        <f>5/2</f>
        <v>2.5</v>
      </c>
      <c r="I51" s="6"/>
      <c r="J51" s="7">
        <f t="shared" si="37"/>
        <v>0</v>
      </c>
      <c r="K51" s="21"/>
      <c r="L51" s="7">
        <f t="shared" si="38"/>
        <v>0</v>
      </c>
      <c r="M51" s="6"/>
      <c r="N51" s="7">
        <f t="shared" si="39"/>
        <v>0</v>
      </c>
      <c r="O51" s="6"/>
      <c r="P51" s="7">
        <f t="shared" si="40"/>
        <v>0</v>
      </c>
      <c r="Q51" s="6"/>
      <c r="R51" s="7">
        <f t="shared" si="41"/>
        <v>0</v>
      </c>
      <c r="S51" s="8">
        <f t="shared" si="42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3">
      <c r="A52" s="5">
        <f t="shared" si="15"/>
        <v>42</v>
      </c>
      <c r="B52" s="6"/>
      <c r="C52" s="6"/>
      <c r="D52" s="6"/>
      <c r="E52" s="6"/>
      <c r="F52" s="7">
        <f t="shared" si="35"/>
        <v>0</v>
      </c>
      <c r="G52" s="6"/>
      <c r="H52" s="7">
        <f t="shared" ref="H52:H54" si="43">IF(G52=0,,($G$9-G52)*$G$7*100/$G$9)</f>
        <v>0</v>
      </c>
      <c r="I52" s="6"/>
      <c r="J52" s="7">
        <f t="shared" si="37"/>
        <v>0</v>
      </c>
      <c r="K52" s="21"/>
      <c r="L52" s="7">
        <f t="shared" si="38"/>
        <v>0</v>
      </c>
      <c r="M52" s="6"/>
      <c r="N52" s="7">
        <f t="shared" si="39"/>
        <v>0</v>
      </c>
      <c r="O52" s="6"/>
      <c r="P52" s="7">
        <f t="shared" si="40"/>
        <v>0</v>
      </c>
      <c r="Q52" s="6"/>
      <c r="R52" s="7">
        <f t="shared" si="41"/>
        <v>0</v>
      </c>
      <c r="S52" s="8">
        <f t="shared" si="42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3">
      <c r="A53" s="5">
        <f t="shared" si="15"/>
        <v>43</v>
      </c>
      <c r="B53" s="6"/>
      <c r="C53" s="6"/>
      <c r="D53" s="6"/>
      <c r="E53" s="6"/>
      <c r="F53" s="7">
        <f t="shared" si="35"/>
        <v>0</v>
      </c>
      <c r="G53" s="6"/>
      <c r="H53" s="7">
        <f t="shared" si="43"/>
        <v>0</v>
      </c>
      <c r="I53" s="6"/>
      <c r="J53" s="7">
        <f t="shared" si="37"/>
        <v>0</v>
      </c>
      <c r="K53" s="21"/>
      <c r="L53" s="7">
        <f t="shared" si="38"/>
        <v>0</v>
      </c>
      <c r="M53" s="6"/>
      <c r="N53" s="7">
        <f t="shared" si="39"/>
        <v>0</v>
      </c>
      <c r="O53" s="6"/>
      <c r="P53" s="7">
        <f t="shared" si="40"/>
        <v>0</v>
      </c>
      <c r="Q53" s="6"/>
      <c r="R53" s="7">
        <f t="shared" si="41"/>
        <v>0</v>
      </c>
      <c r="S53" s="8">
        <f t="shared" si="42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3">
      <c r="A54" s="5">
        <f t="shared" si="15"/>
        <v>44</v>
      </c>
      <c r="B54" s="6"/>
      <c r="C54" s="6"/>
      <c r="D54" s="6"/>
      <c r="E54" s="6"/>
      <c r="F54" s="7">
        <f t="shared" si="35"/>
        <v>0</v>
      </c>
      <c r="G54" s="6"/>
      <c r="H54" s="7">
        <f t="shared" si="43"/>
        <v>0</v>
      </c>
      <c r="I54" s="6"/>
      <c r="J54" s="7">
        <f t="shared" si="37"/>
        <v>0</v>
      </c>
      <c r="K54" s="21"/>
      <c r="L54" s="7">
        <f t="shared" si="38"/>
        <v>0</v>
      </c>
      <c r="M54" s="6"/>
      <c r="N54" s="7">
        <f t="shared" si="39"/>
        <v>0</v>
      </c>
      <c r="O54" s="6"/>
      <c r="P54" s="7">
        <f t="shared" si="40"/>
        <v>0</v>
      </c>
      <c r="Q54" s="6"/>
      <c r="R54" s="7">
        <f t="shared" si="41"/>
        <v>0</v>
      </c>
      <c r="S54" s="8">
        <f t="shared" si="42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3">
      <c r="A55" s="39" t="s">
        <v>149</v>
      </c>
      <c r="B55" s="39"/>
      <c r="C55" s="40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17</v>
      </c>
      <c r="Q55">
        <f>COUNTA(Q11:Q54)</f>
        <v>0</v>
      </c>
    </row>
    <row r="56" spans="1:22" x14ac:dyDescent="0.3">
      <c r="A56" s="41" t="s">
        <v>30</v>
      </c>
      <c r="B56" s="41"/>
      <c r="C56" s="41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0.54838709677419351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B11:S45">
    <sortCondition descending="1" ref="S11:S45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4" x14ac:dyDescent="0.3">
      <c r="E2" s="47" t="s">
        <v>27</v>
      </c>
      <c r="F2" s="47"/>
      <c r="G2" s="11">
        <f>COUNTA(B11:B59)</f>
        <v>40</v>
      </c>
    </row>
    <row r="3" spans="1:24" x14ac:dyDescent="0.3">
      <c r="B3" s="2"/>
      <c r="E3" s="47" t="s">
        <v>28</v>
      </c>
      <c r="F3" s="47"/>
      <c r="G3" s="11">
        <f>COUNTA(E8:T8)</f>
        <v>5</v>
      </c>
    </row>
    <row r="4" spans="1:24" x14ac:dyDescent="0.3">
      <c r="B4" s="2"/>
      <c r="C4" s="3"/>
    </row>
    <row r="6" spans="1:24" x14ac:dyDescent="0.3">
      <c r="D6" s="1" t="s">
        <v>0</v>
      </c>
      <c r="E6" s="42" t="s">
        <v>241</v>
      </c>
      <c r="F6" s="42"/>
      <c r="G6" s="42" t="s">
        <v>281</v>
      </c>
      <c r="H6" s="42"/>
      <c r="I6" s="42" t="s">
        <v>443</v>
      </c>
      <c r="J6" s="42"/>
      <c r="K6" s="42" t="s">
        <v>547</v>
      </c>
      <c r="L6" s="42"/>
      <c r="M6" s="42" t="s">
        <v>575</v>
      </c>
      <c r="N6" s="42"/>
      <c r="O6" s="42"/>
      <c r="P6" s="42"/>
      <c r="Q6" s="42"/>
      <c r="R6" s="42"/>
      <c r="S6" s="42"/>
      <c r="T6" s="42"/>
    </row>
    <row r="7" spans="1:24" x14ac:dyDescent="0.3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54">
        <v>2</v>
      </c>
      <c r="L7" s="55"/>
      <c r="M7" s="43">
        <v>2</v>
      </c>
      <c r="N7" s="44"/>
      <c r="O7" s="43"/>
      <c r="P7" s="44"/>
      <c r="Q7" s="43"/>
      <c r="R7" s="44"/>
      <c r="S7" s="43"/>
      <c r="T7" s="44"/>
    </row>
    <row r="8" spans="1:24" x14ac:dyDescent="0.3">
      <c r="D8" s="1" t="s">
        <v>1</v>
      </c>
      <c r="E8" s="45">
        <v>45934</v>
      </c>
      <c r="F8" s="45"/>
      <c r="G8" s="52">
        <v>45942</v>
      </c>
      <c r="H8" s="53"/>
      <c r="I8" s="52">
        <v>45984</v>
      </c>
      <c r="J8" s="53"/>
      <c r="K8" s="52">
        <v>46054</v>
      </c>
      <c r="L8" s="53"/>
      <c r="M8" s="45">
        <v>46089</v>
      </c>
      <c r="N8" s="45"/>
      <c r="O8" s="45"/>
      <c r="P8" s="45"/>
      <c r="Q8" s="45"/>
      <c r="R8" s="45"/>
      <c r="S8" s="45"/>
      <c r="T8" s="45"/>
    </row>
    <row r="9" spans="1:24" x14ac:dyDescent="0.3">
      <c r="D9" s="1" t="s">
        <v>2</v>
      </c>
      <c r="E9" s="42">
        <v>20</v>
      </c>
      <c r="F9" s="42"/>
      <c r="G9" s="43">
        <v>21</v>
      </c>
      <c r="H9" s="44"/>
      <c r="I9" s="43">
        <v>29</v>
      </c>
      <c r="J9" s="44"/>
      <c r="K9" s="43">
        <v>24</v>
      </c>
      <c r="L9" s="44"/>
      <c r="M9" s="42">
        <v>28</v>
      </c>
      <c r="N9" s="42"/>
      <c r="O9" s="42"/>
      <c r="P9" s="42"/>
      <c r="Q9" s="42"/>
      <c r="R9" s="42"/>
      <c r="S9" s="42"/>
      <c r="T9" s="42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6">
        <f t="shared" ref="A11:A42" si="0">W11</f>
        <v>1</v>
      </c>
      <c r="B11" s="6" t="s">
        <v>83</v>
      </c>
      <c r="C11" s="6" t="s">
        <v>84</v>
      </c>
      <c r="D11" s="6" t="s">
        <v>47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3">
      <c r="A12" s="5">
        <f t="shared" si="0"/>
        <v>2</v>
      </c>
      <c r="B12" s="6" t="s">
        <v>107</v>
      </c>
      <c r="C12" s="6" t="s">
        <v>108</v>
      </c>
      <c r="D12" s="6" t="s">
        <v>36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127</v>
      </c>
      <c r="C13" s="6" t="s">
        <v>93</v>
      </c>
      <c r="D13" s="6" t="s">
        <v>128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3">
      <c r="A14" s="5">
        <f t="shared" si="0"/>
        <v>4</v>
      </c>
      <c r="B14" s="6" t="s">
        <v>88</v>
      </c>
      <c r="C14" s="6" t="s">
        <v>89</v>
      </c>
      <c r="D14" s="6" t="s">
        <v>52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6" t="s">
        <v>106</v>
      </c>
      <c r="C15" s="6" t="s">
        <v>58</v>
      </c>
      <c r="D15" s="6" t="s">
        <v>52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6" t="s">
        <v>104</v>
      </c>
      <c r="C16" s="6" t="s">
        <v>105</v>
      </c>
      <c r="D16" s="6" t="s">
        <v>181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3">
      <c r="A17" s="5">
        <f t="shared" si="0"/>
        <v>7</v>
      </c>
      <c r="B17" s="6" t="s">
        <v>129</v>
      </c>
      <c r="C17" s="6" t="s">
        <v>130</v>
      </c>
      <c r="D17" s="6" t="s">
        <v>128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3">
      <c r="A18" s="5">
        <f t="shared" si="0"/>
        <v>8</v>
      </c>
      <c r="B18" s="6" t="s">
        <v>77</v>
      </c>
      <c r="C18" s="6" t="s">
        <v>78</v>
      </c>
      <c r="D18" s="6" t="s">
        <v>36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3">
      <c r="A19" s="5">
        <f t="shared" si="0"/>
        <v>9</v>
      </c>
      <c r="B19" s="6" t="s">
        <v>373</v>
      </c>
      <c r="C19" s="6" t="s">
        <v>374</v>
      </c>
      <c r="D19" s="6" t="s">
        <v>181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3">
      <c r="A20" s="5">
        <f t="shared" si="0"/>
        <v>10</v>
      </c>
      <c r="B20" s="6" t="s">
        <v>371</v>
      </c>
      <c r="C20" s="6" t="s">
        <v>372</v>
      </c>
      <c r="D20" s="6" t="s">
        <v>52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3">
      <c r="A21" s="5">
        <f t="shared" si="0"/>
        <v>11</v>
      </c>
      <c r="B21" s="6" t="s">
        <v>85</v>
      </c>
      <c r="C21" s="6" t="s">
        <v>86</v>
      </c>
      <c r="D21" s="6" t="s">
        <v>52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3">
      <c r="A22" s="5">
        <f t="shared" si="0"/>
        <v>12</v>
      </c>
      <c r="B22" s="6" t="s">
        <v>90</v>
      </c>
      <c r="C22" s="6" t="s">
        <v>91</v>
      </c>
      <c r="D22" s="6" t="s">
        <v>52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3">
      <c r="A23" s="5">
        <f t="shared" si="0"/>
        <v>13</v>
      </c>
      <c r="B23" s="6" t="s">
        <v>361</v>
      </c>
      <c r="C23" s="6" t="s">
        <v>444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3">
      <c r="A24" s="5">
        <f t="shared" si="0"/>
        <v>14</v>
      </c>
      <c r="B24" s="6" t="s">
        <v>375</v>
      </c>
      <c r="C24" s="6" t="s">
        <v>109</v>
      </c>
      <c r="D24" s="6" t="s">
        <v>330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3">
      <c r="A25" s="5">
        <f t="shared" si="0"/>
        <v>15</v>
      </c>
      <c r="B25" s="6" t="s">
        <v>81</v>
      </c>
      <c r="C25" s="6" t="s">
        <v>82</v>
      </c>
      <c r="D25" s="6" t="s">
        <v>47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3">
      <c r="A26" s="5">
        <f t="shared" si="0"/>
        <v>16</v>
      </c>
      <c r="B26" s="6" t="s">
        <v>449</v>
      </c>
      <c r="C26" s="6" t="s">
        <v>239</v>
      </c>
      <c r="D26" s="6" t="s">
        <v>330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3">
      <c r="A27" s="5">
        <f t="shared" si="0"/>
        <v>17</v>
      </c>
      <c r="B27" s="6" t="s">
        <v>182</v>
      </c>
      <c r="C27" s="15" t="s">
        <v>183</v>
      </c>
      <c r="D27" s="6" t="s">
        <v>52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3">
      <c r="A28" s="5">
        <f t="shared" si="0"/>
        <v>18</v>
      </c>
      <c r="B28" s="6" t="s">
        <v>380</v>
      </c>
      <c r="C28" s="6" t="s">
        <v>381</v>
      </c>
      <c r="D28" s="6" t="s">
        <v>330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3">
      <c r="A29" s="5">
        <f t="shared" si="0"/>
        <v>19</v>
      </c>
      <c r="B29" s="6" t="s">
        <v>79</v>
      </c>
      <c r="C29" s="6" t="s">
        <v>80</v>
      </c>
      <c r="D29" s="6" t="s">
        <v>52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3">
      <c r="A30" s="5">
        <f t="shared" si="0"/>
        <v>20</v>
      </c>
      <c r="B30" s="6" t="s">
        <v>87</v>
      </c>
      <c r="C30" s="6" t="s">
        <v>257</v>
      </c>
      <c r="D30" s="6" t="s">
        <v>36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3">
      <c r="A31" s="5">
        <f t="shared" si="0"/>
        <v>21</v>
      </c>
      <c r="B31" s="6" t="s">
        <v>184</v>
      </c>
      <c r="C31" s="6" t="s">
        <v>185</v>
      </c>
      <c r="D31" s="6" t="s">
        <v>37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3">
      <c r="A32" s="5">
        <f t="shared" si="0"/>
        <v>22</v>
      </c>
      <c r="B32" s="6" t="s">
        <v>208</v>
      </c>
      <c r="C32" s="6" t="s">
        <v>225</v>
      </c>
      <c r="D32" s="6" t="s">
        <v>42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3">
      <c r="A33" s="5">
        <f t="shared" si="0"/>
        <v>23</v>
      </c>
      <c r="B33" s="6" t="s">
        <v>240</v>
      </c>
      <c r="C33" s="6" t="s">
        <v>135</v>
      </c>
      <c r="D33" s="6" t="s">
        <v>37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3">
      <c r="A34" s="5">
        <f t="shared" si="0"/>
        <v>24</v>
      </c>
      <c r="B34" s="6" t="s">
        <v>375</v>
      </c>
      <c r="C34" s="6" t="s">
        <v>342</v>
      </c>
      <c r="D34" s="6" t="s">
        <v>330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3">
      <c r="A35" s="5">
        <f t="shared" si="0"/>
        <v>25</v>
      </c>
      <c r="B35" s="6" t="s">
        <v>577</v>
      </c>
      <c r="C35" s="6" t="s">
        <v>578</v>
      </c>
      <c r="D35" s="6" t="s">
        <v>128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3">
      <c r="A36" s="5">
        <f t="shared" si="0"/>
        <v>26</v>
      </c>
      <c r="B36" s="6" t="s">
        <v>140</v>
      </c>
      <c r="C36" s="6" t="s">
        <v>141</v>
      </c>
      <c r="D36" s="6" t="s">
        <v>52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3">
      <c r="A37" s="5">
        <f t="shared" si="0"/>
        <v>27</v>
      </c>
      <c r="B37" s="6" t="s">
        <v>376</v>
      </c>
      <c r="C37" s="6" t="s">
        <v>377</v>
      </c>
      <c r="D37" s="6" t="s">
        <v>330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3">
      <c r="A38" s="5">
        <f t="shared" si="0"/>
        <v>28</v>
      </c>
      <c r="B38" s="6" t="s">
        <v>579</v>
      </c>
      <c r="C38" s="6" t="s">
        <v>121</v>
      </c>
      <c r="D38" s="6" t="s">
        <v>424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3">
      <c r="A39" s="5">
        <f t="shared" si="0"/>
        <v>29</v>
      </c>
      <c r="B39" s="6" t="s">
        <v>445</v>
      </c>
      <c r="C39" s="6" t="s">
        <v>446</v>
      </c>
      <c r="D39" s="6" t="s">
        <v>424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3">
      <c r="A40" s="5">
        <f t="shared" si="0"/>
        <v>30</v>
      </c>
      <c r="B40" s="6" t="s">
        <v>447</v>
      </c>
      <c r="C40" s="6" t="s">
        <v>448</v>
      </c>
      <c r="D40" s="6" t="s">
        <v>321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3">
      <c r="A41" s="5">
        <f t="shared" si="0"/>
        <v>31</v>
      </c>
      <c r="B41" s="6" t="s">
        <v>165</v>
      </c>
      <c r="C41" s="6" t="s">
        <v>172</v>
      </c>
      <c r="D41" s="6" t="s">
        <v>47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3">
      <c r="A42" s="5">
        <f t="shared" si="0"/>
        <v>32</v>
      </c>
      <c r="B42" s="6" t="s">
        <v>378</v>
      </c>
      <c r="C42" s="6" t="s">
        <v>379</v>
      </c>
      <c r="D42" s="6" t="s">
        <v>151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3">
      <c r="A43" s="5">
        <f t="shared" ref="A43:A59" si="14">W43</f>
        <v>33</v>
      </c>
      <c r="B43" s="6" t="s">
        <v>382</v>
      </c>
      <c r="C43" s="6" t="s">
        <v>383</v>
      </c>
      <c r="D43" s="6" t="s">
        <v>36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3">
      <c r="A44" s="5">
        <f t="shared" si="14"/>
        <v>34</v>
      </c>
      <c r="B44" s="6" t="s">
        <v>548</v>
      </c>
      <c r="C44" s="6" t="s">
        <v>549</v>
      </c>
      <c r="D44" s="6" t="s">
        <v>42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3">
      <c r="A45" s="6">
        <f t="shared" si="14"/>
        <v>35</v>
      </c>
      <c r="B45" s="6" t="s">
        <v>450</v>
      </c>
      <c r="C45" s="6" t="s">
        <v>176</v>
      </c>
      <c r="D45" s="6" t="s">
        <v>36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3">
      <c r="A46" s="5">
        <f t="shared" si="14"/>
        <v>36</v>
      </c>
      <c r="B46" s="6" t="s">
        <v>258</v>
      </c>
      <c r="C46" s="6" t="s">
        <v>239</v>
      </c>
      <c r="D46" s="6" t="s">
        <v>47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3">
      <c r="A47" s="5">
        <f t="shared" si="14"/>
        <v>37</v>
      </c>
      <c r="B47" s="6" t="s">
        <v>550</v>
      </c>
      <c r="C47" s="6" t="s">
        <v>54</v>
      </c>
      <c r="D47" s="6" t="s">
        <v>151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3">
      <c r="A48" s="5">
        <f t="shared" si="14"/>
        <v>38</v>
      </c>
      <c r="B48" s="6" t="s">
        <v>174</v>
      </c>
      <c r="C48" s="6" t="s">
        <v>173</v>
      </c>
      <c r="D48" s="6" t="s">
        <v>47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3">
      <c r="A49" s="5">
        <f t="shared" si="14"/>
        <v>39</v>
      </c>
      <c r="B49" s="6" t="s">
        <v>384</v>
      </c>
      <c r="C49" s="6" t="s">
        <v>51</v>
      </c>
      <c r="D49" s="6" t="s">
        <v>299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3">
      <c r="A50" s="5">
        <f t="shared" si="14"/>
        <v>40</v>
      </c>
      <c r="B50" s="6" t="s">
        <v>580</v>
      </c>
      <c r="C50" s="6" t="s">
        <v>136</v>
      </c>
      <c r="D50" s="6" t="s">
        <v>42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3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3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3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3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3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3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3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3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3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3">
      <c r="A60" s="39" t="s">
        <v>17</v>
      </c>
      <c r="B60" s="39"/>
      <c r="C60" s="40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3">
      <c r="A61" s="41" t="s">
        <v>30</v>
      </c>
      <c r="B61" s="41"/>
      <c r="C61" s="41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4" x14ac:dyDescent="0.3">
      <c r="E2" s="47" t="s">
        <v>26</v>
      </c>
      <c r="F2" s="47"/>
      <c r="G2" s="11">
        <f>COUNTA(B11:B52)</f>
        <v>24</v>
      </c>
    </row>
    <row r="3" spans="1:24" x14ac:dyDescent="0.3">
      <c r="B3" s="2"/>
      <c r="E3" s="47" t="s">
        <v>28</v>
      </c>
      <c r="F3" s="47"/>
      <c r="G3" s="11">
        <f>COUNTA(E8:T8)</f>
        <v>5</v>
      </c>
    </row>
    <row r="4" spans="1:24" x14ac:dyDescent="0.3">
      <c r="B4" s="2"/>
      <c r="C4" s="3"/>
    </row>
    <row r="6" spans="1:24" x14ac:dyDescent="0.3">
      <c r="D6" s="1" t="s">
        <v>0</v>
      </c>
      <c r="E6" s="43" t="s">
        <v>241</v>
      </c>
      <c r="F6" s="44"/>
      <c r="G6" s="43" t="s">
        <v>281</v>
      </c>
      <c r="H6" s="44"/>
      <c r="I6" s="43" t="s">
        <v>404</v>
      </c>
      <c r="J6" s="44"/>
      <c r="K6" s="43" t="s">
        <v>547</v>
      </c>
      <c r="L6" s="44"/>
      <c r="M6" s="43" t="s">
        <v>575</v>
      </c>
      <c r="N6" s="44"/>
      <c r="O6" s="43"/>
      <c r="P6" s="44"/>
      <c r="Q6" s="43"/>
      <c r="R6" s="44"/>
      <c r="S6" s="43"/>
      <c r="T6" s="44"/>
    </row>
    <row r="7" spans="1:24" x14ac:dyDescent="0.3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43">
        <v>2</v>
      </c>
      <c r="L7" s="44"/>
      <c r="M7" s="43">
        <v>2</v>
      </c>
      <c r="N7" s="44"/>
      <c r="O7" s="43"/>
      <c r="P7" s="44"/>
      <c r="Q7" s="43"/>
      <c r="R7" s="44"/>
      <c r="S7" s="43"/>
      <c r="T7" s="44"/>
    </row>
    <row r="8" spans="1:24" x14ac:dyDescent="0.3">
      <c r="D8" s="1" t="s">
        <v>1</v>
      </c>
      <c r="E8" s="52">
        <v>45934</v>
      </c>
      <c r="F8" s="53"/>
      <c r="G8" s="52">
        <v>45942</v>
      </c>
      <c r="H8" s="53"/>
      <c r="I8" s="52">
        <v>45984</v>
      </c>
      <c r="J8" s="53"/>
      <c r="K8" s="52">
        <v>46054</v>
      </c>
      <c r="L8" s="53"/>
      <c r="M8" s="52">
        <v>46089</v>
      </c>
      <c r="N8" s="53"/>
      <c r="O8" s="52"/>
      <c r="P8" s="53"/>
      <c r="Q8" s="52"/>
      <c r="R8" s="53"/>
      <c r="S8" s="52"/>
      <c r="T8" s="53"/>
    </row>
    <row r="9" spans="1:24" x14ac:dyDescent="0.3">
      <c r="D9" s="1" t="s">
        <v>2</v>
      </c>
      <c r="E9" s="43">
        <v>8</v>
      </c>
      <c r="F9" s="44"/>
      <c r="G9" s="43">
        <v>12</v>
      </c>
      <c r="H9" s="44"/>
      <c r="I9" s="43">
        <v>13</v>
      </c>
      <c r="J9" s="44"/>
      <c r="K9" s="43">
        <v>13</v>
      </c>
      <c r="L9" s="44"/>
      <c r="M9" s="43">
        <v>11</v>
      </c>
      <c r="N9" s="44"/>
      <c r="O9" s="43"/>
      <c r="P9" s="44"/>
      <c r="Q9" s="43"/>
      <c r="R9" s="44"/>
      <c r="S9" s="43"/>
      <c r="T9" s="4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5">
        <f t="shared" ref="A11:A33" si="0">W11</f>
        <v>1</v>
      </c>
      <c r="B11" s="21" t="s">
        <v>179</v>
      </c>
      <c r="C11" s="21" t="s">
        <v>180</v>
      </c>
      <c r="D11" s="21" t="s">
        <v>181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3">
      <c r="A12" s="5">
        <f t="shared" si="0"/>
        <v>2</v>
      </c>
      <c r="B12" s="21" t="s">
        <v>356</v>
      </c>
      <c r="C12" s="21" t="s">
        <v>357</v>
      </c>
      <c r="D12" s="21" t="s">
        <v>155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3">
      <c r="A13" s="5">
        <f t="shared" si="0"/>
        <v>3</v>
      </c>
      <c r="B13" s="21" t="s">
        <v>359</v>
      </c>
      <c r="C13" s="21" t="s">
        <v>360</v>
      </c>
      <c r="D13" s="21" t="s">
        <v>181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3">
      <c r="A14" s="5">
        <f t="shared" si="0"/>
        <v>4</v>
      </c>
      <c r="B14" s="21" t="s">
        <v>101</v>
      </c>
      <c r="C14" s="21" t="s">
        <v>98</v>
      </c>
      <c r="D14" s="21" t="s">
        <v>52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21" t="s">
        <v>103</v>
      </c>
      <c r="C15" s="21" t="s">
        <v>100</v>
      </c>
      <c r="D15" s="21" t="s">
        <v>52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21" t="s">
        <v>178</v>
      </c>
      <c r="C16" s="21" t="s">
        <v>221</v>
      </c>
      <c r="D16" s="21" t="s">
        <v>52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3">
      <c r="A17" s="5">
        <f t="shared" si="0"/>
        <v>7</v>
      </c>
      <c r="B17" s="21" t="s">
        <v>363</v>
      </c>
      <c r="C17" s="21" t="s">
        <v>364</v>
      </c>
      <c r="D17" s="21" t="s">
        <v>155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3">
      <c r="A18" s="5">
        <f t="shared" si="0"/>
        <v>8</v>
      </c>
      <c r="B18" s="21" t="s">
        <v>127</v>
      </c>
      <c r="C18" s="21" t="s">
        <v>133</v>
      </c>
      <c r="D18" s="21" t="s">
        <v>128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3">
      <c r="A19" s="6">
        <f t="shared" si="0"/>
        <v>9</v>
      </c>
      <c r="B19" s="21" t="s">
        <v>102</v>
      </c>
      <c r="C19" s="21" t="s">
        <v>99</v>
      </c>
      <c r="D19" s="21" t="s">
        <v>52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3">
      <c r="A20" s="5">
        <f t="shared" si="0"/>
        <v>10</v>
      </c>
      <c r="B20" s="21" t="s">
        <v>469</v>
      </c>
      <c r="C20" s="21" t="s">
        <v>69</v>
      </c>
      <c r="D20" s="21" t="s">
        <v>321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3">
      <c r="A21" s="5">
        <f t="shared" si="0"/>
        <v>11</v>
      </c>
      <c r="B21" s="21" t="s">
        <v>313</v>
      </c>
      <c r="C21" s="21" t="s">
        <v>358</v>
      </c>
      <c r="D21" s="21" t="s">
        <v>189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3">
      <c r="A22" s="5">
        <f t="shared" si="0"/>
        <v>12</v>
      </c>
      <c r="B22" s="21" t="s">
        <v>367</v>
      </c>
      <c r="C22" s="21" t="s">
        <v>368</v>
      </c>
      <c r="D22" s="21" t="s">
        <v>321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3">
      <c r="A23" s="5">
        <f t="shared" si="0"/>
        <v>13</v>
      </c>
      <c r="B23" s="21" t="s">
        <v>361</v>
      </c>
      <c r="C23" s="21" t="s">
        <v>362</v>
      </c>
      <c r="D23" s="21" t="s">
        <v>155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3">
      <c r="A24" s="5">
        <f t="shared" si="0"/>
        <v>14</v>
      </c>
      <c r="B24" s="21" t="s">
        <v>134</v>
      </c>
      <c r="C24" s="21" t="s">
        <v>158</v>
      </c>
      <c r="D24" s="21" t="s">
        <v>52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3">
      <c r="A25" s="5">
        <f t="shared" si="0"/>
        <v>15</v>
      </c>
      <c r="B25" s="21" t="s">
        <v>157</v>
      </c>
      <c r="C25" s="21" t="s">
        <v>92</v>
      </c>
      <c r="D25" s="21" t="s">
        <v>244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3">
      <c r="A26" s="5">
        <f t="shared" si="0"/>
        <v>16</v>
      </c>
      <c r="B26" s="21" t="s">
        <v>369</v>
      </c>
      <c r="C26" s="21" t="s">
        <v>253</v>
      </c>
      <c r="D26" s="21" t="s">
        <v>370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3">
      <c r="A27" s="5">
        <f t="shared" si="0"/>
        <v>17</v>
      </c>
      <c r="B27" s="21" t="s">
        <v>365</v>
      </c>
      <c r="C27" s="28" t="s">
        <v>366</v>
      </c>
      <c r="D27" s="21" t="s">
        <v>155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3">
      <c r="A28" s="5">
        <f t="shared" si="0"/>
        <v>18</v>
      </c>
      <c r="B28" s="21" t="s">
        <v>451</v>
      </c>
      <c r="C28" s="21" t="s">
        <v>452</v>
      </c>
      <c r="D28" s="21" t="s">
        <v>142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3">
      <c r="A29" s="6">
        <f t="shared" si="0"/>
        <v>19</v>
      </c>
      <c r="B29" s="21" t="s">
        <v>453</v>
      </c>
      <c r="C29" s="21" t="s">
        <v>454</v>
      </c>
      <c r="D29" s="21" t="s">
        <v>128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3">
      <c r="A30" s="5">
        <f t="shared" si="0"/>
        <v>20</v>
      </c>
      <c r="B30" s="21" t="s">
        <v>526</v>
      </c>
      <c r="C30" s="21" t="s">
        <v>366</v>
      </c>
      <c r="D30" s="21" t="s">
        <v>142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3">
      <c r="A31" s="5">
        <f t="shared" si="0"/>
        <v>21</v>
      </c>
      <c r="B31" s="21" t="s">
        <v>259</v>
      </c>
      <c r="C31" s="21" t="s">
        <v>260</v>
      </c>
      <c r="D31" s="21" t="s">
        <v>52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3">
      <c r="A32" s="5">
        <f t="shared" si="0"/>
        <v>22</v>
      </c>
      <c r="B32" s="21" t="s">
        <v>576</v>
      </c>
      <c r="C32" s="21" t="s">
        <v>471</v>
      </c>
      <c r="D32" s="21" t="s">
        <v>394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3">
      <c r="A33" s="5">
        <f t="shared" si="0"/>
        <v>23</v>
      </c>
      <c r="B33" s="21" t="s">
        <v>455</v>
      </c>
      <c r="C33" s="21" t="s">
        <v>456</v>
      </c>
      <c r="D33" s="21" t="s">
        <v>410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3">
      <c r="A34" s="5">
        <f t="shared" ref="A34:A52" si="17">W34</f>
        <v>24</v>
      </c>
      <c r="B34" s="21" t="s">
        <v>551</v>
      </c>
      <c r="C34" s="21" t="s">
        <v>552</v>
      </c>
      <c r="D34" s="21" t="s">
        <v>553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3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3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3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3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3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3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3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3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3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3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3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3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3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3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3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3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3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3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3">
      <c r="A53" s="48" t="s">
        <v>149</v>
      </c>
      <c r="B53" s="48"/>
      <c r="C53" s="49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3">
      <c r="A54" s="50" t="s">
        <v>30</v>
      </c>
      <c r="B54" s="48"/>
      <c r="C54" s="49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19" ht="31.2" x14ac:dyDescent="0.6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9"/>
    </row>
    <row r="2" spans="1:19" x14ac:dyDescent="0.3">
      <c r="E2" s="47" t="s">
        <v>27</v>
      </c>
      <c r="F2" s="47"/>
      <c r="G2" s="11">
        <f>COUNTA(B11:B55)</f>
        <v>43</v>
      </c>
    </row>
    <row r="3" spans="1:19" x14ac:dyDescent="0.3">
      <c r="B3" s="2"/>
      <c r="E3" s="47" t="s">
        <v>28</v>
      </c>
      <c r="F3" s="47"/>
      <c r="G3" s="11">
        <f>COUNTA(E8:N8)</f>
        <v>5</v>
      </c>
    </row>
    <row r="4" spans="1:19" x14ac:dyDescent="0.3">
      <c r="B4" s="2"/>
      <c r="C4" s="3"/>
    </row>
    <row r="6" spans="1:19" x14ac:dyDescent="0.3">
      <c r="D6" s="1" t="s">
        <v>0</v>
      </c>
      <c r="E6" s="42" t="s">
        <v>261</v>
      </c>
      <c r="F6" s="42"/>
      <c r="G6" s="42" t="s">
        <v>326</v>
      </c>
      <c r="H6" s="42"/>
      <c r="I6" s="42" t="s">
        <v>404</v>
      </c>
      <c r="J6" s="42"/>
      <c r="K6" s="42" t="s">
        <v>546</v>
      </c>
      <c r="L6" s="42"/>
      <c r="M6" s="42" t="s">
        <v>581</v>
      </c>
      <c r="N6" s="42"/>
    </row>
    <row r="7" spans="1:19" x14ac:dyDescent="0.3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43">
        <v>2</v>
      </c>
      <c r="L7" s="44"/>
      <c r="M7" s="43">
        <v>2</v>
      </c>
      <c r="N7" s="44"/>
    </row>
    <row r="8" spans="1:19" x14ac:dyDescent="0.3">
      <c r="D8" s="1" t="s">
        <v>1</v>
      </c>
      <c r="E8" s="45">
        <v>45935</v>
      </c>
      <c r="F8" s="45"/>
      <c r="G8" s="52">
        <v>45942</v>
      </c>
      <c r="H8" s="53"/>
      <c r="I8" s="52">
        <v>45984</v>
      </c>
      <c r="J8" s="53"/>
      <c r="K8" s="45">
        <v>46054</v>
      </c>
      <c r="L8" s="45"/>
      <c r="M8" s="45">
        <v>46089</v>
      </c>
      <c r="N8" s="45"/>
    </row>
    <row r="9" spans="1:19" x14ac:dyDescent="0.3">
      <c r="D9" s="1" t="s">
        <v>2</v>
      </c>
      <c r="E9" s="42">
        <v>15</v>
      </c>
      <c r="F9" s="42"/>
      <c r="G9" s="43">
        <v>23</v>
      </c>
      <c r="H9" s="44"/>
      <c r="I9" s="43">
        <v>32</v>
      </c>
      <c r="J9" s="44"/>
      <c r="K9" s="42">
        <v>18</v>
      </c>
      <c r="L9" s="42"/>
      <c r="M9" s="42">
        <v>17</v>
      </c>
      <c r="N9" s="42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3">
      <c r="A11" s="5">
        <f t="shared" ref="A11:A46" si="0">R11</f>
        <v>1</v>
      </c>
      <c r="B11" s="21" t="s">
        <v>97</v>
      </c>
      <c r="C11" s="21" t="s">
        <v>94</v>
      </c>
      <c r="D11" s="21" t="s">
        <v>36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3">
      <c r="A12" s="5">
        <f t="shared" si="0"/>
        <v>2</v>
      </c>
      <c r="B12" s="21" t="s">
        <v>146</v>
      </c>
      <c r="C12" s="21" t="s">
        <v>147</v>
      </c>
      <c r="D12" s="21" t="s">
        <v>36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3">
      <c r="A13" s="5">
        <f t="shared" si="0"/>
        <v>3</v>
      </c>
      <c r="B13" s="21" t="s">
        <v>95</v>
      </c>
      <c r="C13" s="21" t="s">
        <v>96</v>
      </c>
      <c r="D13" s="21" t="s">
        <v>36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3">
      <c r="A14" s="5">
        <f t="shared" si="0"/>
        <v>4</v>
      </c>
      <c r="B14" s="21" t="s">
        <v>327</v>
      </c>
      <c r="C14" s="21" t="s">
        <v>328</v>
      </c>
      <c r="D14" s="21" t="s">
        <v>36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3">
      <c r="A15" s="5">
        <f t="shared" si="0"/>
        <v>5</v>
      </c>
      <c r="B15" s="21" t="s">
        <v>329</v>
      </c>
      <c r="C15" s="21" t="s">
        <v>46</v>
      </c>
      <c r="D15" s="21" t="s">
        <v>330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3">
      <c r="A16" s="5">
        <f t="shared" si="0"/>
        <v>6</v>
      </c>
      <c r="B16" s="21" t="s">
        <v>262</v>
      </c>
      <c r="C16" s="21" t="s">
        <v>263</v>
      </c>
      <c r="D16" s="21" t="s">
        <v>128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3">
      <c r="A17" s="5">
        <f t="shared" si="0"/>
        <v>7</v>
      </c>
      <c r="B17" s="21" t="s">
        <v>332</v>
      </c>
      <c r="C17" s="21" t="s">
        <v>333</v>
      </c>
      <c r="D17" s="21" t="s">
        <v>36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3">
      <c r="A18" s="5">
        <f t="shared" si="0"/>
        <v>8</v>
      </c>
      <c r="B18" s="21" t="s">
        <v>264</v>
      </c>
      <c r="C18" s="21" t="s">
        <v>265</v>
      </c>
      <c r="D18" s="21" t="s">
        <v>36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3">
      <c r="A19" s="5">
        <f t="shared" si="0"/>
        <v>9</v>
      </c>
      <c r="B19" s="21" t="s">
        <v>75</v>
      </c>
      <c r="C19" s="21" t="s">
        <v>205</v>
      </c>
      <c r="D19" s="21" t="s">
        <v>47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3">
      <c r="A20" s="5">
        <f t="shared" si="0"/>
        <v>10</v>
      </c>
      <c r="B20" s="21" t="s">
        <v>461</v>
      </c>
      <c r="C20" s="21" t="s">
        <v>204</v>
      </c>
      <c r="D20" s="21" t="s">
        <v>321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3">
      <c r="A21" s="5">
        <f t="shared" si="0"/>
        <v>11</v>
      </c>
      <c r="B21" s="21" t="s">
        <v>343</v>
      </c>
      <c r="C21" s="21" t="s">
        <v>344</v>
      </c>
      <c r="D21" s="21" t="s">
        <v>330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3">
      <c r="A22" s="5">
        <f t="shared" si="0"/>
        <v>12</v>
      </c>
      <c r="B22" s="21" t="s">
        <v>331</v>
      </c>
      <c r="C22" s="21" t="s">
        <v>204</v>
      </c>
      <c r="D22" s="21" t="s">
        <v>299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3">
      <c r="A23" s="5">
        <f t="shared" si="0"/>
        <v>13</v>
      </c>
      <c r="B23" s="21" t="s">
        <v>139</v>
      </c>
      <c r="C23" s="21" t="s">
        <v>63</v>
      </c>
      <c r="D23" s="21" t="s">
        <v>128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3">
      <c r="A24" s="5">
        <f t="shared" si="0"/>
        <v>14</v>
      </c>
      <c r="B24" s="21" t="s">
        <v>338</v>
      </c>
      <c r="C24" s="21" t="s">
        <v>122</v>
      </c>
      <c r="D24" s="21" t="s">
        <v>42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3">
      <c r="A25" s="5">
        <f t="shared" si="0"/>
        <v>15</v>
      </c>
      <c r="B25" s="21" t="s">
        <v>457</v>
      </c>
      <c r="C25" s="21" t="s">
        <v>458</v>
      </c>
      <c r="D25" s="21" t="s">
        <v>370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3">
      <c r="A26" s="5">
        <f t="shared" si="0"/>
        <v>16</v>
      </c>
      <c r="B26" s="21" t="s">
        <v>341</v>
      </c>
      <c r="C26" s="21" t="s">
        <v>342</v>
      </c>
      <c r="D26" s="21" t="s">
        <v>36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3">
      <c r="A27" s="5">
        <f t="shared" si="0"/>
        <v>17</v>
      </c>
      <c r="B27" s="21" t="s">
        <v>345</v>
      </c>
      <c r="C27" s="28" t="s">
        <v>346</v>
      </c>
      <c r="D27" s="21" t="s">
        <v>181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3">
      <c r="A28" s="5">
        <f t="shared" si="0"/>
        <v>18</v>
      </c>
      <c r="B28" s="21" t="s">
        <v>336</v>
      </c>
      <c r="C28" s="21" t="s">
        <v>122</v>
      </c>
      <c r="D28" s="21" t="s">
        <v>299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3">
      <c r="A29" s="5">
        <f t="shared" si="0"/>
        <v>19</v>
      </c>
      <c r="B29" s="21" t="s">
        <v>334</v>
      </c>
      <c r="C29" s="21" t="s">
        <v>335</v>
      </c>
      <c r="D29" s="21" t="s">
        <v>155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3">
      <c r="A30" s="5">
        <f t="shared" si="0"/>
        <v>20</v>
      </c>
      <c r="B30" s="21" t="s">
        <v>313</v>
      </c>
      <c r="C30" s="21" t="s">
        <v>89</v>
      </c>
      <c r="D30" s="21" t="s">
        <v>36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3">
      <c r="A31" s="5">
        <f t="shared" si="0"/>
        <v>21</v>
      </c>
      <c r="B31" s="21" t="s">
        <v>224</v>
      </c>
      <c r="C31" s="21" t="s">
        <v>59</v>
      </c>
      <c r="D31" s="21" t="s">
        <v>52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3">
      <c r="A32" s="5">
        <f t="shared" si="0"/>
        <v>22</v>
      </c>
      <c r="B32" s="21" t="s">
        <v>354</v>
      </c>
      <c r="C32" s="21" t="s">
        <v>355</v>
      </c>
      <c r="D32" s="21" t="s">
        <v>36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3">
      <c r="A33" s="5">
        <f t="shared" si="0"/>
        <v>23</v>
      </c>
      <c r="B33" s="21" t="s">
        <v>349</v>
      </c>
      <c r="C33" s="21" t="s">
        <v>350</v>
      </c>
      <c r="D33" s="21" t="s">
        <v>36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3">
      <c r="A34" s="6">
        <f t="shared" si="0"/>
        <v>24</v>
      </c>
      <c r="B34" s="21" t="s">
        <v>339</v>
      </c>
      <c r="C34" s="21" t="s">
        <v>340</v>
      </c>
      <c r="D34" s="21" t="s">
        <v>36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3">
      <c r="A35" s="5">
        <f t="shared" si="0"/>
        <v>25</v>
      </c>
      <c r="B35" s="21" t="s">
        <v>459</v>
      </c>
      <c r="C35" s="21" t="s">
        <v>460</v>
      </c>
      <c r="D35" s="21" t="s">
        <v>36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3">
      <c r="A36" s="5">
        <f t="shared" si="0"/>
        <v>26</v>
      </c>
      <c r="B36" s="21" t="s">
        <v>266</v>
      </c>
      <c r="C36" s="21" t="s">
        <v>267</v>
      </c>
      <c r="D36" s="21" t="s">
        <v>151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3">
      <c r="A37" s="5">
        <f t="shared" si="0"/>
        <v>27</v>
      </c>
      <c r="B37" s="21" t="s">
        <v>337</v>
      </c>
      <c r="C37" s="21" t="s">
        <v>204</v>
      </c>
      <c r="D37" s="21" t="s">
        <v>128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3">
      <c r="A38" s="5">
        <f t="shared" si="0"/>
        <v>28</v>
      </c>
      <c r="B38" s="21" t="s">
        <v>268</v>
      </c>
      <c r="C38" s="21" t="s">
        <v>269</v>
      </c>
      <c r="D38" s="21" t="s">
        <v>151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3">
      <c r="A39" s="5">
        <f t="shared" si="0"/>
        <v>29</v>
      </c>
      <c r="B39" s="21" t="s">
        <v>462</v>
      </c>
      <c r="C39" s="21" t="s">
        <v>463</v>
      </c>
      <c r="D39" s="21" t="s">
        <v>370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3">
      <c r="A40" s="6">
        <f t="shared" si="0"/>
        <v>30</v>
      </c>
      <c r="B40" s="21" t="s">
        <v>347</v>
      </c>
      <c r="C40" s="21" t="s">
        <v>348</v>
      </c>
      <c r="D40" s="21" t="s">
        <v>181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3">
      <c r="A41" s="5">
        <f t="shared" si="0"/>
        <v>31</v>
      </c>
      <c r="B41" s="21" t="s">
        <v>464</v>
      </c>
      <c r="C41" s="21" t="s">
        <v>121</v>
      </c>
      <c r="D41" s="21" t="s">
        <v>36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3">
      <c r="A42" s="5">
        <f t="shared" si="0"/>
        <v>32</v>
      </c>
      <c r="B42" s="21" t="s">
        <v>160</v>
      </c>
      <c r="C42" s="21" t="s">
        <v>161</v>
      </c>
      <c r="D42" s="21" t="s">
        <v>47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3">
      <c r="A43" s="5">
        <f t="shared" si="0"/>
        <v>33</v>
      </c>
      <c r="B43" s="21" t="s">
        <v>271</v>
      </c>
      <c r="C43" s="21" t="s">
        <v>183</v>
      </c>
      <c r="D43" s="21" t="s">
        <v>52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3">
      <c r="A44" s="5">
        <f t="shared" si="0"/>
        <v>34</v>
      </c>
      <c r="B44" s="21" t="s">
        <v>583</v>
      </c>
      <c r="C44" s="21" t="s">
        <v>176</v>
      </c>
      <c r="D44" s="21" t="s">
        <v>42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3">
      <c r="A45" s="5">
        <f t="shared" si="0"/>
        <v>35</v>
      </c>
      <c r="B45" s="21" t="s">
        <v>270</v>
      </c>
      <c r="C45" s="21" t="s">
        <v>135</v>
      </c>
      <c r="D45" s="21" t="s">
        <v>47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3">
      <c r="A46" s="5">
        <f t="shared" si="0"/>
        <v>36</v>
      </c>
      <c r="B46" s="21" t="s">
        <v>465</v>
      </c>
      <c r="C46" s="21" t="s">
        <v>204</v>
      </c>
      <c r="D46" s="21" t="s">
        <v>151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3">
      <c r="A47" s="5">
        <f t="shared" ref="A47:A55" si="16">R47</f>
        <v>37</v>
      </c>
      <c r="B47" s="21" t="s">
        <v>272</v>
      </c>
      <c r="C47" s="21" t="s">
        <v>177</v>
      </c>
      <c r="D47" s="21" t="s">
        <v>36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3">
      <c r="A48" s="5">
        <f t="shared" si="16"/>
        <v>38</v>
      </c>
      <c r="B48" s="21" t="s">
        <v>466</v>
      </c>
      <c r="C48" s="21" t="s">
        <v>93</v>
      </c>
      <c r="D48" s="21" t="s">
        <v>410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3">
      <c r="A49" s="5">
        <f t="shared" si="16"/>
        <v>39</v>
      </c>
      <c r="B49" s="21" t="s">
        <v>467</v>
      </c>
      <c r="C49" s="21" t="s">
        <v>468</v>
      </c>
      <c r="D49" s="21" t="s">
        <v>321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3">
      <c r="A50" s="5">
        <f t="shared" si="16"/>
        <v>40</v>
      </c>
      <c r="B50" s="21" t="s">
        <v>351</v>
      </c>
      <c r="C50" s="21" t="s">
        <v>135</v>
      </c>
      <c r="D50" s="21" t="s">
        <v>42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3">
      <c r="A51" s="5">
        <f t="shared" si="16"/>
        <v>41</v>
      </c>
      <c r="B51" s="21" t="s">
        <v>273</v>
      </c>
      <c r="C51" s="21" t="s">
        <v>274</v>
      </c>
      <c r="D51" s="21" t="s">
        <v>47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3">
      <c r="A52" s="5">
        <v>42</v>
      </c>
      <c r="B52" s="21" t="s">
        <v>352</v>
      </c>
      <c r="C52" s="21" t="s">
        <v>353</v>
      </c>
      <c r="D52" s="21" t="s">
        <v>42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3">
      <c r="A53" s="5">
        <v>43</v>
      </c>
      <c r="B53" s="21" t="s">
        <v>569</v>
      </c>
      <c r="C53" s="21" t="s">
        <v>570</v>
      </c>
      <c r="D53" s="21" t="s">
        <v>42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3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3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3">
      <c r="A56" s="39" t="s">
        <v>17</v>
      </c>
      <c r="B56" s="39"/>
      <c r="C56" s="40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3">
      <c r="A57" s="41" t="s">
        <v>30</v>
      </c>
      <c r="B57" s="41"/>
      <c r="C57" s="41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7:C57"/>
    <mergeCell ref="E9:F9"/>
    <mergeCell ref="G9:H9"/>
    <mergeCell ref="I9:J9"/>
    <mergeCell ref="K9:L9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19" ht="31.2" x14ac:dyDescent="0.6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9"/>
    </row>
    <row r="2" spans="1:19" x14ac:dyDescent="0.3">
      <c r="E2" s="47" t="s">
        <v>26</v>
      </c>
      <c r="F2" s="47"/>
      <c r="G2" s="11">
        <f>COUNTA(B11:B52)</f>
        <v>18</v>
      </c>
    </row>
    <row r="3" spans="1:19" x14ac:dyDescent="0.3">
      <c r="B3" s="2"/>
      <c r="E3" s="47" t="s">
        <v>28</v>
      </c>
      <c r="F3" s="47"/>
      <c r="G3" s="11">
        <f>COUNTA(E8:N8)</f>
        <v>5</v>
      </c>
    </row>
    <row r="4" spans="1:19" x14ac:dyDescent="0.3">
      <c r="B4" s="2"/>
      <c r="C4" s="3"/>
    </row>
    <row r="6" spans="1:19" x14ac:dyDescent="0.3">
      <c r="D6" s="1" t="s">
        <v>0</v>
      </c>
      <c r="E6" s="42" t="s">
        <v>241</v>
      </c>
      <c r="F6" s="42"/>
      <c r="G6" s="42" t="s">
        <v>322</v>
      </c>
      <c r="H6" s="42"/>
      <c r="I6" s="42" t="s">
        <v>404</v>
      </c>
      <c r="J6" s="42"/>
      <c r="K6" s="42" t="s">
        <v>547</v>
      </c>
      <c r="L6" s="42"/>
      <c r="M6" s="42" t="s">
        <v>575</v>
      </c>
      <c r="N6" s="42"/>
    </row>
    <row r="7" spans="1:19" x14ac:dyDescent="0.3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43">
        <v>2</v>
      </c>
      <c r="L7" s="44"/>
      <c r="M7" s="43">
        <v>2</v>
      </c>
      <c r="N7" s="44"/>
    </row>
    <row r="8" spans="1:19" x14ac:dyDescent="0.3">
      <c r="D8" s="1" t="s">
        <v>1</v>
      </c>
      <c r="E8" s="45">
        <v>45935</v>
      </c>
      <c r="F8" s="45"/>
      <c r="G8" s="52">
        <v>45942</v>
      </c>
      <c r="H8" s="53"/>
      <c r="I8" s="52">
        <v>45984</v>
      </c>
      <c r="J8" s="53"/>
      <c r="K8" s="45">
        <v>46024</v>
      </c>
      <c r="L8" s="45"/>
      <c r="M8" s="45">
        <v>46089</v>
      </c>
      <c r="N8" s="45"/>
    </row>
    <row r="9" spans="1:19" x14ac:dyDescent="0.3">
      <c r="D9" s="1" t="s">
        <v>2</v>
      </c>
      <c r="E9" s="42">
        <v>8</v>
      </c>
      <c r="F9" s="42"/>
      <c r="G9" s="43">
        <v>10</v>
      </c>
      <c r="H9" s="44"/>
      <c r="I9" s="43">
        <v>15</v>
      </c>
      <c r="J9" s="44"/>
      <c r="K9" s="42">
        <v>9</v>
      </c>
      <c r="L9" s="42"/>
      <c r="M9" s="42">
        <v>11</v>
      </c>
      <c r="N9" s="42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3">
      <c r="A11" s="5">
        <f t="shared" ref="A11:A29" si="0">Q11</f>
        <v>1</v>
      </c>
      <c r="B11" s="21" t="s">
        <v>127</v>
      </c>
      <c r="C11" s="21" t="s">
        <v>133</v>
      </c>
      <c r="D11" s="21" t="s">
        <v>128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3">
      <c r="A12" s="5">
        <f t="shared" si="0"/>
        <v>2</v>
      </c>
      <c r="B12" s="21" t="s">
        <v>88</v>
      </c>
      <c r="C12" s="21" t="s">
        <v>275</v>
      </c>
      <c r="D12" s="21" t="s">
        <v>52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3">
      <c r="A13" s="5">
        <f t="shared" si="0"/>
        <v>3</v>
      </c>
      <c r="B13" s="21" t="s">
        <v>134</v>
      </c>
      <c r="C13" s="21" t="s">
        <v>158</v>
      </c>
      <c r="D13" s="21" t="s">
        <v>52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3">
      <c r="A14" s="5">
        <f t="shared" si="0"/>
        <v>4</v>
      </c>
      <c r="B14" s="21" t="s">
        <v>157</v>
      </c>
      <c r="C14" s="21" t="s">
        <v>92</v>
      </c>
      <c r="D14" s="21" t="s">
        <v>244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3">
      <c r="A15" s="5">
        <f t="shared" si="0"/>
        <v>5</v>
      </c>
      <c r="B15" s="21" t="s">
        <v>323</v>
      </c>
      <c r="C15" s="21" t="s">
        <v>324</v>
      </c>
      <c r="D15" s="21" t="s">
        <v>181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3">
      <c r="A16" s="5">
        <f t="shared" si="0"/>
        <v>6</v>
      </c>
      <c r="B16" s="21" t="s">
        <v>276</v>
      </c>
      <c r="C16" s="21" t="s">
        <v>277</v>
      </c>
      <c r="D16" s="21" t="s">
        <v>128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3">
      <c r="A17" s="5">
        <f t="shared" si="0"/>
        <v>7</v>
      </c>
      <c r="B17" s="21" t="s">
        <v>582</v>
      </c>
      <c r="C17" s="21" t="s">
        <v>488</v>
      </c>
      <c r="D17" s="21" t="s">
        <v>42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3">
      <c r="A18" s="5">
        <f t="shared" si="0"/>
        <v>8</v>
      </c>
      <c r="B18" s="21" t="s">
        <v>278</v>
      </c>
      <c r="C18" s="21" t="s">
        <v>70</v>
      </c>
      <c r="D18" s="21" t="s">
        <v>244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3">
      <c r="A19" s="5">
        <f t="shared" si="0"/>
        <v>9</v>
      </c>
      <c r="B19" s="21" t="s">
        <v>283</v>
      </c>
      <c r="C19" s="21" t="s">
        <v>325</v>
      </c>
      <c r="D19" s="21" t="s">
        <v>181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3">
      <c r="A20" s="5">
        <f t="shared" si="0"/>
        <v>10</v>
      </c>
      <c r="B20" s="21" t="s">
        <v>470</v>
      </c>
      <c r="C20" s="21" t="s">
        <v>471</v>
      </c>
      <c r="D20" s="21" t="s">
        <v>42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3">
      <c r="A21" s="5">
        <f t="shared" si="0"/>
        <v>11</v>
      </c>
      <c r="B21" s="21" t="s">
        <v>469</v>
      </c>
      <c r="C21" s="21" t="s">
        <v>69</v>
      </c>
      <c r="D21" s="21" t="s">
        <v>321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3">
      <c r="A22" s="5">
        <f t="shared" si="0"/>
        <v>12</v>
      </c>
      <c r="B22" s="21" t="s">
        <v>222</v>
      </c>
      <c r="C22" s="21" t="s">
        <v>223</v>
      </c>
      <c r="D22" s="21" t="s">
        <v>52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3">
      <c r="A23" s="5">
        <f t="shared" si="0"/>
        <v>13</v>
      </c>
      <c r="B23" s="21" t="s">
        <v>472</v>
      </c>
      <c r="C23" s="21" t="s">
        <v>473</v>
      </c>
      <c r="D23" s="21" t="s">
        <v>410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3">
      <c r="A24" s="5">
        <f t="shared" si="0"/>
        <v>14</v>
      </c>
      <c r="B24" s="21" t="s">
        <v>474</v>
      </c>
      <c r="C24" s="21" t="s">
        <v>475</v>
      </c>
      <c r="D24" s="21" t="s">
        <v>52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3">
      <c r="A25" s="5">
        <f t="shared" si="0"/>
        <v>15</v>
      </c>
      <c r="B25" s="21" t="s">
        <v>279</v>
      </c>
      <c r="C25" s="21" t="s">
        <v>280</v>
      </c>
      <c r="D25" s="21" t="s">
        <v>52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3">
      <c r="A26" s="5">
        <f t="shared" si="0"/>
        <v>16</v>
      </c>
      <c r="B26" s="21" t="s">
        <v>476</v>
      </c>
      <c r="C26" s="21" t="s">
        <v>477</v>
      </c>
      <c r="D26" s="21" t="s">
        <v>189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3">
      <c r="A27" s="5">
        <f t="shared" si="0"/>
        <v>17</v>
      </c>
      <c r="B27" s="21" t="s">
        <v>554</v>
      </c>
      <c r="C27" s="28" t="s">
        <v>555</v>
      </c>
      <c r="D27" s="21" t="s">
        <v>189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3">
      <c r="A28" s="5">
        <f t="shared" si="0"/>
        <v>18</v>
      </c>
      <c r="B28" s="21" t="s">
        <v>478</v>
      </c>
      <c r="C28" s="21" t="s">
        <v>392</v>
      </c>
      <c r="D28" s="21" t="s">
        <v>410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3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3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3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3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3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3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3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3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3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3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3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3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3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3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3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3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3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3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3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3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3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3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3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3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3">
      <c r="A53" s="5" t="s">
        <v>149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3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3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3">
      <c r="A56" s="39"/>
      <c r="B56" s="39"/>
      <c r="C56" s="40"/>
    </row>
    <row r="57" spans="1:19" x14ac:dyDescent="0.3">
      <c r="A57" s="41"/>
      <c r="B57" s="41"/>
      <c r="C57" s="41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M7:N7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E2" s="47" t="s">
        <v>27</v>
      </c>
      <c r="F2" s="47"/>
      <c r="G2" s="11">
        <f>COUNTA(B11:B52)</f>
        <v>0</v>
      </c>
    </row>
    <row r="3" spans="1:15" x14ac:dyDescent="0.3">
      <c r="B3" s="2"/>
      <c r="E3" s="47" t="s">
        <v>28</v>
      </c>
      <c r="F3" s="47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42"/>
      <c r="F6" s="42"/>
      <c r="G6" s="42"/>
      <c r="H6" s="42"/>
      <c r="I6" s="42"/>
      <c r="J6" s="42"/>
    </row>
    <row r="7" spans="1:15" x14ac:dyDescent="0.3">
      <c r="D7" s="1" t="s">
        <v>10</v>
      </c>
      <c r="E7" s="43"/>
      <c r="F7" s="44"/>
      <c r="G7" s="43"/>
      <c r="H7" s="44"/>
      <c r="I7" s="43"/>
      <c r="J7" s="44"/>
    </row>
    <row r="8" spans="1:15" x14ac:dyDescent="0.3">
      <c r="D8" s="1" t="s">
        <v>1</v>
      </c>
      <c r="E8" s="45"/>
      <c r="F8" s="45"/>
      <c r="G8" s="45"/>
      <c r="H8" s="45"/>
      <c r="I8" s="45"/>
      <c r="J8" s="45"/>
    </row>
    <row r="9" spans="1:15" x14ac:dyDescent="0.3">
      <c r="D9" s="1" t="s">
        <v>2</v>
      </c>
      <c r="E9" s="42"/>
      <c r="F9" s="42"/>
      <c r="G9" s="42"/>
      <c r="H9" s="42"/>
      <c r="I9" s="42"/>
      <c r="J9" s="42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3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3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3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3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3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3">
      <c r="A53" s="39" t="s">
        <v>17</v>
      </c>
      <c r="B53" s="39"/>
      <c r="C53" s="4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41" t="s">
        <v>30</v>
      </c>
      <c r="B54" s="41"/>
      <c r="C54" s="41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x14ac:dyDescent="0.3">
      <c r="E2" s="47" t="s">
        <v>27</v>
      </c>
      <c r="F2" s="47"/>
      <c r="G2" s="11">
        <f>COUNTA(B11:B52)</f>
        <v>39</v>
      </c>
    </row>
    <row r="3" spans="1:18" x14ac:dyDescent="0.3">
      <c r="B3" s="2"/>
      <c r="E3" s="47" t="s">
        <v>28</v>
      </c>
      <c r="F3" s="47"/>
      <c r="G3" s="11">
        <f>COUNTA(E8:N8)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42" t="s">
        <v>281</v>
      </c>
      <c r="F6" s="42"/>
      <c r="G6" s="42" t="s">
        <v>404</v>
      </c>
      <c r="H6" s="42"/>
      <c r="I6" s="42" t="s">
        <v>556</v>
      </c>
      <c r="J6" s="42"/>
      <c r="K6" s="42" t="s">
        <v>581</v>
      </c>
      <c r="L6" s="42"/>
      <c r="M6" s="42"/>
      <c r="N6" s="42"/>
    </row>
    <row r="7" spans="1:18" x14ac:dyDescent="0.3">
      <c r="D7" s="1" t="s">
        <v>10</v>
      </c>
      <c r="E7" s="43">
        <v>1</v>
      </c>
      <c r="F7" s="44"/>
      <c r="G7" s="43">
        <v>1</v>
      </c>
      <c r="H7" s="44"/>
      <c r="I7" s="43">
        <v>1</v>
      </c>
      <c r="J7" s="44"/>
      <c r="K7" s="43">
        <v>1</v>
      </c>
      <c r="L7" s="44"/>
      <c r="M7" s="43"/>
      <c r="N7" s="44"/>
    </row>
    <row r="8" spans="1:18" x14ac:dyDescent="0.3">
      <c r="D8" s="1" t="s">
        <v>1</v>
      </c>
      <c r="E8" s="45">
        <v>45942</v>
      </c>
      <c r="F8" s="45"/>
      <c r="G8" s="52">
        <v>45984</v>
      </c>
      <c r="H8" s="53"/>
      <c r="I8" s="52">
        <v>46054</v>
      </c>
      <c r="J8" s="53"/>
      <c r="K8" s="45">
        <v>46089</v>
      </c>
      <c r="L8" s="45"/>
      <c r="M8" s="45"/>
      <c r="N8" s="45"/>
    </row>
    <row r="9" spans="1:18" x14ac:dyDescent="0.3">
      <c r="D9" s="1" t="s">
        <v>2</v>
      </c>
      <c r="E9" s="42">
        <v>21</v>
      </c>
      <c r="F9" s="42"/>
      <c r="G9" s="43">
        <v>22</v>
      </c>
      <c r="H9" s="44"/>
      <c r="I9" s="43">
        <v>23</v>
      </c>
      <c r="J9" s="44"/>
      <c r="K9" s="42">
        <v>27</v>
      </c>
      <c r="L9" s="42"/>
      <c r="M9" s="42"/>
      <c r="N9" s="42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38" si="0">Q11</f>
        <v>1</v>
      </c>
      <c r="B11" s="6" t="s">
        <v>292</v>
      </c>
      <c r="C11" s="6" t="s">
        <v>293</v>
      </c>
      <c r="D11" s="6" t="s">
        <v>128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3">
      <c r="A12" s="5">
        <f t="shared" si="0"/>
        <v>2</v>
      </c>
      <c r="B12" s="6" t="s">
        <v>290</v>
      </c>
      <c r="C12" s="6" t="s">
        <v>291</v>
      </c>
      <c r="D12" s="6" t="s">
        <v>52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294</v>
      </c>
      <c r="C13" s="6" t="s">
        <v>295</v>
      </c>
      <c r="D13" s="6" t="s">
        <v>142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296</v>
      </c>
      <c r="C14" s="6" t="s">
        <v>297</v>
      </c>
      <c r="D14" s="6" t="s">
        <v>52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288</v>
      </c>
      <c r="C15" s="6" t="s">
        <v>289</v>
      </c>
      <c r="D15" s="6" t="s">
        <v>189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305</v>
      </c>
      <c r="C16" s="6" t="s">
        <v>177</v>
      </c>
      <c r="D16" s="6" t="s">
        <v>142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302</v>
      </c>
      <c r="C17" s="6" t="s">
        <v>89</v>
      </c>
      <c r="D17" s="6" t="s">
        <v>128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3">
      <c r="A18" s="5">
        <f t="shared" si="0"/>
        <v>8</v>
      </c>
      <c r="B18" s="6" t="s">
        <v>479</v>
      </c>
      <c r="C18" s="6" t="s">
        <v>480</v>
      </c>
      <c r="D18" s="6" t="s">
        <v>142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3">
      <c r="A19" s="5">
        <f t="shared" si="0"/>
        <v>9</v>
      </c>
      <c r="B19" s="6" t="s">
        <v>483</v>
      </c>
      <c r="C19" s="6" t="s">
        <v>484</v>
      </c>
      <c r="D19" s="6" t="s">
        <v>189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3">
      <c r="A20" s="5">
        <f t="shared" si="0"/>
        <v>10</v>
      </c>
      <c r="B20" s="6" t="s">
        <v>312</v>
      </c>
      <c r="C20" s="6" t="s">
        <v>46</v>
      </c>
      <c r="D20" s="6" t="s">
        <v>181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3">
      <c r="A21" s="5">
        <f t="shared" si="0"/>
        <v>11</v>
      </c>
      <c r="B21" s="6" t="s">
        <v>298</v>
      </c>
      <c r="C21" s="6" t="s">
        <v>176</v>
      </c>
      <c r="D21" s="6" t="s">
        <v>299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3">
      <c r="A22" s="5">
        <f t="shared" si="0"/>
        <v>12</v>
      </c>
      <c r="B22" s="6" t="s">
        <v>559</v>
      </c>
      <c r="C22" s="6" t="s">
        <v>121</v>
      </c>
      <c r="D22" s="6" t="s">
        <v>486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3">
      <c r="A23" s="5">
        <f t="shared" si="0"/>
        <v>13</v>
      </c>
      <c r="B23" s="6" t="s">
        <v>300</v>
      </c>
      <c r="C23" s="6" t="s">
        <v>301</v>
      </c>
      <c r="D23" s="6" t="s">
        <v>62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3">
      <c r="A24" s="5">
        <f t="shared" si="0"/>
        <v>14</v>
      </c>
      <c r="B24" s="6" t="s">
        <v>127</v>
      </c>
      <c r="C24" s="6" t="s">
        <v>562</v>
      </c>
      <c r="D24" s="6" t="s">
        <v>128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3">
      <c r="A25" s="6">
        <f t="shared" si="0"/>
        <v>15</v>
      </c>
      <c r="B25" s="6" t="s">
        <v>106</v>
      </c>
      <c r="C25" s="6" t="s">
        <v>94</v>
      </c>
      <c r="D25" s="6" t="s">
        <v>52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3">
      <c r="A26" s="6">
        <f t="shared" si="0"/>
        <v>16</v>
      </c>
      <c r="B26" s="6" t="s">
        <v>317</v>
      </c>
      <c r="C26" s="6" t="s">
        <v>318</v>
      </c>
      <c r="D26" s="6" t="s">
        <v>42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3">
      <c r="A27" s="5">
        <f t="shared" si="0"/>
        <v>17</v>
      </c>
      <c r="B27" s="6" t="s">
        <v>308</v>
      </c>
      <c r="C27" s="15" t="s">
        <v>309</v>
      </c>
      <c r="D27" s="6" t="s">
        <v>181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3">
      <c r="A28" s="5">
        <f t="shared" si="0"/>
        <v>18</v>
      </c>
      <c r="B28" s="6" t="s">
        <v>588</v>
      </c>
      <c r="C28" s="6" t="s">
        <v>589</v>
      </c>
      <c r="D28" s="6" t="s">
        <v>42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3">
      <c r="A29" s="5">
        <f t="shared" si="0"/>
        <v>19</v>
      </c>
      <c r="B29" s="6" t="s">
        <v>306</v>
      </c>
      <c r="C29" s="6" t="s">
        <v>177</v>
      </c>
      <c r="D29" s="6" t="s">
        <v>62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3">
      <c r="A30" s="5">
        <f t="shared" si="0"/>
        <v>20</v>
      </c>
      <c r="B30" s="6" t="s">
        <v>590</v>
      </c>
      <c r="C30" s="6" t="s">
        <v>591</v>
      </c>
      <c r="D30" s="6" t="s">
        <v>128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3">
      <c r="A31" s="5">
        <f t="shared" si="0"/>
        <v>21</v>
      </c>
      <c r="B31" s="6" t="s">
        <v>592</v>
      </c>
      <c r="C31" s="6" t="s">
        <v>280</v>
      </c>
      <c r="D31" s="6" t="s">
        <v>52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3">
      <c r="A32" s="5">
        <f t="shared" si="0"/>
        <v>22</v>
      </c>
      <c r="B32" s="6" t="s">
        <v>310</v>
      </c>
      <c r="C32" s="6" t="s">
        <v>311</v>
      </c>
      <c r="D32" s="6" t="s">
        <v>128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3">
      <c r="A33" s="5">
        <f t="shared" si="0"/>
        <v>23</v>
      </c>
      <c r="B33" s="6" t="s">
        <v>557</v>
      </c>
      <c r="C33" s="6" t="s">
        <v>558</v>
      </c>
      <c r="D33" s="6" t="s">
        <v>181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3">
      <c r="A34" s="5">
        <f t="shared" si="0"/>
        <v>24</v>
      </c>
      <c r="B34" s="6" t="s">
        <v>307</v>
      </c>
      <c r="C34" s="6" t="s">
        <v>301</v>
      </c>
      <c r="D34" s="6" t="s">
        <v>42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3">
      <c r="A35" s="5">
        <f t="shared" si="0"/>
        <v>25</v>
      </c>
      <c r="B35" s="6" t="s">
        <v>593</v>
      </c>
      <c r="C35" s="6" t="s">
        <v>594</v>
      </c>
      <c r="D35" s="6" t="s">
        <v>151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3">
      <c r="A36" s="5">
        <f t="shared" si="0"/>
        <v>26</v>
      </c>
      <c r="B36" s="6" t="s">
        <v>485</v>
      </c>
      <c r="C36" s="6" t="s">
        <v>348</v>
      </c>
      <c r="D36" s="6" t="s">
        <v>42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3">
      <c r="A37" s="5">
        <f t="shared" si="0"/>
        <v>27</v>
      </c>
      <c r="B37" s="6" t="s">
        <v>481</v>
      </c>
      <c r="C37" s="6" t="s">
        <v>482</v>
      </c>
      <c r="D37" s="6" t="s">
        <v>181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3">
      <c r="A38" s="5">
        <f t="shared" si="0"/>
        <v>28</v>
      </c>
      <c r="B38" s="6" t="s">
        <v>303</v>
      </c>
      <c r="C38" s="6" t="s">
        <v>304</v>
      </c>
      <c r="D38" s="6" t="s">
        <v>52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3">
      <c r="A39" s="5">
        <f t="shared" ref="A39:A52" si="11">Q39</f>
        <v>29</v>
      </c>
      <c r="B39" s="6" t="s">
        <v>595</v>
      </c>
      <c r="C39" s="6" t="s">
        <v>596</v>
      </c>
      <c r="D39" s="6" t="s">
        <v>52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3">
      <c r="A40" s="5">
        <f t="shared" si="11"/>
        <v>30</v>
      </c>
      <c r="B40" s="6" t="s">
        <v>560</v>
      </c>
      <c r="C40" s="6" t="s">
        <v>561</v>
      </c>
      <c r="D40" s="6" t="s">
        <v>42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3">
      <c r="A41" s="5">
        <f t="shared" si="11"/>
        <v>31</v>
      </c>
      <c r="B41" s="6" t="s">
        <v>597</v>
      </c>
      <c r="C41" s="6" t="s">
        <v>63</v>
      </c>
      <c r="D41" s="6" t="s">
        <v>52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3">
      <c r="A42" s="5">
        <f t="shared" si="11"/>
        <v>32</v>
      </c>
      <c r="B42" s="6" t="s">
        <v>474</v>
      </c>
      <c r="C42" s="6" t="s">
        <v>598</v>
      </c>
      <c r="D42" s="6" t="s">
        <v>52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3">
      <c r="A43" s="5">
        <f t="shared" si="11"/>
        <v>33</v>
      </c>
      <c r="B43" s="6" t="s">
        <v>565</v>
      </c>
      <c r="C43" s="6" t="s">
        <v>566</v>
      </c>
      <c r="D43" s="6" t="s">
        <v>370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3">
      <c r="A44" s="5">
        <f t="shared" si="11"/>
        <v>34</v>
      </c>
      <c r="B44" s="6" t="s">
        <v>106</v>
      </c>
      <c r="C44" s="6" t="s">
        <v>46</v>
      </c>
      <c r="D44" s="6" t="s">
        <v>52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3">
      <c r="A45" s="5">
        <f t="shared" si="11"/>
        <v>35</v>
      </c>
      <c r="B45" s="6" t="s">
        <v>563</v>
      </c>
      <c r="C45" s="6" t="s">
        <v>564</v>
      </c>
      <c r="D45" s="6" t="s">
        <v>128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3">
      <c r="A46" s="5">
        <f t="shared" si="11"/>
        <v>36</v>
      </c>
      <c r="B46" s="6" t="s">
        <v>313</v>
      </c>
      <c r="C46" s="6" t="s">
        <v>314</v>
      </c>
      <c r="D46" s="6" t="s">
        <v>189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3">
      <c r="A47" s="5">
        <f t="shared" si="11"/>
        <v>37</v>
      </c>
      <c r="B47" s="6" t="s">
        <v>319</v>
      </c>
      <c r="C47" s="6" t="s">
        <v>320</v>
      </c>
      <c r="D47" s="6" t="s">
        <v>321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3">
      <c r="A48" s="5">
        <f t="shared" si="11"/>
        <v>38</v>
      </c>
      <c r="B48" s="6" t="s">
        <v>315</v>
      </c>
      <c r="C48" s="6" t="s">
        <v>316</v>
      </c>
      <c r="D48" s="6" t="s">
        <v>151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3">
      <c r="A49" s="5">
        <f t="shared" si="11"/>
        <v>39</v>
      </c>
      <c r="B49" s="6" t="s">
        <v>599</v>
      </c>
      <c r="C49" s="6" t="s">
        <v>121</v>
      </c>
      <c r="D49" s="6" t="s">
        <v>151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3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3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3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3">
      <c r="A53" s="39" t="s">
        <v>17</v>
      </c>
      <c r="B53" s="39"/>
      <c r="C53" s="40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3">
      <c r="A54" s="41" t="s">
        <v>30</v>
      </c>
      <c r="B54" s="41"/>
      <c r="C54" s="41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E81-8032-A048-869A-631009E63F56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9" sqref="G19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2" t="s">
        <v>622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E7" s="1" t="s">
        <v>10</v>
      </c>
      <c r="F7" s="43">
        <v>3</v>
      </c>
      <c r="G7" s="44"/>
      <c r="H7" s="43"/>
      <c r="I7" s="44"/>
      <c r="J7" s="43"/>
      <c r="K7" s="44"/>
      <c r="L7" s="43"/>
      <c r="M7" s="44"/>
      <c r="N7" s="43"/>
      <c r="O7" s="44"/>
      <c r="P7" s="43"/>
      <c r="Q7" s="44"/>
    </row>
    <row r="8" spans="1:19" x14ac:dyDescent="0.3">
      <c r="E8" s="1" t="s">
        <v>1</v>
      </c>
      <c r="F8" s="45">
        <v>46116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9" x14ac:dyDescent="0.3">
      <c r="E9" s="1" t="s">
        <v>2</v>
      </c>
      <c r="F9" s="42">
        <v>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233</v>
      </c>
      <c r="C11" s="6" t="s">
        <v>338</v>
      </c>
      <c r="D11" s="6" t="s">
        <v>518</v>
      </c>
      <c r="E11" s="6" t="s">
        <v>242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x14ac:dyDescent="0.3">
      <c r="E2" s="47" t="s">
        <v>26</v>
      </c>
      <c r="F2" s="47"/>
      <c r="G2" s="11">
        <f>COUNTA(B11:B52)</f>
        <v>6</v>
      </c>
    </row>
    <row r="3" spans="1:18" x14ac:dyDescent="0.3">
      <c r="B3" s="2"/>
      <c r="E3" s="47" t="s">
        <v>28</v>
      </c>
      <c r="F3" s="47"/>
      <c r="G3" s="11">
        <f>COUNTA(E8:N8)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42" t="s">
        <v>281</v>
      </c>
      <c r="F6" s="42"/>
      <c r="G6" s="42" t="s">
        <v>404</v>
      </c>
      <c r="H6" s="42"/>
      <c r="I6" s="42" t="s">
        <v>546</v>
      </c>
      <c r="J6" s="42"/>
      <c r="K6" s="42" t="s">
        <v>584</v>
      </c>
      <c r="L6" s="42"/>
      <c r="M6" s="42"/>
      <c r="N6" s="42"/>
    </row>
    <row r="7" spans="1:18" x14ac:dyDescent="0.3">
      <c r="D7" s="1" t="s">
        <v>10</v>
      </c>
      <c r="E7" s="43">
        <v>1</v>
      </c>
      <c r="F7" s="44"/>
      <c r="G7" s="43">
        <v>1</v>
      </c>
      <c r="H7" s="44"/>
      <c r="I7" s="43">
        <v>1</v>
      </c>
      <c r="J7" s="44"/>
      <c r="K7" s="43">
        <v>1</v>
      </c>
      <c r="L7" s="44"/>
      <c r="M7" s="43"/>
      <c r="N7" s="44"/>
    </row>
    <row r="8" spans="1:18" x14ac:dyDescent="0.3">
      <c r="D8" s="1" t="s">
        <v>1</v>
      </c>
      <c r="E8" s="45">
        <v>45942</v>
      </c>
      <c r="F8" s="45"/>
      <c r="G8" s="52">
        <v>45984</v>
      </c>
      <c r="H8" s="53"/>
      <c r="I8" s="52">
        <v>46054</v>
      </c>
      <c r="J8" s="53"/>
      <c r="K8" s="45">
        <v>46089</v>
      </c>
      <c r="L8" s="45"/>
      <c r="M8" s="45"/>
      <c r="N8" s="45"/>
    </row>
    <row r="9" spans="1:18" x14ac:dyDescent="0.3">
      <c r="D9" s="1" t="s">
        <v>2</v>
      </c>
      <c r="E9" s="42">
        <v>3</v>
      </c>
      <c r="F9" s="42"/>
      <c r="G9" s="43">
        <v>5</v>
      </c>
      <c r="H9" s="44"/>
      <c r="I9" s="43">
        <v>4</v>
      </c>
      <c r="J9" s="44"/>
      <c r="K9" s="42">
        <v>5</v>
      </c>
      <c r="L9" s="42"/>
      <c r="M9" s="42"/>
      <c r="N9" s="42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16" si="0">Q11</f>
        <v>1</v>
      </c>
      <c r="B11" s="6" t="s">
        <v>282</v>
      </c>
      <c r="C11" s="6" t="s">
        <v>277</v>
      </c>
      <c r="D11" s="6" t="s">
        <v>128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3">
      <c r="A12" s="5">
        <f t="shared" si="0"/>
        <v>2</v>
      </c>
      <c r="B12" s="6" t="s">
        <v>283</v>
      </c>
      <c r="C12" s="6" t="s">
        <v>284</v>
      </c>
      <c r="D12" s="6" t="s">
        <v>62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3">
      <c r="A13" s="5">
        <f t="shared" si="0"/>
        <v>3</v>
      </c>
      <c r="B13" s="6" t="s">
        <v>285</v>
      </c>
      <c r="C13" s="6" t="s">
        <v>286</v>
      </c>
      <c r="D13" s="6" t="s">
        <v>287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3">
      <c r="A14" s="5">
        <f t="shared" si="0"/>
        <v>4</v>
      </c>
      <c r="B14" s="6" t="s">
        <v>487</v>
      </c>
      <c r="C14" s="6" t="s">
        <v>488</v>
      </c>
      <c r="D14" s="6" t="s">
        <v>424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3">
      <c r="A15" s="5">
        <f t="shared" si="0"/>
        <v>5</v>
      </c>
      <c r="B15" s="6" t="s">
        <v>567</v>
      </c>
      <c r="C15" s="6" t="s">
        <v>568</v>
      </c>
      <c r="D15" s="6" t="s">
        <v>287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3">
      <c r="A16" s="5">
        <f t="shared" si="0"/>
        <v>6</v>
      </c>
      <c r="B16" s="6" t="s">
        <v>585</v>
      </c>
      <c r="C16" s="6" t="s">
        <v>586</v>
      </c>
      <c r="D16" s="6" t="s">
        <v>587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3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3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3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3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3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3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3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3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3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3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3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3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3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3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3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3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3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3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3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3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3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3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3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3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3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3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3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3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3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3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3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3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3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3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3">
      <c r="A53" s="39" t="s">
        <v>149</v>
      </c>
      <c r="B53" s="39"/>
      <c r="C53" s="40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3">
      <c r="A54" s="41" t="s">
        <v>30</v>
      </c>
      <c r="B54" s="41"/>
      <c r="C54" s="41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E2" s="47" t="s">
        <v>26</v>
      </c>
      <c r="F2" s="47"/>
      <c r="G2" s="11">
        <f>COUNTA(B11:B52)</f>
        <v>0</v>
      </c>
    </row>
    <row r="3" spans="1:15" x14ac:dyDescent="0.3">
      <c r="B3" s="2"/>
      <c r="E3" s="47" t="s">
        <v>28</v>
      </c>
      <c r="F3" s="47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42"/>
      <c r="F6" s="42"/>
      <c r="G6" s="42"/>
      <c r="H6" s="42"/>
      <c r="I6" s="42"/>
      <c r="J6" s="42"/>
    </row>
    <row r="7" spans="1:15" x14ac:dyDescent="0.3">
      <c r="D7" s="1" t="s">
        <v>10</v>
      </c>
      <c r="E7" s="43"/>
      <c r="F7" s="44"/>
      <c r="G7" s="43"/>
      <c r="H7" s="44"/>
      <c r="I7" s="43"/>
      <c r="J7" s="44"/>
    </row>
    <row r="8" spans="1:15" x14ac:dyDescent="0.3">
      <c r="D8" s="1" t="s">
        <v>1</v>
      </c>
      <c r="E8" s="45"/>
      <c r="F8" s="45"/>
      <c r="G8" s="45"/>
      <c r="H8" s="45"/>
      <c r="I8" s="45"/>
      <c r="J8" s="45"/>
    </row>
    <row r="9" spans="1:15" x14ac:dyDescent="0.3">
      <c r="D9" s="1" t="s">
        <v>2</v>
      </c>
      <c r="E9" s="42"/>
      <c r="F9" s="42"/>
      <c r="G9" s="42"/>
      <c r="H9" s="42"/>
      <c r="I9" s="42"/>
      <c r="J9" s="42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3">
      <c r="A53" s="39" t="s">
        <v>149</v>
      </c>
      <c r="B53" s="39"/>
      <c r="C53" s="4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41" t="s">
        <v>30</v>
      </c>
      <c r="B54" s="41"/>
      <c r="C54" s="41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2E5F-35D5-864F-8188-BB60677B1AD8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F38" sqref="F38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2" t="s">
        <v>622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E7" s="1" t="s">
        <v>10</v>
      </c>
      <c r="F7" s="43">
        <v>3</v>
      </c>
      <c r="G7" s="44"/>
      <c r="H7" s="43"/>
      <c r="I7" s="44"/>
      <c r="J7" s="43"/>
      <c r="K7" s="44"/>
      <c r="L7" s="43"/>
      <c r="M7" s="44"/>
      <c r="N7" s="43"/>
      <c r="O7" s="44"/>
      <c r="P7" s="43"/>
      <c r="Q7" s="44"/>
    </row>
    <row r="8" spans="1:19" x14ac:dyDescent="0.3">
      <c r="E8" s="1" t="s">
        <v>1</v>
      </c>
      <c r="F8" s="45">
        <v>46116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9" x14ac:dyDescent="0.3">
      <c r="E9" s="1" t="s">
        <v>2</v>
      </c>
      <c r="F9" s="42">
        <v>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234</v>
      </c>
      <c r="C11" s="6" t="s">
        <v>623</v>
      </c>
      <c r="D11" s="6" t="s">
        <v>512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B30-037B-ED49-85D3-C6958D4D0622}">
  <dimension ref="A1:S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I24" sqref="I24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9" ht="31.2" x14ac:dyDescent="0.6">
      <c r="A1" s="46" t="s">
        <v>628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9" x14ac:dyDescent="0.3">
      <c r="C3" s="2"/>
    </row>
    <row r="4" spans="1:19" x14ac:dyDescent="0.3">
      <c r="C4" s="2"/>
      <c r="D4" s="3"/>
    </row>
    <row r="6" spans="1:19" x14ac:dyDescent="0.3">
      <c r="E6" s="1" t="s">
        <v>0</v>
      </c>
      <c r="F6" s="42" t="s">
        <v>622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9" x14ac:dyDescent="0.3">
      <c r="E7" s="1" t="s">
        <v>10</v>
      </c>
      <c r="F7" s="43">
        <v>3</v>
      </c>
      <c r="G7" s="44"/>
      <c r="H7" s="43"/>
      <c r="I7" s="44"/>
      <c r="J7" s="43"/>
      <c r="K7" s="44"/>
      <c r="L7" s="43"/>
      <c r="M7" s="44"/>
      <c r="N7" s="43"/>
      <c r="O7" s="44"/>
      <c r="P7" s="43"/>
      <c r="Q7" s="44"/>
    </row>
    <row r="8" spans="1:19" x14ac:dyDescent="0.3">
      <c r="E8" s="1" t="s">
        <v>1</v>
      </c>
      <c r="F8" s="45">
        <v>46116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9" x14ac:dyDescent="0.3">
      <c r="E9" s="1" t="s">
        <v>2</v>
      </c>
      <c r="F9" s="42">
        <v>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8</v>
      </c>
      <c r="S10" s="1" t="s">
        <v>9</v>
      </c>
    </row>
    <row r="11" spans="1:19" x14ac:dyDescent="0.3">
      <c r="A11" s="5">
        <f t="shared" ref="A11:A33" si="0">S11</f>
        <v>1</v>
      </c>
      <c r="B11" s="5" t="s">
        <v>610</v>
      </c>
      <c r="C11" s="6" t="s">
        <v>627</v>
      </c>
      <c r="D11" s="6" t="s">
        <v>238</v>
      </c>
      <c r="E11" s="6" t="s">
        <v>189</v>
      </c>
      <c r="F11" s="7">
        <v>1</v>
      </c>
      <c r="G11" s="7">
        <v>50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/>
      <c r="O11" s="7">
        <f>IF(N11=0,,($N$9-N11)*$N$7*100/$N$9)</f>
        <v>0</v>
      </c>
      <c r="P11" s="7"/>
      <c r="Q11" s="7">
        <f>IF(P11=0,,($P$9-P11)*$P$7*100/$P$9)</f>
        <v>0</v>
      </c>
      <c r="R11" s="8">
        <f>I11+K11+O11+M11+Q11+G11</f>
        <v>50</v>
      </c>
      <c r="S11" s="7">
        <f t="shared" ref="S11:S18" si="3">ROW(C11)-10</f>
        <v>1</v>
      </c>
    </row>
    <row r="12" spans="1:19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 t="shared" si="1"/>
        <v>0</v>
      </c>
      <c r="J12" s="7"/>
      <c r="K12" s="7">
        <f>IF(J12=0,,($J$9-J12)*$J$7*100/$J$9)</f>
        <v>0</v>
      </c>
      <c r="L12" s="7"/>
      <c r="M12" s="7">
        <f t="shared" si="2"/>
        <v>0</v>
      </c>
      <c r="N12" s="7"/>
      <c r="O12" s="7">
        <f t="shared" ref="O12:O33" si="4">IF(N12=0,,($N$9-N12)*$N$7*100/$N$9)</f>
        <v>0</v>
      </c>
      <c r="P12" s="7"/>
      <c r="Q12" s="7">
        <f t="shared" ref="Q12:Q33" si="5">IF(P12=0,,($P$9-P12)*$P$7*100/$P$9)</f>
        <v>0</v>
      </c>
      <c r="R12" s="8">
        <f t="shared" ref="R12:R33" si="6">I12+K12+O12+M12+Q12+G12</f>
        <v>0</v>
      </c>
      <c r="S12" s="7">
        <f t="shared" si="3"/>
        <v>2</v>
      </c>
    </row>
    <row r="13" spans="1:19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7">IF(F13=0,,($N$9-F13)*$N$7*100/$N$9)</f>
        <v>0</v>
      </c>
      <c r="H13" s="7"/>
      <c r="I13" s="7">
        <f t="shared" si="1"/>
        <v>0</v>
      </c>
      <c r="J13" s="7"/>
      <c r="K13" s="7">
        <v>0</v>
      </c>
      <c r="L13" s="7"/>
      <c r="M13" s="7">
        <f t="shared" si="2"/>
        <v>0</v>
      </c>
      <c r="N13" s="7"/>
      <c r="O13" s="7">
        <f t="shared" si="4"/>
        <v>0</v>
      </c>
      <c r="P13" s="7"/>
      <c r="Q13" s="7">
        <f t="shared" si="5"/>
        <v>0</v>
      </c>
      <c r="R13" s="8">
        <f t="shared" si="6"/>
        <v>0</v>
      </c>
      <c r="S13" s="7">
        <f t="shared" si="3"/>
        <v>3</v>
      </c>
    </row>
    <row r="14" spans="1:19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7"/>
        <v>0</v>
      </c>
      <c r="H14" s="7"/>
      <c r="I14" s="7">
        <f t="shared" si="1"/>
        <v>0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 t="shared" si="4"/>
        <v>0</v>
      </c>
      <c r="P14" s="7"/>
      <c r="Q14" s="7">
        <f t="shared" si="5"/>
        <v>0</v>
      </c>
      <c r="R14" s="8">
        <f t="shared" si="6"/>
        <v>0</v>
      </c>
      <c r="S14" s="7">
        <f t="shared" si="3"/>
        <v>4</v>
      </c>
    </row>
    <row r="15" spans="1:19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7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/>
      <c r="O15" s="7">
        <f t="shared" si="4"/>
        <v>0</v>
      </c>
      <c r="P15" s="6"/>
      <c r="Q15" s="7">
        <f t="shared" si="5"/>
        <v>0</v>
      </c>
      <c r="R15" s="8">
        <f t="shared" si="6"/>
        <v>0</v>
      </c>
      <c r="S15" s="6">
        <f t="shared" si="3"/>
        <v>5</v>
      </c>
    </row>
    <row r="16" spans="1:19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7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/>
      <c r="O16" s="7">
        <f t="shared" si="4"/>
        <v>0</v>
      </c>
      <c r="P16" s="7"/>
      <c r="Q16" s="7">
        <f t="shared" si="5"/>
        <v>0</v>
      </c>
      <c r="R16" s="8">
        <f t="shared" si="6"/>
        <v>0</v>
      </c>
      <c r="S16" s="7">
        <f t="shared" si="3"/>
        <v>6</v>
      </c>
    </row>
    <row r="17" spans="1:19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7"/>
        <v>0</v>
      </c>
      <c r="H17" s="7"/>
      <c r="I17" s="7">
        <v>0</v>
      </c>
      <c r="J17" s="7"/>
      <c r="K17" s="7">
        <f>IF(J17=0,,($J$9-J17)*$J$7*100/$J$9)</f>
        <v>0</v>
      </c>
      <c r="L17" s="7"/>
      <c r="M17" s="7">
        <v>0</v>
      </c>
      <c r="N17" s="7"/>
      <c r="O17" s="7">
        <f t="shared" si="4"/>
        <v>0</v>
      </c>
      <c r="P17" s="7"/>
      <c r="Q17" s="7">
        <f t="shared" si="5"/>
        <v>0</v>
      </c>
      <c r="R17" s="8">
        <f t="shared" si="6"/>
        <v>0</v>
      </c>
      <c r="S17" s="7">
        <f t="shared" si="3"/>
        <v>7</v>
      </c>
    </row>
    <row r="18" spans="1:19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7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/>
      <c r="O18" s="7">
        <f t="shared" si="4"/>
        <v>0</v>
      </c>
      <c r="P18" s="7"/>
      <c r="Q18" s="7">
        <f t="shared" si="5"/>
        <v>0</v>
      </c>
      <c r="R18" s="8">
        <f t="shared" si="6"/>
        <v>0</v>
      </c>
      <c r="S18" s="7">
        <f t="shared" si="3"/>
        <v>8</v>
      </c>
    </row>
    <row r="19" spans="1:19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7"/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si="4"/>
        <v>0</v>
      </c>
      <c r="P19" s="6"/>
      <c r="Q19" s="7">
        <f t="shared" si="5"/>
        <v>0</v>
      </c>
      <c r="R19" s="8">
        <f t="shared" si="6"/>
        <v>0</v>
      </c>
      <c r="S19" s="6">
        <f t="shared" ref="S19:S24" si="11">ROW(C19)-10</f>
        <v>9</v>
      </c>
    </row>
    <row r="20" spans="1:19" x14ac:dyDescent="0.3">
      <c r="A20" s="5">
        <f t="shared" si="0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4"/>
        <v>0</v>
      </c>
      <c r="P20" s="6"/>
      <c r="Q20" s="7">
        <f t="shared" si="5"/>
        <v>0</v>
      </c>
      <c r="R20" s="8">
        <f t="shared" si="6"/>
        <v>0</v>
      </c>
      <c r="S20" s="6">
        <f t="shared" si="11"/>
        <v>10</v>
      </c>
    </row>
    <row r="21" spans="1:19" x14ac:dyDescent="0.3">
      <c r="A21" s="5">
        <f t="shared" si="0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4"/>
        <v>0</v>
      </c>
      <c r="P21" s="6"/>
      <c r="Q21" s="7">
        <f t="shared" si="5"/>
        <v>0</v>
      </c>
      <c r="R21" s="8">
        <f t="shared" si="6"/>
        <v>0</v>
      </c>
      <c r="S21" s="6">
        <f t="shared" si="11"/>
        <v>11</v>
      </c>
    </row>
    <row r="22" spans="1:19" x14ac:dyDescent="0.3">
      <c r="A22" s="5">
        <f t="shared" si="0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4"/>
        <v>0</v>
      </c>
      <c r="P22" s="6"/>
      <c r="Q22" s="7">
        <f t="shared" si="5"/>
        <v>0</v>
      </c>
      <c r="R22" s="8">
        <f t="shared" si="6"/>
        <v>0</v>
      </c>
      <c r="S22" s="6">
        <f t="shared" si="11"/>
        <v>12</v>
      </c>
    </row>
    <row r="23" spans="1:19" x14ac:dyDescent="0.3">
      <c r="A23" s="5">
        <f t="shared" si="0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4"/>
        <v>0</v>
      </c>
      <c r="P23" s="6"/>
      <c r="Q23" s="7">
        <f t="shared" si="5"/>
        <v>0</v>
      </c>
      <c r="R23" s="8">
        <f t="shared" si="6"/>
        <v>0</v>
      </c>
      <c r="S23" s="6">
        <f t="shared" si="11"/>
        <v>13</v>
      </c>
    </row>
    <row r="24" spans="1:19" x14ac:dyDescent="0.3">
      <c r="A24" s="5">
        <f t="shared" si="0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4"/>
        <v>0</v>
      </c>
      <c r="P24" s="6"/>
      <c r="Q24" s="7">
        <f t="shared" si="5"/>
        <v>0</v>
      </c>
      <c r="R24" s="8">
        <f t="shared" si="6"/>
        <v>0</v>
      </c>
      <c r="S24" s="6">
        <f t="shared" si="11"/>
        <v>14</v>
      </c>
    </row>
    <row r="25" spans="1:19" x14ac:dyDescent="0.3">
      <c r="A25" s="5">
        <f t="shared" si="0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4"/>
        <v>0</v>
      </c>
      <c r="P25" s="6"/>
      <c r="Q25" s="7">
        <f t="shared" si="5"/>
        <v>0</v>
      </c>
      <c r="R25" s="8">
        <f t="shared" si="6"/>
        <v>0</v>
      </c>
      <c r="S25" s="6"/>
    </row>
    <row r="26" spans="1:19" x14ac:dyDescent="0.3">
      <c r="A26" s="5">
        <f t="shared" si="0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4"/>
        <v>0</v>
      </c>
      <c r="P26" s="6"/>
      <c r="Q26" s="7">
        <f t="shared" si="5"/>
        <v>0</v>
      </c>
      <c r="R26" s="8">
        <f t="shared" si="6"/>
        <v>0</v>
      </c>
      <c r="S26" s="6"/>
    </row>
    <row r="27" spans="1:19" x14ac:dyDescent="0.3">
      <c r="A27" s="5">
        <f t="shared" si="0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4"/>
        <v>0</v>
      </c>
      <c r="P27" s="6"/>
      <c r="Q27" s="7">
        <f t="shared" si="5"/>
        <v>0</v>
      </c>
      <c r="R27" s="8">
        <f t="shared" si="6"/>
        <v>0</v>
      </c>
      <c r="S27" s="6"/>
    </row>
    <row r="28" spans="1:19" x14ac:dyDescent="0.3">
      <c r="A28" s="5">
        <f t="shared" si="0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4"/>
        <v>0</v>
      </c>
      <c r="P28" s="6"/>
      <c r="Q28" s="7">
        <f t="shared" si="5"/>
        <v>0</v>
      </c>
      <c r="R28" s="8">
        <f t="shared" si="6"/>
        <v>0</v>
      </c>
      <c r="S28" s="6"/>
    </row>
    <row r="29" spans="1:19" x14ac:dyDescent="0.3">
      <c r="A29" s="5">
        <f t="shared" si="0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4"/>
        <v>0</v>
      </c>
      <c r="P29" s="6"/>
      <c r="Q29" s="7">
        <f t="shared" si="5"/>
        <v>0</v>
      </c>
      <c r="R29" s="8">
        <f t="shared" si="6"/>
        <v>0</v>
      </c>
      <c r="S29" s="6"/>
    </row>
    <row r="30" spans="1:19" x14ac:dyDescent="0.3">
      <c r="A30" s="5">
        <f t="shared" si="0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4"/>
        <v>0</v>
      </c>
      <c r="P30" s="6"/>
      <c r="Q30" s="7">
        <f t="shared" si="5"/>
        <v>0</v>
      </c>
      <c r="R30" s="8">
        <f t="shared" si="6"/>
        <v>0</v>
      </c>
      <c r="S30" s="6"/>
    </row>
    <row r="31" spans="1:19" x14ac:dyDescent="0.3">
      <c r="A31" s="5">
        <f t="shared" si="0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4"/>
        <v>0</v>
      </c>
      <c r="P31" s="6"/>
      <c r="Q31" s="7">
        <f t="shared" si="5"/>
        <v>0</v>
      </c>
      <c r="R31" s="8">
        <f t="shared" si="6"/>
        <v>0</v>
      </c>
      <c r="S31" s="6"/>
    </row>
    <row r="32" spans="1:19" x14ac:dyDescent="0.3">
      <c r="A32" s="5">
        <f t="shared" si="0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4"/>
        <v>0</v>
      </c>
      <c r="P32" s="6"/>
      <c r="Q32" s="7">
        <f t="shared" si="5"/>
        <v>0</v>
      </c>
      <c r="R32" s="8">
        <f t="shared" si="6"/>
        <v>0</v>
      </c>
      <c r="S32" s="6"/>
    </row>
    <row r="33" spans="1:19" x14ac:dyDescent="0.3">
      <c r="A33" s="5">
        <f t="shared" si="0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4"/>
        <v>0</v>
      </c>
      <c r="P33" s="6"/>
      <c r="Q33" s="7">
        <f t="shared" si="5"/>
        <v>0</v>
      </c>
      <c r="R33" s="8">
        <f t="shared" si="6"/>
        <v>0</v>
      </c>
      <c r="S33" s="6"/>
    </row>
    <row r="34" spans="1:19" x14ac:dyDescent="0.3">
      <c r="A34" s="39" t="s">
        <v>17</v>
      </c>
      <c r="B34" s="39"/>
      <c r="C34" s="39"/>
      <c r="D34" s="4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</row>
  </sheetData>
  <mergeCells count="26">
    <mergeCell ref="A1:L1"/>
    <mergeCell ref="F6:G6"/>
    <mergeCell ref="H6:I6"/>
    <mergeCell ref="J6:K6"/>
    <mergeCell ref="L6:M6"/>
    <mergeCell ref="P6:Q6"/>
    <mergeCell ref="F7:G7"/>
    <mergeCell ref="H7:I7"/>
    <mergeCell ref="J7:K7"/>
    <mergeCell ref="L7:M7"/>
    <mergeCell ref="N7:O7"/>
    <mergeCell ref="P7:Q7"/>
    <mergeCell ref="N6:O6"/>
    <mergeCell ref="N9:O9"/>
    <mergeCell ref="P9:Q9"/>
    <mergeCell ref="F8:G8"/>
    <mergeCell ref="H8:I8"/>
    <mergeCell ref="J8:K8"/>
    <mergeCell ref="L8:M8"/>
    <mergeCell ref="N8:O8"/>
    <mergeCell ref="P8:Q8"/>
    <mergeCell ref="A34:D34"/>
    <mergeCell ref="F9:G9"/>
    <mergeCell ref="H9:I9"/>
    <mergeCell ref="J9:K9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7" sqref="N7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42" t="s">
        <v>385</v>
      </c>
      <c r="G6" s="42"/>
      <c r="H6" s="42" t="s">
        <v>574</v>
      </c>
      <c r="I6" s="42"/>
      <c r="J6" s="42" t="s">
        <v>606</v>
      </c>
      <c r="K6" s="42"/>
      <c r="L6" s="42" t="s">
        <v>678</v>
      </c>
      <c r="M6" s="42"/>
    </row>
    <row r="7" spans="1:15" x14ac:dyDescent="0.3">
      <c r="E7" s="1" t="s">
        <v>10</v>
      </c>
      <c r="F7" s="43">
        <v>5</v>
      </c>
      <c r="G7" s="44"/>
      <c r="H7" s="43">
        <v>5</v>
      </c>
      <c r="I7" s="44"/>
      <c r="J7" s="43">
        <v>3</v>
      </c>
      <c r="K7" s="44"/>
      <c r="L7" s="43">
        <v>4</v>
      </c>
      <c r="M7" s="44"/>
    </row>
    <row r="8" spans="1:15" x14ac:dyDescent="0.3">
      <c r="E8" s="1" t="s">
        <v>1</v>
      </c>
      <c r="F8" s="45">
        <v>45955</v>
      </c>
      <c r="G8" s="45"/>
      <c r="H8" s="45">
        <v>46060</v>
      </c>
      <c r="I8" s="45"/>
      <c r="J8" s="45">
        <v>46116</v>
      </c>
      <c r="K8" s="45"/>
      <c r="L8" s="45">
        <v>46144</v>
      </c>
      <c r="M8" s="45"/>
    </row>
    <row r="9" spans="1:15" x14ac:dyDescent="0.3">
      <c r="E9" s="1" t="s">
        <v>2</v>
      </c>
      <c r="F9" s="42">
        <v>9</v>
      </c>
      <c r="G9" s="42"/>
      <c r="H9" s="42">
        <v>12</v>
      </c>
      <c r="I9" s="42"/>
      <c r="J9" s="42">
        <v>3</v>
      </c>
      <c r="K9" s="42"/>
      <c r="L9" s="42">
        <v>7</v>
      </c>
      <c r="M9" s="42"/>
    </row>
    <row r="10" spans="1:15" x14ac:dyDescent="0.3">
      <c r="A10" s="1" t="s">
        <v>9</v>
      </c>
      <c r="B10" s="1" t="s">
        <v>230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18" t="s">
        <v>231</v>
      </c>
      <c r="C11" s="6" t="s">
        <v>226</v>
      </c>
      <c r="D11" s="6" t="s">
        <v>227</v>
      </c>
      <c r="E11" s="6" t="s">
        <v>142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>
        <v>1</v>
      </c>
      <c r="K11" s="7">
        <f t="shared" ref="K11:K12" si="1">IF(J11=0,,($J$9-J11)*$J$7*100/$J$9)</f>
        <v>200</v>
      </c>
      <c r="L11" s="27">
        <v>7</v>
      </c>
      <c r="M11" s="7">
        <v>23</v>
      </c>
      <c r="N11" s="8">
        <f>SUM(G11,I11,M11,K11)</f>
        <v>264.66666666666663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32" t="s">
        <v>610</v>
      </c>
      <c r="C12" s="6" t="s">
        <v>611</v>
      </c>
      <c r="D12" s="6" t="s">
        <v>612</v>
      </c>
      <c r="E12" s="6" t="s">
        <v>613</v>
      </c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>
        <v>1</v>
      </c>
      <c r="K12" s="7">
        <f t="shared" si="1"/>
        <v>200</v>
      </c>
      <c r="L12" s="27"/>
      <c r="M12" s="7">
        <f t="shared" ref="M12:M17" si="3">IF(L12=0,,($L$9-L12)*$L$7*100/$L$9)</f>
        <v>0</v>
      </c>
      <c r="N12" s="8">
        <f t="shared" ref="N12:N33" si="4">SUM(G12,I12,M12,K12)</f>
        <v>200</v>
      </c>
      <c r="O12" s="7">
        <f t="shared" si="2"/>
        <v>2</v>
      </c>
    </row>
    <row r="13" spans="1:15" x14ac:dyDescent="0.3">
      <c r="A13" s="5">
        <f t="shared" si="0"/>
        <v>3</v>
      </c>
      <c r="B13" s="32" t="s">
        <v>234</v>
      </c>
      <c r="C13" s="6" t="s">
        <v>614</v>
      </c>
      <c r="D13" s="6" t="s">
        <v>615</v>
      </c>
      <c r="E13" s="6" t="s">
        <v>486</v>
      </c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>
        <v>1</v>
      </c>
      <c r="K13" s="7">
        <f>IF(J13=0,,($J$9-J13)*$J$7*100/$J$9)</f>
        <v>200</v>
      </c>
      <c r="L13" s="27"/>
      <c r="M13" s="7">
        <f t="shared" si="3"/>
        <v>0</v>
      </c>
      <c r="N13" s="8">
        <f t="shared" si="4"/>
        <v>200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ref="K14:K33" si="6">IF(J14=0,,($J$9-J14)*$J$7*100/$J$9)</f>
        <v>0</v>
      </c>
      <c r="L14" s="27"/>
      <c r="M14" s="7">
        <f t="shared" si="3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6"/>
        <v>0</v>
      </c>
      <c r="L15" s="21"/>
      <c r="M15" s="7">
        <f t="shared" si="3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6"/>
        <v>0</v>
      </c>
      <c r="L16" s="27"/>
      <c r="M16" s="7">
        <f t="shared" si="3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6"/>
        <v>0</v>
      </c>
      <c r="L17" s="27"/>
      <c r="M17" s="7">
        <f t="shared" si="3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6"/>
        <v>0</v>
      </c>
      <c r="L18" s="27"/>
      <c r="M18" s="7">
        <f t="shared" ref="M18:M33" si="7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6"/>
        <v>0</v>
      </c>
      <c r="L19" s="21"/>
      <c r="M19" s="7">
        <f t="shared" si="7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8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6"/>
        <v>0</v>
      </c>
      <c r="L20" s="21"/>
      <c r="M20" s="7">
        <f t="shared" si="7"/>
        <v>0</v>
      </c>
      <c r="N20" s="8">
        <f t="shared" si="4"/>
        <v>0</v>
      </c>
      <c r="O20" s="6">
        <f t="shared" ref="O20:O24" si="9">ROW(C20)-10</f>
        <v>10</v>
      </c>
    </row>
    <row r="21" spans="1:15" x14ac:dyDescent="0.3">
      <c r="A21" s="5">
        <f t="shared" si="8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6"/>
        <v>0</v>
      </c>
      <c r="L21" s="21"/>
      <c r="M21" s="7">
        <f t="shared" si="7"/>
        <v>0</v>
      </c>
      <c r="N21" s="8">
        <f t="shared" si="4"/>
        <v>0</v>
      </c>
      <c r="O21" s="6">
        <f t="shared" si="9"/>
        <v>11</v>
      </c>
    </row>
    <row r="22" spans="1:15" x14ac:dyDescent="0.3">
      <c r="A22" s="5">
        <f t="shared" si="8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6"/>
        <v>0</v>
      </c>
      <c r="L22" s="21"/>
      <c r="M22" s="7">
        <f t="shared" si="7"/>
        <v>0</v>
      </c>
      <c r="N22" s="8">
        <f t="shared" si="4"/>
        <v>0</v>
      </c>
      <c r="O22" s="6">
        <f t="shared" si="9"/>
        <v>12</v>
      </c>
    </row>
    <row r="23" spans="1:15" x14ac:dyDescent="0.3">
      <c r="A23" s="5">
        <f t="shared" si="8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6"/>
        <v>0</v>
      </c>
      <c r="L23" s="21"/>
      <c r="M23" s="7">
        <f t="shared" si="7"/>
        <v>0</v>
      </c>
      <c r="N23" s="8">
        <f t="shared" si="4"/>
        <v>0</v>
      </c>
      <c r="O23" s="6">
        <f t="shared" si="9"/>
        <v>13</v>
      </c>
    </row>
    <row r="24" spans="1:15" x14ac:dyDescent="0.3">
      <c r="A24" s="5">
        <f t="shared" si="8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6"/>
        <v>0</v>
      </c>
      <c r="L24" s="21"/>
      <c r="M24" s="7">
        <f t="shared" si="7"/>
        <v>0</v>
      </c>
      <c r="N24" s="8">
        <f t="shared" si="4"/>
        <v>0</v>
      </c>
      <c r="O24" s="6">
        <f t="shared" si="9"/>
        <v>14</v>
      </c>
    </row>
    <row r="25" spans="1:15" x14ac:dyDescent="0.3">
      <c r="A25" s="5">
        <f t="shared" si="8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6"/>
        <v>0</v>
      </c>
      <c r="L25" s="21"/>
      <c r="M25" s="7">
        <f t="shared" si="7"/>
        <v>0</v>
      </c>
      <c r="N25" s="8">
        <f t="shared" si="4"/>
        <v>0</v>
      </c>
      <c r="O25" s="6"/>
    </row>
    <row r="26" spans="1:15" x14ac:dyDescent="0.3">
      <c r="A26" s="5">
        <f t="shared" si="8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6"/>
        <v>0</v>
      </c>
      <c r="L26" s="21"/>
      <c r="M26" s="7">
        <f t="shared" si="7"/>
        <v>0</v>
      </c>
      <c r="N26" s="8">
        <f t="shared" si="4"/>
        <v>0</v>
      </c>
      <c r="O26" s="6"/>
    </row>
    <row r="27" spans="1:15" x14ac:dyDescent="0.3">
      <c r="A27" s="5">
        <f t="shared" si="8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6"/>
        <v>0</v>
      </c>
      <c r="L27" s="21"/>
      <c r="M27" s="7">
        <f t="shared" si="7"/>
        <v>0</v>
      </c>
      <c r="N27" s="8">
        <f t="shared" si="4"/>
        <v>0</v>
      </c>
      <c r="O27" s="6"/>
    </row>
    <row r="28" spans="1:15" x14ac:dyDescent="0.3">
      <c r="A28" s="5">
        <f t="shared" si="8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6"/>
        <v>0</v>
      </c>
      <c r="L28" s="21"/>
      <c r="M28" s="7">
        <f t="shared" si="7"/>
        <v>0</v>
      </c>
      <c r="N28" s="8">
        <f t="shared" si="4"/>
        <v>0</v>
      </c>
      <c r="O28" s="6"/>
    </row>
    <row r="29" spans="1:15" x14ac:dyDescent="0.3">
      <c r="A29" s="5">
        <f t="shared" si="8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6"/>
        <v>0</v>
      </c>
      <c r="L29" s="21"/>
      <c r="M29" s="7">
        <f t="shared" si="7"/>
        <v>0</v>
      </c>
      <c r="N29" s="8">
        <f t="shared" si="4"/>
        <v>0</v>
      </c>
      <c r="O29" s="6"/>
    </row>
    <row r="30" spans="1:15" x14ac:dyDescent="0.3">
      <c r="A30" s="5">
        <f t="shared" si="8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6"/>
        <v>0</v>
      </c>
      <c r="L30" s="21"/>
      <c r="M30" s="7">
        <f t="shared" si="7"/>
        <v>0</v>
      </c>
      <c r="N30" s="8">
        <f t="shared" si="4"/>
        <v>0</v>
      </c>
      <c r="O30" s="6"/>
    </row>
    <row r="31" spans="1:15" x14ac:dyDescent="0.3">
      <c r="A31" s="5">
        <f t="shared" si="8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6"/>
        <v>0</v>
      </c>
      <c r="L31" s="21"/>
      <c r="M31" s="7">
        <f t="shared" si="7"/>
        <v>0</v>
      </c>
      <c r="N31" s="8">
        <f t="shared" si="4"/>
        <v>0</v>
      </c>
      <c r="O31" s="6"/>
    </row>
    <row r="32" spans="1:15" x14ac:dyDescent="0.3">
      <c r="A32" s="5">
        <f t="shared" si="8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6"/>
        <v>0</v>
      </c>
      <c r="L32" s="21"/>
      <c r="M32" s="7">
        <f t="shared" si="7"/>
        <v>0</v>
      </c>
      <c r="N32" s="8">
        <f t="shared" si="4"/>
        <v>0</v>
      </c>
      <c r="O32" s="6"/>
    </row>
    <row r="33" spans="1:15" x14ac:dyDescent="0.3">
      <c r="A33" s="5">
        <f t="shared" si="8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6"/>
        <v>0</v>
      </c>
      <c r="L33" s="21"/>
      <c r="M33" s="7">
        <f t="shared" si="7"/>
        <v>0</v>
      </c>
      <c r="N33" s="8">
        <f t="shared" si="4"/>
        <v>0</v>
      </c>
      <c r="O33" s="6"/>
    </row>
    <row r="34" spans="1:15" x14ac:dyDescent="0.3">
      <c r="A34" s="39" t="s">
        <v>17</v>
      </c>
      <c r="B34" s="39"/>
      <c r="C34" s="39"/>
      <c r="D34" s="40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1</v>
      </c>
    </row>
  </sheetData>
  <mergeCells count="18">
    <mergeCell ref="H8:I8"/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workbookViewId="0">
      <pane xSplit="3" ySplit="10" topLeftCell="D11" activePane="bottomRight" state="frozenSplit"/>
      <selection activeCell="A3" sqref="A3"/>
      <selection pane="topRight" activeCell="A3" sqref="A3"/>
      <selection pane="bottomLeft" activeCell="A3" sqref="A3"/>
      <selection pane="bottomRight" activeCell="F32" sqref="F3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7" customWidth="1"/>
    <col min="6" max="6" width="7.44140625" customWidth="1"/>
    <col min="7" max="7" width="11.44140625" customWidth="1"/>
    <col min="8" max="8" width="7.777343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2" ht="31.2" x14ac:dyDescent="0.6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2" x14ac:dyDescent="0.3">
      <c r="A2" s="30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42" t="s">
        <v>385</v>
      </c>
      <c r="F6" s="42"/>
      <c r="G6" s="42" t="s">
        <v>404</v>
      </c>
      <c r="H6" s="42"/>
      <c r="I6" s="42" t="s">
        <v>606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2" x14ac:dyDescent="0.3">
      <c r="D7" s="1" t="s">
        <v>10</v>
      </c>
      <c r="E7" s="43">
        <v>5</v>
      </c>
      <c r="F7" s="44"/>
      <c r="G7" s="43">
        <v>2</v>
      </c>
      <c r="H7" s="44"/>
      <c r="I7" s="43">
        <v>3</v>
      </c>
      <c r="J7" s="44"/>
      <c r="K7" s="43"/>
      <c r="L7" s="44"/>
      <c r="M7" s="43"/>
      <c r="N7" s="44"/>
      <c r="O7" s="43"/>
      <c r="P7" s="44"/>
      <c r="Q7" s="43"/>
      <c r="R7" s="44"/>
      <c r="S7" s="43"/>
      <c r="T7" s="44"/>
    </row>
    <row r="8" spans="1:22" x14ac:dyDescent="0.3">
      <c r="D8" s="1" t="s">
        <v>1</v>
      </c>
      <c r="E8" s="45">
        <v>45947</v>
      </c>
      <c r="F8" s="45"/>
      <c r="G8" s="45">
        <v>45984</v>
      </c>
      <c r="H8" s="45"/>
      <c r="I8" s="45">
        <v>46117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2" x14ac:dyDescent="0.3">
      <c r="D9" s="1" t="s">
        <v>2</v>
      </c>
      <c r="E9" s="42">
        <v>138</v>
      </c>
      <c r="F9" s="42"/>
      <c r="G9" s="42">
        <v>16</v>
      </c>
      <c r="H9" s="42"/>
      <c r="I9" s="42">
        <v>23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44" si="0">V11</f>
        <v>1</v>
      </c>
      <c r="B11" s="6" t="s">
        <v>507</v>
      </c>
      <c r="C11" s="6" t="s">
        <v>51</v>
      </c>
      <c r="D11" s="6" t="s">
        <v>242</v>
      </c>
      <c r="F11" s="7">
        <f t="shared" ref="F11:F22" si="1">IF(E11=0,,($E$9-E11)*$E$7*100/$E$9)</f>
        <v>0</v>
      </c>
      <c r="G11">
        <v>1</v>
      </c>
      <c r="H11" s="7">
        <f t="shared" ref="H11:H22" si="2">IF(G11=0,,($G$9-G11)*$G$7*100/$G$9)</f>
        <v>187.5</v>
      </c>
      <c r="I11">
        <v>3</v>
      </c>
      <c r="J11" s="7">
        <f t="shared" ref="J11:J42" si="3">IF(I11=0,,($I$9-I11)*$I$7*100/$I$9)</f>
        <v>260.86956521739131</v>
      </c>
      <c r="L11" s="7">
        <f t="shared" ref="L11:L22" si="4">IF(K11=0,,($K$9-K11)*$K$7*100/$K$9)</f>
        <v>0</v>
      </c>
      <c r="N11" s="7">
        <f t="shared" ref="N11:N19" si="5">IF(M11=0,,($M$9-M11)*$M$7*100/$M$9)</f>
        <v>0</v>
      </c>
      <c r="P11" s="7">
        <f t="shared" ref="P11:P22" si="6">IF(O11=0,,($O$9-O11)*$O$7*100/$O$9)</f>
        <v>0</v>
      </c>
      <c r="R11" s="7">
        <f t="shared" ref="R11:R16" si="7">IF(Q11=0,,($S$9-Q11)*$S$7*100/$S$9)</f>
        <v>0</v>
      </c>
      <c r="T11" s="7">
        <f t="shared" ref="T11:T22" si="8">IF(S11=0,,($S$9-S11)*$S$7*100/$S$9)</f>
        <v>0</v>
      </c>
      <c r="U11" s="8">
        <f t="shared" ref="U11:U43" si="9">SUM(F11,H11,N11,L11,T11,J11,P11)</f>
        <v>448.36956521739131</v>
      </c>
      <c r="V11" s="7">
        <f t="shared" ref="V11:V44" si="10">ROW(B11)-10</f>
        <v>1</v>
      </c>
    </row>
    <row r="12" spans="1:22" x14ac:dyDescent="0.3">
      <c r="A12" s="5">
        <f t="shared" si="0"/>
        <v>2</v>
      </c>
      <c r="B12" s="6" t="s">
        <v>508</v>
      </c>
      <c r="C12" s="6" t="s">
        <v>509</v>
      </c>
      <c r="D12" s="6" t="s">
        <v>510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>
        <v>3</v>
      </c>
      <c r="J12" s="7">
        <f t="shared" si="3"/>
        <v>260.86956521739131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435.86956521739131</v>
      </c>
      <c r="V12" s="7">
        <f t="shared" si="10"/>
        <v>2</v>
      </c>
    </row>
    <row r="13" spans="1:22" x14ac:dyDescent="0.3">
      <c r="A13" s="5">
        <f t="shared" si="0"/>
        <v>3</v>
      </c>
      <c r="B13" s="6" t="s">
        <v>632</v>
      </c>
      <c r="C13" s="6" t="s">
        <v>633</v>
      </c>
      <c r="D13" s="6" t="s">
        <v>62</v>
      </c>
      <c r="E13" s="6"/>
      <c r="F13" s="7">
        <f t="shared" si="1"/>
        <v>0</v>
      </c>
      <c r="G13" s="6"/>
      <c r="H13" s="7">
        <f t="shared" si="2"/>
        <v>0</v>
      </c>
      <c r="I13" s="6">
        <v>1</v>
      </c>
      <c r="J13" s="7">
        <f t="shared" si="3"/>
        <v>286.95652173913044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286.95652173913044</v>
      </c>
      <c r="V13" s="7">
        <f t="shared" si="10"/>
        <v>3</v>
      </c>
    </row>
    <row r="14" spans="1:22" x14ac:dyDescent="0.3">
      <c r="A14" s="5">
        <f t="shared" si="0"/>
        <v>4</v>
      </c>
      <c r="B14" s="6" t="s">
        <v>515</v>
      </c>
      <c r="C14" s="6" t="s">
        <v>58</v>
      </c>
      <c r="D14" s="6" t="s">
        <v>142</v>
      </c>
      <c r="E14" s="6"/>
      <c r="F14" s="7">
        <f t="shared" si="1"/>
        <v>0</v>
      </c>
      <c r="G14" s="6">
        <v>6</v>
      </c>
      <c r="H14" s="7">
        <f t="shared" si="2"/>
        <v>125</v>
      </c>
      <c r="I14" s="6">
        <v>11</v>
      </c>
      <c r="J14" s="7">
        <f t="shared" si="3"/>
        <v>156.52173913043478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281.52173913043475</v>
      </c>
      <c r="V14" s="7">
        <f t="shared" si="10"/>
        <v>4</v>
      </c>
    </row>
    <row r="15" spans="1:22" x14ac:dyDescent="0.3">
      <c r="A15" s="5">
        <f t="shared" si="0"/>
        <v>5</v>
      </c>
      <c r="B15" s="6" t="s">
        <v>631</v>
      </c>
      <c r="C15" s="6" t="s">
        <v>374</v>
      </c>
      <c r="D15" s="7" t="s">
        <v>244</v>
      </c>
      <c r="E15" s="6"/>
      <c r="F15" s="7">
        <f t="shared" si="1"/>
        <v>0</v>
      </c>
      <c r="G15" s="6"/>
      <c r="H15" s="7">
        <f t="shared" si="2"/>
        <v>0</v>
      </c>
      <c r="I15" s="6">
        <v>2</v>
      </c>
      <c r="J15" s="7">
        <f t="shared" si="3"/>
        <v>273.91304347826087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273.91304347826087</v>
      </c>
      <c r="V15" s="7">
        <f t="shared" si="10"/>
        <v>5</v>
      </c>
    </row>
    <row r="16" spans="1:22" x14ac:dyDescent="0.3">
      <c r="A16" s="5">
        <f t="shared" si="0"/>
        <v>6</v>
      </c>
      <c r="B16" s="6" t="s">
        <v>513</v>
      </c>
      <c r="C16" s="6" t="s">
        <v>374</v>
      </c>
      <c r="D16" s="6" t="s">
        <v>242</v>
      </c>
      <c r="E16" s="6"/>
      <c r="F16" s="7">
        <f t="shared" si="1"/>
        <v>0</v>
      </c>
      <c r="G16" s="6">
        <v>3</v>
      </c>
      <c r="H16" s="7">
        <f t="shared" si="2"/>
        <v>162.5</v>
      </c>
      <c r="I16" s="6">
        <v>17</v>
      </c>
      <c r="J16" s="7">
        <f t="shared" si="3"/>
        <v>78.260869565217391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240.76086956521738</v>
      </c>
      <c r="V16" s="7">
        <f t="shared" si="10"/>
        <v>6</v>
      </c>
    </row>
    <row r="17" spans="1:22" x14ac:dyDescent="0.3">
      <c r="A17" s="5">
        <f t="shared" si="0"/>
        <v>7</v>
      </c>
      <c r="B17" s="6" t="s">
        <v>127</v>
      </c>
      <c r="C17" s="6" t="s">
        <v>634</v>
      </c>
      <c r="D17" s="6" t="s">
        <v>192</v>
      </c>
      <c r="E17" s="6"/>
      <c r="F17" s="7">
        <f t="shared" si="1"/>
        <v>0</v>
      </c>
      <c r="G17" s="6"/>
      <c r="H17" s="7">
        <f t="shared" si="2"/>
        <v>0</v>
      </c>
      <c r="I17" s="6">
        <v>5</v>
      </c>
      <c r="J17" s="7">
        <f t="shared" si="3"/>
        <v>234.78260869565219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v>0</v>
      </c>
      <c r="S17" s="6"/>
      <c r="T17" s="7">
        <f t="shared" si="8"/>
        <v>0</v>
      </c>
      <c r="U17" s="8">
        <f t="shared" si="9"/>
        <v>234.78260869565219</v>
      </c>
      <c r="V17" s="7">
        <f t="shared" si="10"/>
        <v>7</v>
      </c>
    </row>
    <row r="18" spans="1:22" x14ac:dyDescent="0.3">
      <c r="A18" s="5">
        <f t="shared" si="0"/>
        <v>8</v>
      </c>
      <c r="B18" s="16" t="s">
        <v>635</v>
      </c>
      <c r="C18" s="6" t="s">
        <v>342</v>
      </c>
      <c r="D18" s="6" t="s">
        <v>242</v>
      </c>
      <c r="E18" s="7"/>
      <c r="F18" s="7">
        <f t="shared" si="1"/>
        <v>0</v>
      </c>
      <c r="G18" s="7"/>
      <c r="H18" s="7">
        <f t="shared" si="2"/>
        <v>0</v>
      </c>
      <c r="I18" s="7">
        <v>6</v>
      </c>
      <c r="J18" s="7">
        <f t="shared" si="3"/>
        <v>221.7391304347826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>IF(Q18=0,,($S$9-Q18)*$S$7*100/$S$9)</f>
        <v>0</v>
      </c>
      <c r="S18" s="7"/>
      <c r="T18" s="7">
        <f t="shared" si="8"/>
        <v>0</v>
      </c>
      <c r="U18" s="8">
        <f t="shared" si="9"/>
        <v>221.7391304347826</v>
      </c>
      <c r="V18" s="7">
        <f t="shared" si="10"/>
        <v>8</v>
      </c>
    </row>
    <row r="19" spans="1:22" x14ac:dyDescent="0.3">
      <c r="A19" s="5">
        <f t="shared" si="0"/>
        <v>9</v>
      </c>
      <c r="B19" s="6" t="s">
        <v>228</v>
      </c>
      <c r="C19" s="6" t="s">
        <v>229</v>
      </c>
      <c r="D19" s="6" t="s">
        <v>242</v>
      </c>
      <c r="E19" s="6"/>
      <c r="F19" s="7">
        <f t="shared" si="1"/>
        <v>0</v>
      </c>
      <c r="G19" s="6">
        <v>8</v>
      </c>
      <c r="H19" s="7">
        <f t="shared" si="2"/>
        <v>100</v>
      </c>
      <c r="I19" s="6">
        <v>14</v>
      </c>
      <c r="J19" s="7">
        <f t="shared" si="3"/>
        <v>117.39130434782609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>IF(Q19=0,,($S$9-Q19)*$S$7*100/$S$9)</f>
        <v>0</v>
      </c>
      <c r="S19" s="6"/>
      <c r="T19" s="7">
        <f t="shared" si="8"/>
        <v>0</v>
      </c>
      <c r="U19" s="8">
        <f t="shared" si="9"/>
        <v>217.39130434782609</v>
      </c>
      <c r="V19" s="7">
        <f t="shared" si="10"/>
        <v>9</v>
      </c>
    </row>
    <row r="20" spans="1:22" x14ac:dyDescent="0.3">
      <c r="A20" s="5">
        <f t="shared" si="0"/>
        <v>10</v>
      </c>
      <c r="B20" s="6" t="s">
        <v>636</v>
      </c>
      <c r="C20" s="6" t="s">
        <v>637</v>
      </c>
      <c r="D20" s="6" t="s">
        <v>394</v>
      </c>
      <c r="E20" s="6"/>
      <c r="F20" s="7">
        <f t="shared" si="1"/>
        <v>0</v>
      </c>
      <c r="G20" s="6"/>
      <c r="H20" s="7">
        <f t="shared" si="2"/>
        <v>0</v>
      </c>
      <c r="I20" s="6">
        <v>7</v>
      </c>
      <c r="J20" s="7">
        <f t="shared" si="3"/>
        <v>208.69565217391303</v>
      </c>
      <c r="K20" s="6"/>
      <c r="L20" s="7">
        <f t="shared" si="4"/>
        <v>0</v>
      </c>
      <c r="M20" s="6"/>
      <c r="N20" s="7">
        <v>0</v>
      </c>
      <c r="O20" s="6"/>
      <c r="P20" s="7">
        <f t="shared" si="6"/>
        <v>0</v>
      </c>
      <c r="Q20" s="6"/>
      <c r="R20" s="7">
        <f>IF(Q20=0,,($S$9-Q20)*$S$7*100/$S$9)</f>
        <v>0</v>
      </c>
      <c r="S20" s="6"/>
      <c r="T20" s="7">
        <f t="shared" si="8"/>
        <v>0</v>
      </c>
      <c r="U20" s="8">
        <f t="shared" si="9"/>
        <v>208.69565217391303</v>
      </c>
      <c r="V20" s="7">
        <f t="shared" si="10"/>
        <v>10</v>
      </c>
    </row>
    <row r="21" spans="1:22" x14ac:dyDescent="0.3">
      <c r="A21" s="5">
        <f t="shared" si="0"/>
        <v>11</v>
      </c>
      <c r="B21" s="6" t="s">
        <v>638</v>
      </c>
      <c r="C21" s="6" t="s">
        <v>412</v>
      </c>
      <c r="D21" s="6" t="s">
        <v>52</v>
      </c>
      <c r="E21" s="6"/>
      <c r="F21" s="7">
        <f t="shared" si="1"/>
        <v>0</v>
      </c>
      <c r="G21" s="6"/>
      <c r="H21" s="7">
        <f t="shared" si="2"/>
        <v>0</v>
      </c>
      <c r="I21" s="6">
        <v>8</v>
      </c>
      <c r="J21" s="7">
        <f t="shared" si="3"/>
        <v>195.65217391304347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>IF(Q21=0,,($S$9-Q21)*$S$7*100/$S$9)</f>
        <v>0</v>
      </c>
      <c r="S21" s="6"/>
      <c r="T21" s="7">
        <f t="shared" si="8"/>
        <v>0</v>
      </c>
      <c r="U21" s="8">
        <f t="shared" si="9"/>
        <v>195.65217391304347</v>
      </c>
      <c r="V21" s="7">
        <f t="shared" si="10"/>
        <v>11</v>
      </c>
    </row>
    <row r="22" spans="1:22" x14ac:dyDescent="0.3">
      <c r="A22" s="5">
        <f t="shared" si="0"/>
        <v>12</v>
      </c>
      <c r="B22" s="6" t="s">
        <v>639</v>
      </c>
      <c r="C22" s="6" t="s">
        <v>480</v>
      </c>
      <c r="D22" s="6" t="s">
        <v>244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182.60869565217391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>IF(Q22=0,,($S$9-Q22)*$S$7*100/$S$9)</f>
        <v>0</v>
      </c>
      <c r="S22" s="6"/>
      <c r="T22" s="7">
        <f t="shared" si="8"/>
        <v>0</v>
      </c>
      <c r="U22" s="8">
        <f t="shared" si="9"/>
        <v>182.60869565217391</v>
      </c>
      <c r="V22" s="7">
        <f t="shared" si="10"/>
        <v>12</v>
      </c>
    </row>
    <row r="23" spans="1:22" x14ac:dyDescent="0.3">
      <c r="A23" s="5">
        <f t="shared" si="0"/>
        <v>13</v>
      </c>
      <c r="B23" s="6" t="s">
        <v>618</v>
      </c>
      <c r="C23" s="6" t="s">
        <v>619</v>
      </c>
      <c r="D23" s="6" t="s">
        <v>189</v>
      </c>
      <c r="E23" s="6"/>
      <c r="F23" s="7"/>
      <c r="G23" s="6"/>
      <c r="H23" s="7"/>
      <c r="I23" s="6">
        <v>10</v>
      </c>
      <c r="J23" s="7">
        <f t="shared" si="3"/>
        <v>169.56521739130434</v>
      </c>
      <c r="K23" s="6"/>
      <c r="L23" s="7"/>
      <c r="M23" s="6"/>
      <c r="N23" s="7"/>
      <c r="O23" s="6"/>
      <c r="P23" s="7"/>
      <c r="Q23" s="6"/>
      <c r="R23" s="7"/>
      <c r="S23" s="6"/>
      <c r="T23" s="7"/>
      <c r="U23" s="8">
        <f t="shared" si="9"/>
        <v>169.56521739130434</v>
      </c>
      <c r="V23" s="7">
        <f t="shared" si="10"/>
        <v>13</v>
      </c>
    </row>
    <row r="24" spans="1:22" x14ac:dyDescent="0.3">
      <c r="A24" s="5">
        <f t="shared" si="0"/>
        <v>14</v>
      </c>
      <c r="B24" s="6" t="s">
        <v>511</v>
      </c>
      <c r="C24" s="6" t="s">
        <v>512</v>
      </c>
      <c r="D24" s="6" t="s">
        <v>510</v>
      </c>
      <c r="E24" s="7"/>
      <c r="F24" s="7">
        <f>IF(E24=0,,($E$9-E24)*$E$7*100/$E$9)</f>
        <v>0</v>
      </c>
      <c r="G24" s="7">
        <v>3</v>
      </c>
      <c r="H24" s="7">
        <f>IF(G24=0,,($G$9-G24)*$G$7*100/$G$9)</f>
        <v>162.5</v>
      </c>
      <c r="I24" s="7"/>
      <c r="J24" s="7">
        <f t="shared" si="3"/>
        <v>0</v>
      </c>
      <c r="K24" s="7"/>
      <c r="L24" s="7">
        <f>IF(K24=0,,($K$9-K24)*$K$7*100/$K$9)</f>
        <v>0</v>
      </c>
      <c r="M24" s="7"/>
      <c r="N24" s="7">
        <f>IF(M24=0,,($M$9-M24)*$M$7*100/$M$9)</f>
        <v>0</v>
      </c>
      <c r="O24" s="7"/>
      <c r="P24" s="7">
        <f>IF(O24=0,,($O$9-O24)*$O$7*100/$O$9)</f>
        <v>0</v>
      </c>
      <c r="Q24" s="7"/>
      <c r="R24" s="7">
        <f>IF(Q24=0,,($S$9-Q24)*$S$7*100/$S$9)</f>
        <v>0</v>
      </c>
      <c r="S24" s="7"/>
      <c r="T24" s="7">
        <f>IF(S24=0,,($S$9-S24)*$S$7*100/$S$9)</f>
        <v>0</v>
      </c>
      <c r="U24" s="8">
        <f t="shared" si="9"/>
        <v>162.5</v>
      </c>
      <c r="V24" s="7">
        <f t="shared" si="10"/>
        <v>14</v>
      </c>
    </row>
    <row r="25" spans="1:22" x14ac:dyDescent="0.3">
      <c r="A25" s="5">
        <f t="shared" si="0"/>
        <v>15</v>
      </c>
      <c r="B25" s="6" t="s">
        <v>640</v>
      </c>
      <c r="C25" s="6" t="s">
        <v>641</v>
      </c>
      <c r="D25" s="6" t="s">
        <v>189</v>
      </c>
      <c r="E25" s="6"/>
      <c r="F25" s="7"/>
      <c r="G25" s="6"/>
      <c r="H25" s="7"/>
      <c r="I25" s="6">
        <v>12</v>
      </c>
      <c r="J25" s="7">
        <f t="shared" si="3"/>
        <v>143.47826086956522</v>
      </c>
      <c r="K25" s="6"/>
      <c r="L25" s="7"/>
      <c r="M25" s="6"/>
      <c r="N25" s="7"/>
      <c r="O25" s="6"/>
      <c r="P25" s="7"/>
      <c r="Q25" s="6"/>
      <c r="R25" s="7"/>
      <c r="S25" s="6"/>
      <c r="T25" s="7"/>
      <c r="U25" s="8">
        <f t="shared" si="9"/>
        <v>143.47826086956522</v>
      </c>
      <c r="V25" s="7">
        <f t="shared" si="10"/>
        <v>15</v>
      </c>
    </row>
    <row r="26" spans="1:22" x14ac:dyDescent="0.3">
      <c r="A26" s="5">
        <f t="shared" si="0"/>
        <v>16</v>
      </c>
      <c r="B26" s="6" t="s">
        <v>407</v>
      </c>
      <c r="C26" s="6" t="s">
        <v>408</v>
      </c>
      <c r="D26" s="6" t="s">
        <v>321</v>
      </c>
      <c r="E26" s="6"/>
      <c r="F26" s="7">
        <f>IF(E26=0,,($E$9-E26)*$E$7*100/$E$9)</f>
        <v>0</v>
      </c>
      <c r="G26" s="6">
        <v>5</v>
      </c>
      <c r="H26" s="7">
        <f>IF(G26=0,,($G$9-G26)*$G$7*100/$G$9)</f>
        <v>137.5</v>
      </c>
      <c r="I26" s="6"/>
      <c r="J26" s="7">
        <f t="shared" si="3"/>
        <v>0</v>
      </c>
      <c r="K26" s="6"/>
      <c r="L26" s="7">
        <f>IF(K26=0,,($K$9-K26)*$K$7*100/$K$9)</f>
        <v>0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IF(Q26=0,,($S$9-Q26)*$S$7*100/$S$9)</f>
        <v>0</v>
      </c>
      <c r="S26" s="6"/>
      <c r="T26" s="7">
        <f>IF(S26=0,,($S$9-S26)*$S$7*100/$S$9)</f>
        <v>0</v>
      </c>
      <c r="U26" s="8">
        <f t="shared" si="9"/>
        <v>137.5</v>
      </c>
      <c r="V26" s="7">
        <f t="shared" si="10"/>
        <v>16</v>
      </c>
    </row>
    <row r="27" spans="1:22" x14ac:dyDescent="0.3">
      <c r="A27" s="5">
        <f t="shared" si="0"/>
        <v>17</v>
      </c>
      <c r="B27" s="6" t="s">
        <v>642</v>
      </c>
      <c r="C27" s="6" t="s">
        <v>123</v>
      </c>
      <c r="D27" s="6" t="s">
        <v>62</v>
      </c>
      <c r="E27" s="6"/>
      <c r="F27" s="7"/>
      <c r="G27" s="6"/>
      <c r="H27" s="7"/>
      <c r="I27" s="6">
        <v>13</v>
      </c>
      <c r="J27" s="7">
        <f t="shared" si="3"/>
        <v>130.43478260869566</v>
      </c>
      <c r="K27" s="6"/>
      <c r="L27" s="7"/>
      <c r="M27" s="6"/>
      <c r="N27" s="7"/>
      <c r="O27" s="6"/>
      <c r="P27" s="7"/>
      <c r="Q27" s="6"/>
      <c r="R27" s="7"/>
      <c r="S27" s="6"/>
      <c r="T27" s="7"/>
      <c r="U27" s="8">
        <f t="shared" si="9"/>
        <v>130.43478260869566</v>
      </c>
      <c r="V27" s="7">
        <f t="shared" si="10"/>
        <v>17</v>
      </c>
    </row>
    <row r="28" spans="1:22" x14ac:dyDescent="0.3">
      <c r="A28" s="5">
        <f t="shared" si="0"/>
        <v>18</v>
      </c>
      <c r="B28" s="6" t="s">
        <v>516</v>
      </c>
      <c r="C28" s="6" t="s">
        <v>130</v>
      </c>
      <c r="D28" s="6" t="s">
        <v>394</v>
      </c>
      <c r="E28" s="6"/>
      <c r="F28" s="7">
        <f>IF(E28=0,,($E$9-E28)*$E$7*100/$E$9)</f>
        <v>0</v>
      </c>
      <c r="G28" s="6">
        <v>9</v>
      </c>
      <c r="H28" s="7">
        <f>IF(G28=0,,($G$9-G28)*$G$7*100/$G$9)</f>
        <v>87.5</v>
      </c>
      <c r="I28" s="6">
        <v>20</v>
      </c>
      <c r="J28" s="7">
        <f t="shared" si="3"/>
        <v>39.130434782608695</v>
      </c>
      <c r="K28" s="6"/>
      <c r="L28" s="7">
        <f>IF(K28=0,,($K$9-K28)*$K$7*100/$K$9)</f>
        <v>0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IF(Q28=0,,($S$9-Q28)*$S$7*100/$S$9)</f>
        <v>0</v>
      </c>
      <c r="S28" s="6"/>
      <c r="T28" s="7">
        <f>IF(S28=0,,($S$9-S28)*$S$7*100/$S$9)</f>
        <v>0</v>
      </c>
      <c r="U28" s="8">
        <f t="shared" si="9"/>
        <v>126.63043478260869</v>
      </c>
      <c r="V28" s="7">
        <f t="shared" si="10"/>
        <v>18</v>
      </c>
    </row>
    <row r="29" spans="1:22" x14ac:dyDescent="0.3">
      <c r="A29" s="5">
        <f t="shared" si="0"/>
        <v>19</v>
      </c>
      <c r="B29" s="6" t="s">
        <v>514</v>
      </c>
      <c r="C29" s="6" t="s">
        <v>480</v>
      </c>
      <c r="D29" s="6" t="s">
        <v>62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112.5</v>
      </c>
      <c r="I29" s="6"/>
      <c r="J29" s="7">
        <f t="shared" si="3"/>
        <v>0</v>
      </c>
      <c r="K29" s="6"/>
      <c r="L29" s="7">
        <f>IF(K29=0,,($K$9-K29)*$K$7*100/$K$9)</f>
        <v>0</v>
      </c>
      <c r="M29" s="6"/>
      <c r="N29" s="7">
        <f>IF(M29=0,,($M$9-M29)*$M$7*100/$M$9)</f>
        <v>0</v>
      </c>
      <c r="O29" s="6"/>
      <c r="P29" s="7">
        <f>IF(O29=0,,($O$9-O29)*$O$7*100/$O$9)</f>
        <v>0</v>
      </c>
      <c r="Q29" s="6"/>
      <c r="R29" s="7">
        <f>IF(Q29=0,,($S$9-Q29)*$S$7*100/$S$9)</f>
        <v>0</v>
      </c>
      <c r="S29" s="6"/>
      <c r="T29" s="7">
        <f>IF(S29=0,,($S$9-S29)*$S$7*100/$S$9)</f>
        <v>0</v>
      </c>
      <c r="U29" s="8">
        <f t="shared" si="9"/>
        <v>112.5</v>
      </c>
      <c r="V29" s="7">
        <f t="shared" si="10"/>
        <v>19</v>
      </c>
    </row>
    <row r="30" spans="1:22" x14ac:dyDescent="0.3">
      <c r="A30" s="5">
        <f t="shared" si="0"/>
        <v>20</v>
      </c>
      <c r="B30" s="6" t="s">
        <v>644</v>
      </c>
      <c r="C30" s="6" t="s">
        <v>643</v>
      </c>
      <c r="D30" s="6" t="s">
        <v>189</v>
      </c>
      <c r="E30" s="6"/>
      <c r="F30" s="7"/>
      <c r="G30" s="6"/>
      <c r="H30" s="7"/>
      <c r="I30" s="6">
        <v>15</v>
      </c>
      <c r="J30" s="7">
        <f t="shared" si="3"/>
        <v>104.34782608695652</v>
      </c>
      <c r="K30" s="6"/>
      <c r="L30" s="7"/>
      <c r="M30" s="6"/>
      <c r="N30" s="7"/>
      <c r="O30" s="6"/>
      <c r="P30" s="7"/>
      <c r="Q30" s="6"/>
      <c r="R30" s="7"/>
      <c r="S30" s="6"/>
      <c r="T30" s="7"/>
      <c r="U30" s="8">
        <f t="shared" si="9"/>
        <v>104.34782608695652</v>
      </c>
      <c r="V30" s="7">
        <f t="shared" si="10"/>
        <v>20</v>
      </c>
    </row>
    <row r="31" spans="1:22" x14ac:dyDescent="0.3">
      <c r="A31" s="5">
        <f t="shared" si="0"/>
        <v>21</v>
      </c>
      <c r="B31" s="6" t="s">
        <v>645</v>
      </c>
      <c r="C31" s="6" t="s">
        <v>122</v>
      </c>
      <c r="D31" s="6" t="s">
        <v>394</v>
      </c>
      <c r="E31" s="6"/>
      <c r="F31" s="7"/>
      <c r="G31" s="6"/>
      <c r="H31" s="7"/>
      <c r="I31" s="6">
        <v>16</v>
      </c>
      <c r="J31" s="7">
        <f t="shared" si="3"/>
        <v>91.304347826086953</v>
      </c>
      <c r="K31" s="6"/>
      <c r="L31" s="7"/>
      <c r="M31" s="6"/>
      <c r="N31" s="7"/>
      <c r="O31" s="6"/>
      <c r="P31" s="7"/>
      <c r="Q31" s="6"/>
      <c r="R31" s="7"/>
      <c r="S31" s="6"/>
      <c r="T31" s="7"/>
      <c r="U31" s="8">
        <f t="shared" si="9"/>
        <v>91.304347826086953</v>
      </c>
      <c r="V31" s="7">
        <f t="shared" si="10"/>
        <v>21</v>
      </c>
    </row>
    <row r="32" spans="1:22" x14ac:dyDescent="0.3">
      <c r="A32" s="5">
        <f t="shared" si="0"/>
        <v>22</v>
      </c>
      <c r="B32" s="6" t="s">
        <v>162</v>
      </c>
      <c r="C32" s="6" t="s">
        <v>393</v>
      </c>
      <c r="D32" s="6" t="s">
        <v>394</v>
      </c>
      <c r="E32" s="6">
        <v>137</v>
      </c>
      <c r="F32" s="7">
        <f>IF(E32=0,,($E$9-E32)*$E$7*100/$E$9)</f>
        <v>3.6231884057971016</v>
      </c>
      <c r="G32" s="6">
        <v>10</v>
      </c>
      <c r="H32" s="7">
        <f>IF(G32=0,,($G$9-G32)*$G$7*100/$G$9)</f>
        <v>75</v>
      </c>
      <c r="I32" s="6"/>
      <c r="J32" s="7">
        <f t="shared" si="3"/>
        <v>0</v>
      </c>
      <c r="K32" s="6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 t="shared" si="9"/>
        <v>78.623188405797094</v>
      </c>
      <c r="V32" s="7">
        <f t="shared" si="10"/>
        <v>22</v>
      </c>
    </row>
    <row r="33" spans="1:22" x14ac:dyDescent="0.3">
      <c r="A33" s="5">
        <f t="shared" si="0"/>
        <v>23</v>
      </c>
      <c r="B33" s="6" t="s">
        <v>517</v>
      </c>
      <c r="C33" s="6" t="s">
        <v>51</v>
      </c>
      <c r="D33" s="6" t="s">
        <v>142</v>
      </c>
      <c r="E33" s="6"/>
      <c r="F33" s="7">
        <f>IF(E33=0,,($E$9-E33)*$E$7*100/$E$9)</f>
        <v>0</v>
      </c>
      <c r="G33" s="6">
        <v>10</v>
      </c>
      <c r="H33" s="7">
        <f>IF(G33=0,,($G$9-G33)*$G$7*100/$G$9)</f>
        <v>75</v>
      </c>
      <c r="I33" s="6"/>
      <c r="J33" s="7">
        <f t="shared" si="3"/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>IF(O33=0,,($O$9-O33)*$O$7*100/$O$9)</f>
        <v>0</v>
      </c>
      <c r="Q33" s="6"/>
      <c r="R33" s="7">
        <f>IF(Q33=0,,($S$9-Q33)*$S$7*100/$S$9)</f>
        <v>0</v>
      </c>
      <c r="S33" s="6"/>
      <c r="T33" s="7">
        <f>IF(S33=0,,($S$9-S33)*$S$7*100/$S$9)</f>
        <v>0</v>
      </c>
      <c r="U33" s="8">
        <f t="shared" si="9"/>
        <v>75</v>
      </c>
      <c r="V33" s="7">
        <f t="shared" si="10"/>
        <v>23</v>
      </c>
    </row>
    <row r="34" spans="1:22" x14ac:dyDescent="0.3">
      <c r="A34" s="5">
        <v>24</v>
      </c>
      <c r="B34" s="6" t="s">
        <v>646</v>
      </c>
      <c r="C34" s="6" t="s">
        <v>564</v>
      </c>
      <c r="D34" s="6" t="s">
        <v>242</v>
      </c>
      <c r="E34" s="6"/>
      <c r="F34" s="7"/>
      <c r="G34" s="6"/>
      <c r="H34" s="7"/>
      <c r="I34" s="6">
        <v>18</v>
      </c>
      <c r="J34" s="7">
        <f t="shared" si="3"/>
        <v>65.217391304347828</v>
      </c>
      <c r="K34" s="6"/>
      <c r="L34" s="7"/>
      <c r="M34" s="6"/>
      <c r="N34" s="7"/>
      <c r="O34" s="6"/>
      <c r="P34" s="7"/>
      <c r="Q34" s="6"/>
      <c r="R34" s="7"/>
      <c r="S34" s="6"/>
      <c r="T34" s="7"/>
      <c r="U34" s="8">
        <f t="shared" si="9"/>
        <v>65.217391304347828</v>
      </c>
      <c r="V34" s="7">
        <f t="shared" si="10"/>
        <v>24</v>
      </c>
    </row>
    <row r="35" spans="1:22" x14ac:dyDescent="0.3">
      <c r="A35" s="5">
        <v>25</v>
      </c>
      <c r="B35" s="6" t="s">
        <v>647</v>
      </c>
      <c r="C35" s="6" t="s">
        <v>648</v>
      </c>
      <c r="D35" s="6" t="s">
        <v>189</v>
      </c>
      <c r="E35" s="6"/>
      <c r="F35" s="7"/>
      <c r="G35" s="6"/>
      <c r="H35" s="7"/>
      <c r="I35" s="6">
        <v>19</v>
      </c>
      <c r="J35" s="7">
        <f t="shared" si="3"/>
        <v>52.173913043478258</v>
      </c>
      <c r="K35" s="6"/>
      <c r="L35" s="7"/>
      <c r="M35" s="6"/>
      <c r="N35" s="7"/>
      <c r="O35" s="6"/>
      <c r="P35" s="7"/>
      <c r="Q35" s="6"/>
      <c r="R35" s="7"/>
      <c r="S35" s="6"/>
      <c r="T35" s="7"/>
      <c r="U35" s="8">
        <f t="shared" si="9"/>
        <v>52.173913043478258</v>
      </c>
      <c r="V35" s="7">
        <f t="shared" si="10"/>
        <v>25</v>
      </c>
    </row>
    <row r="36" spans="1:22" x14ac:dyDescent="0.3">
      <c r="A36" s="5">
        <v>26</v>
      </c>
      <c r="B36" s="6" t="s">
        <v>338</v>
      </c>
      <c r="C36" s="6" t="s">
        <v>518</v>
      </c>
      <c r="D36" s="6" t="s">
        <v>242</v>
      </c>
      <c r="E36" s="6"/>
      <c r="F36" s="7">
        <f>IF(E36=0,,($E$9-E36)*$E$7*100/$E$9)</f>
        <v>0</v>
      </c>
      <c r="G36" s="6">
        <v>12</v>
      </c>
      <c r="H36" s="7">
        <f>IF(G36=0,,($G$9-G36)*$G$7*100/$G$9)</f>
        <v>50</v>
      </c>
      <c r="I36" s="6"/>
      <c r="J36" s="7">
        <f t="shared" si="3"/>
        <v>0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IF(Q36=0,,($S$9-Q36)*$S$7*100/$S$9)</f>
        <v>0</v>
      </c>
      <c r="S36" s="6"/>
      <c r="T36" s="7">
        <f>IF(S36=0,,($S$9-S36)*$S$7*100/$S$9)</f>
        <v>0</v>
      </c>
      <c r="U36" s="8">
        <f t="shared" si="9"/>
        <v>50</v>
      </c>
      <c r="V36" s="7">
        <f t="shared" si="10"/>
        <v>26</v>
      </c>
    </row>
    <row r="37" spans="1:22" x14ac:dyDescent="0.3">
      <c r="A37" s="5">
        <v>27</v>
      </c>
      <c r="B37" s="6" t="s">
        <v>649</v>
      </c>
      <c r="C37" s="6" t="s">
        <v>650</v>
      </c>
      <c r="D37" s="6" t="s">
        <v>62</v>
      </c>
      <c r="E37" s="6"/>
      <c r="F37" s="7"/>
      <c r="G37" s="6"/>
      <c r="H37" s="7"/>
      <c r="I37" s="6">
        <v>20</v>
      </c>
      <c r="J37" s="7">
        <f t="shared" si="3"/>
        <v>39.130434782608695</v>
      </c>
      <c r="K37" s="6"/>
      <c r="L37" s="7"/>
      <c r="M37" s="6"/>
      <c r="N37" s="7"/>
      <c r="O37" s="6"/>
      <c r="P37" s="7"/>
      <c r="Q37" s="6"/>
      <c r="R37" s="7"/>
      <c r="S37" s="6"/>
      <c r="T37" s="7"/>
      <c r="U37" s="8">
        <f t="shared" si="9"/>
        <v>39.130434782608695</v>
      </c>
      <c r="V37" s="7">
        <f t="shared" si="10"/>
        <v>27</v>
      </c>
    </row>
    <row r="38" spans="1:22" x14ac:dyDescent="0.3">
      <c r="A38" s="5">
        <v>28</v>
      </c>
      <c r="B38" s="6" t="s">
        <v>519</v>
      </c>
      <c r="C38" s="6" t="s">
        <v>217</v>
      </c>
      <c r="D38" s="6" t="s">
        <v>321</v>
      </c>
      <c r="E38" s="7"/>
      <c r="F38" s="7">
        <f>IF(E38=0,,($E$9-E38)*$E$7*100/$E$9)</f>
        <v>0</v>
      </c>
      <c r="G38" s="7">
        <v>13</v>
      </c>
      <c r="H38" s="7">
        <f>IF(G38=0,,($G$9-G38)*$G$7*100/$G$9)</f>
        <v>37.5</v>
      </c>
      <c r="I38" s="7"/>
      <c r="J38" s="7">
        <f t="shared" si="3"/>
        <v>0</v>
      </c>
      <c r="K38" s="7"/>
      <c r="L38" s="7">
        <f>IF(K38=0,,($K$9-K38)*$K$7*100/$K$9)</f>
        <v>0</v>
      </c>
      <c r="M38" s="7"/>
      <c r="N38" s="7">
        <f>IF(M38=0,,($M$9-M38)*$M$7*100/$M$9)</f>
        <v>0</v>
      </c>
      <c r="O38" s="7"/>
      <c r="P38" s="7">
        <f>IF(O38=0,,($O$9-O38)*$O$7*100/$O$9)</f>
        <v>0</v>
      </c>
      <c r="Q38" s="7"/>
      <c r="R38" s="7">
        <f>IF(Q38=0,,($S$9-Q38)*$S$7*100/$S$9)</f>
        <v>0</v>
      </c>
      <c r="S38" s="7"/>
      <c r="T38" s="7">
        <f>IF(S38=0,,($S$9-S38)*$S$7*100/$S$9)</f>
        <v>0</v>
      </c>
      <c r="U38" s="8">
        <f t="shared" si="9"/>
        <v>37.5</v>
      </c>
      <c r="V38" s="7">
        <f t="shared" si="10"/>
        <v>28</v>
      </c>
    </row>
    <row r="39" spans="1:22" x14ac:dyDescent="0.3">
      <c r="A39" s="5">
        <v>29</v>
      </c>
      <c r="B39" s="6" t="s">
        <v>395</v>
      </c>
      <c r="C39" s="6" t="s">
        <v>109</v>
      </c>
      <c r="D39" s="6" t="s">
        <v>244</v>
      </c>
      <c r="E39" s="7">
        <v>128</v>
      </c>
      <c r="F39" s="7">
        <f>IF(E39=0,,($E$9-E39)*$E$7*100/$E$9)</f>
        <v>36.231884057971016</v>
      </c>
      <c r="G39" s="7"/>
      <c r="H39" s="7">
        <f>IF(G39=0,,($G$9-G39)*$G$7*100/$G$9)</f>
        <v>0</v>
      </c>
      <c r="I39" s="7"/>
      <c r="J39" s="7">
        <f t="shared" si="3"/>
        <v>0</v>
      </c>
      <c r="K39" s="7"/>
      <c r="L39" s="7">
        <f>IF(K39=0,,($K$9-K39)*$K$7*100/$K$9)</f>
        <v>0</v>
      </c>
      <c r="M39" s="7"/>
      <c r="N39" s="7">
        <f>IF(M39=0,,($M$9-M39)*$M$7*100/$M$9)</f>
        <v>0</v>
      </c>
      <c r="O39" s="7"/>
      <c r="P39" s="7">
        <f>IF(O39=0,,($O$9-O39)*$O$7*100/$O$9)</f>
        <v>0</v>
      </c>
      <c r="Q39" s="7"/>
      <c r="R39" s="7">
        <f>IF(Q39=0,,($S$9-Q39)*$S$7*100/$S$9)</f>
        <v>0</v>
      </c>
      <c r="S39" s="7"/>
      <c r="T39" s="7">
        <f>IF(S39=0,,($S$9-S39)*$S$7*100/$S$9)</f>
        <v>0</v>
      </c>
      <c r="U39" s="8">
        <f t="shared" si="9"/>
        <v>36.231884057971016</v>
      </c>
      <c r="V39" s="7">
        <f t="shared" si="10"/>
        <v>29</v>
      </c>
    </row>
    <row r="40" spans="1:22" x14ac:dyDescent="0.3">
      <c r="A40" s="5">
        <v>30</v>
      </c>
      <c r="B40" s="6" t="s">
        <v>520</v>
      </c>
      <c r="C40" s="6" t="s">
        <v>521</v>
      </c>
      <c r="D40" s="6" t="s">
        <v>394</v>
      </c>
      <c r="E40" s="6"/>
      <c r="F40" s="7">
        <f>IF(E40=0,,($E$9-E40)*$E$7*100/$E$9)</f>
        <v>0</v>
      </c>
      <c r="G40" s="6">
        <v>14</v>
      </c>
      <c r="H40" s="7">
        <f>IF(G40=0,,($G$9-G40)*$G$7*100/$G$9)</f>
        <v>25</v>
      </c>
      <c r="I40" s="6"/>
      <c r="J40" s="7">
        <f t="shared" si="3"/>
        <v>0</v>
      </c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IF(Q40=0,,($S$9-Q40)*$S$7*100/$S$9)</f>
        <v>0</v>
      </c>
      <c r="S40" s="6"/>
      <c r="T40" s="7">
        <f>IF(S40=0,,($S$9-S40)*$S$7*100/$S$9)</f>
        <v>0</v>
      </c>
      <c r="U40" s="8">
        <f t="shared" si="9"/>
        <v>25</v>
      </c>
      <c r="V40" s="7">
        <f t="shared" si="10"/>
        <v>30</v>
      </c>
    </row>
    <row r="41" spans="1:22" x14ac:dyDescent="0.3">
      <c r="A41" s="5">
        <v>31</v>
      </c>
      <c r="B41" s="6" t="s">
        <v>651</v>
      </c>
      <c r="C41" s="6" t="s">
        <v>652</v>
      </c>
      <c r="D41" s="6" t="s">
        <v>321</v>
      </c>
      <c r="E41" s="6"/>
      <c r="F41" s="7"/>
      <c r="G41" s="6"/>
      <c r="H41" s="7"/>
      <c r="I41" s="6">
        <v>22</v>
      </c>
      <c r="J41" s="7">
        <f t="shared" si="3"/>
        <v>13.043478260869565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>
        <f t="shared" si="9"/>
        <v>13.043478260869565</v>
      </c>
      <c r="V41" s="7">
        <f t="shared" si="10"/>
        <v>31</v>
      </c>
    </row>
    <row r="42" spans="1:22" x14ac:dyDescent="0.3">
      <c r="A42" s="5">
        <v>32</v>
      </c>
      <c r="B42" s="6" t="s">
        <v>522</v>
      </c>
      <c r="C42" s="6" t="s">
        <v>523</v>
      </c>
      <c r="D42" s="6" t="s">
        <v>370</v>
      </c>
      <c r="E42" s="7"/>
      <c r="F42" s="7">
        <f>IF(E42=0,,($E$9-E42)*$E$7*100/$E$9)</f>
        <v>0</v>
      </c>
      <c r="G42" s="7">
        <v>15</v>
      </c>
      <c r="H42" s="7">
        <f>IF(G42=0,,($G$9-G42)*$G$7*100/$G$9)</f>
        <v>12.5</v>
      </c>
      <c r="I42" s="7"/>
      <c r="J42" s="7">
        <f t="shared" si="3"/>
        <v>0</v>
      </c>
      <c r="K42" s="7"/>
      <c r="L42" s="7">
        <v>0</v>
      </c>
      <c r="M42" s="7"/>
      <c r="N42" s="7">
        <f>IF(M42=0,,($M$9-M42)*$M$7*100/$M$9)</f>
        <v>0</v>
      </c>
      <c r="O42" s="7"/>
      <c r="P42" s="7">
        <f>IF(O42=0,,($O$9-O42)*$O$7*100/$O$9)</f>
        <v>0</v>
      </c>
      <c r="Q42" s="7"/>
      <c r="R42" s="7">
        <f>IF(Q42=0,,($S$9-Q42)*$S$7*100/$S$9)</f>
        <v>0</v>
      </c>
      <c r="S42" s="7"/>
      <c r="T42" s="7">
        <v>0</v>
      </c>
      <c r="U42" s="8">
        <f t="shared" si="9"/>
        <v>12.5</v>
      </c>
      <c r="V42" s="7">
        <f t="shared" si="10"/>
        <v>32</v>
      </c>
    </row>
    <row r="43" spans="1:22" x14ac:dyDescent="0.3">
      <c r="A43" s="5">
        <v>33</v>
      </c>
      <c r="B43" s="6" t="s">
        <v>653</v>
      </c>
      <c r="C43" s="6" t="s">
        <v>55</v>
      </c>
      <c r="D43" s="6" t="s">
        <v>189</v>
      </c>
      <c r="E43" s="6"/>
      <c r="F43" s="7"/>
      <c r="G43" s="6"/>
      <c r="H43" s="7"/>
      <c r="I43" s="6">
        <v>23</v>
      </c>
      <c r="J43" s="7">
        <v>7</v>
      </c>
      <c r="K43" s="6"/>
      <c r="L43" s="7"/>
      <c r="M43" s="6"/>
      <c r="N43" s="7"/>
      <c r="O43" s="6"/>
      <c r="P43" s="7"/>
      <c r="Q43" s="6"/>
      <c r="R43" s="7"/>
      <c r="S43" s="6"/>
      <c r="T43" s="7"/>
      <c r="U43" s="8">
        <f t="shared" si="9"/>
        <v>7</v>
      </c>
      <c r="V43" s="7">
        <f t="shared" si="10"/>
        <v>33</v>
      </c>
    </row>
    <row r="44" spans="1:22" x14ac:dyDescent="0.3">
      <c r="A44" s="5">
        <f t="shared" si="0"/>
        <v>34</v>
      </c>
      <c r="B44" s="6"/>
      <c r="C44" s="6"/>
      <c r="D44" s="6"/>
      <c r="E44" s="6"/>
      <c r="F44" s="7">
        <f t="shared" ref="F44" si="11">IF(E44=0,,($E$9-E44)*$E$7*100/$E$9)</f>
        <v>0</v>
      </c>
      <c r="G44" s="6"/>
      <c r="H44" s="7">
        <f t="shared" ref="H44" si="12">IF(G44=0,,($G$9-G44)*$G$7*100/$G$9)</f>
        <v>0</v>
      </c>
      <c r="I44" s="6"/>
      <c r="J44" s="7">
        <f t="shared" ref="J44" si="13">IF(I44=0,,($I$9-I44)*$I$7*100/$I$9)</f>
        <v>0</v>
      </c>
      <c r="K44" s="6"/>
      <c r="L44" s="7">
        <f t="shared" ref="L44" si="14">IF(K44=0,,($K$9-K44)*$K$7*100/$K$9)</f>
        <v>0</v>
      </c>
      <c r="M44" s="6"/>
      <c r="N44" s="7">
        <f>IF(M44=0,,($M$9-M44)*$M$7*100/$M$9)</f>
        <v>0</v>
      </c>
      <c r="O44" s="6"/>
      <c r="P44" s="7">
        <f t="shared" ref="P44" si="15">IF(O44=0,,($O$9-O44)*$O$7*100/$O$9)</f>
        <v>0</v>
      </c>
      <c r="Q44" s="6"/>
      <c r="R44" s="7">
        <f>IF(Q44=0,,($S$9-Q44)*$S$7*100/$S$9)</f>
        <v>0</v>
      </c>
      <c r="S44" s="6"/>
      <c r="T44" s="7">
        <f t="shared" ref="T44" si="16">IF(S44=0,,($S$9-S44)*$S$7*100/$S$9)</f>
        <v>0</v>
      </c>
      <c r="U44" s="8">
        <f t="shared" ref="U44" si="17">SUM(F44,H44,N44,L44,T44,J44,P44)</f>
        <v>0</v>
      </c>
      <c r="V44" s="7">
        <f t="shared" si="10"/>
        <v>34</v>
      </c>
    </row>
    <row r="45" spans="1:22" x14ac:dyDescent="0.3">
      <c r="A45" s="39" t="s">
        <v>17</v>
      </c>
      <c r="B45" s="39"/>
      <c r="C45" s="40"/>
      <c r="E45">
        <f>COUNTA(E11:E44)</f>
        <v>2</v>
      </c>
      <c r="G45">
        <f>COUNTA(G11:G44)</f>
        <v>15</v>
      </c>
      <c r="I45">
        <f>COUNTA(I11:I44)</f>
        <v>23</v>
      </c>
      <c r="K45">
        <f>COUNTA(K11:K44)</f>
        <v>0</v>
      </c>
      <c r="M45">
        <f>COUNTA(M11:M44)</f>
        <v>0</v>
      </c>
      <c r="O45">
        <f>COUNTA(O11:O44)</f>
        <v>0</v>
      </c>
      <c r="Q45">
        <f>COUNTA(Q11:Q44)</f>
        <v>0</v>
      </c>
      <c r="S45">
        <f>COUNTA(S11:S44)</f>
        <v>0</v>
      </c>
    </row>
    <row r="48" spans="1:22" x14ac:dyDescent="0.3">
      <c r="L48" t="s">
        <v>20</v>
      </c>
    </row>
    <row r="49" spans="12:12" x14ac:dyDescent="0.3">
      <c r="L49" t="s">
        <v>20</v>
      </c>
    </row>
  </sheetData>
  <sortState xmlns:xlrd2="http://schemas.microsoft.com/office/spreadsheetml/2017/richdata2" ref="B11:U43">
    <sortCondition descending="1" ref="U11:U43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45:C4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A4" sqref="A4"/>
      <selection pane="topRight" activeCell="A4" sqref="A4"/>
      <selection pane="bottomLeft" activeCell="A4" sqref="A4"/>
      <selection pane="bottomRight" activeCell="M22" sqref="M2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777343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.2" x14ac:dyDescent="0.6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0" x14ac:dyDescent="0.3">
      <c r="A2" s="30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42" t="s">
        <v>385</v>
      </c>
      <c r="F6" s="42"/>
      <c r="G6" s="42" t="s">
        <v>404</v>
      </c>
      <c r="H6" s="42"/>
      <c r="I6" s="42" t="s">
        <v>573</v>
      </c>
      <c r="J6" s="42"/>
      <c r="K6" s="42" t="s">
        <v>606</v>
      </c>
      <c r="L6" s="42"/>
      <c r="M6" s="42" t="s">
        <v>630</v>
      </c>
      <c r="N6" s="42"/>
      <c r="O6" s="42"/>
      <c r="P6" s="42"/>
      <c r="Q6" s="42"/>
      <c r="R6" s="42"/>
    </row>
    <row r="7" spans="1:20" x14ac:dyDescent="0.3">
      <c r="D7" s="1" t="s">
        <v>10</v>
      </c>
      <c r="E7" s="43">
        <v>5</v>
      </c>
      <c r="F7" s="44"/>
      <c r="G7" s="43">
        <v>2</v>
      </c>
      <c r="H7" s="44"/>
      <c r="I7" s="43">
        <v>5</v>
      </c>
      <c r="J7" s="44"/>
      <c r="K7" s="43">
        <v>3</v>
      </c>
      <c r="L7" s="44"/>
      <c r="M7" s="43">
        <v>5</v>
      </c>
      <c r="N7" s="44"/>
      <c r="O7" s="43"/>
      <c r="P7" s="44"/>
      <c r="Q7" s="43"/>
      <c r="R7" s="44"/>
    </row>
    <row r="8" spans="1:20" x14ac:dyDescent="0.3">
      <c r="D8" s="1" t="s">
        <v>1</v>
      </c>
      <c r="E8" s="45">
        <v>45947</v>
      </c>
      <c r="F8" s="45"/>
      <c r="G8" s="45">
        <v>45984</v>
      </c>
      <c r="H8" s="45"/>
      <c r="I8" s="45">
        <v>46068</v>
      </c>
      <c r="J8" s="45"/>
      <c r="K8" s="45">
        <v>46117</v>
      </c>
      <c r="L8" s="45"/>
      <c r="M8" s="45">
        <v>46123</v>
      </c>
      <c r="N8" s="45"/>
      <c r="O8" s="45"/>
      <c r="P8" s="45"/>
      <c r="Q8" s="45"/>
      <c r="R8" s="45"/>
    </row>
    <row r="9" spans="1:20" x14ac:dyDescent="0.3">
      <c r="D9" s="1" t="s">
        <v>2</v>
      </c>
      <c r="E9" s="42">
        <v>89</v>
      </c>
      <c r="F9" s="42"/>
      <c r="G9" s="42">
        <v>9</v>
      </c>
      <c r="H9" s="42"/>
      <c r="I9" s="42">
        <v>78</v>
      </c>
      <c r="J9" s="42"/>
      <c r="K9" s="42">
        <v>17</v>
      </c>
      <c r="L9" s="42"/>
      <c r="M9" s="42">
        <v>54</v>
      </c>
      <c r="N9" s="42"/>
      <c r="O9" s="42"/>
      <c r="P9" s="42"/>
      <c r="Q9" s="42"/>
      <c r="R9" s="42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21" si="0">T11</f>
        <v>1</v>
      </c>
      <c r="B11" s="6" t="s">
        <v>110</v>
      </c>
      <c r="C11" s="6" t="s">
        <v>145</v>
      </c>
      <c r="D11" s="6" t="s">
        <v>36</v>
      </c>
      <c r="E11">
        <v>76</v>
      </c>
      <c r="F11" s="7">
        <f t="shared" ref="F11:F33" si="1">IF(E11=0,,($E$9-E11)*$E$7*100/$E$9)</f>
        <v>73.033707865168537</v>
      </c>
      <c r="H11" s="7">
        <f t="shared" ref="H11:H30" si="2">IF(G11=0,,($G$9-G11)*$G$7*100/$G$9)</f>
        <v>0</v>
      </c>
      <c r="I11">
        <v>48</v>
      </c>
      <c r="J11" s="7">
        <f t="shared" ref="J11:J23" si="3">IF(I11=0,,($I$9-I11)*$I$7*100/$I$9)</f>
        <v>192.30769230769232</v>
      </c>
      <c r="K11">
        <v>2</v>
      </c>
      <c r="L11" s="7">
        <f t="shared" ref="L11:L31" si="4">IF(K11=0,,($K$9-K11)*$K$7*100/$K$9)</f>
        <v>264.70588235294116</v>
      </c>
      <c r="M11">
        <v>44</v>
      </c>
      <c r="N11" s="7">
        <f t="shared" ref="N11:N33" si="5">IF(M11=0,,($M$9-M11)*$M$7*100/$M$9)</f>
        <v>92.592592592592595</v>
      </c>
      <c r="P11" s="7">
        <f>IF(O11=0,,($O$9-O11)*$O$7*100/$O$9)</f>
        <v>0</v>
      </c>
      <c r="R11" s="7">
        <f t="shared" ref="R11:R23" si="6">IF(Q11=0,,($Q$9-Q11)*$Q$7*100/$Q$9)</f>
        <v>0</v>
      </c>
      <c r="S11" s="8">
        <f t="shared" ref="S11:S33" si="7">SUM(F11,H11,L11,J11,R11,N11,P11)</f>
        <v>622.63987511839468</v>
      </c>
      <c r="T11" s="7">
        <f t="shared" ref="T11:T32" si="8">ROW(B11)-10</f>
        <v>1</v>
      </c>
    </row>
    <row r="12" spans="1:20" x14ac:dyDescent="0.3">
      <c r="A12" s="5">
        <f t="shared" si="0"/>
        <v>2</v>
      </c>
      <c r="B12" s="6" t="s">
        <v>389</v>
      </c>
      <c r="C12" s="6" t="s">
        <v>390</v>
      </c>
      <c r="D12" s="7" t="s">
        <v>244</v>
      </c>
      <c r="E12" s="6">
        <v>56</v>
      </c>
      <c r="F12" s="7">
        <f t="shared" si="1"/>
        <v>185.3932584269663</v>
      </c>
      <c r="G12" s="6"/>
      <c r="H12" s="7">
        <f t="shared" si="2"/>
        <v>0</v>
      </c>
      <c r="I12" s="6">
        <v>74</v>
      </c>
      <c r="J12" s="7">
        <f t="shared" si="3"/>
        <v>25.641025641025642</v>
      </c>
      <c r="K12" s="6">
        <v>6</v>
      </c>
      <c r="L12" s="7">
        <f t="shared" si="4"/>
        <v>194.11764705882354</v>
      </c>
      <c r="M12" s="6"/>
      <c r="N12" s="7">
        <f t="shared" si="5"/>
        <v>0</v>
      </c>
      <c r="O12" s="6"/>
      <c r="P12" s="7">
        <f>IF(O12=0,,($O$9-O12)*$O$7*100/$O$9)</f>
        <v>0</v>
      </c>
      <c r="Q12" s="6"/>
      <c r="R12" s="7">
        <f t="shared" si="6"/>
        <v>0</v>
      </c>
      <c r="S12" s="8">
        <f t="shared" si="7"/>
        <v>405.1519311268155</v>
      </c>
      <c r="T12" s="7">
        <f t="shared" si="8"/>
        <v>2</v>
      </c>
    </row>
    <row r="13" spans="1:20" x14ac:dyDescent="0.3">
      <c r="A13" s="5">
        <f t="shared" si="0"/>
        <v>3</v>
      </c>
      <c r="B13" s="6" t="s">
        <v>391</v>
      </c>
      <c r="C13" s="6" t="s">
        <v>392</v>
      </c>
      <c r="D13" s="6" t="s">
        <v>244</v>
      </c>
      <c r="E13" s="6">
        <v>87</v>
      </c>
      <c r="F13" s="7">
        <f t="shared" si="1"/>
        <v>11.235955056179776</v>
      </c>
      <c r="G13" s="6">
        <v>1</v>
      </c>
      <c r="H13" s="7">
        <f t="shared" si="2"/>
        <v>177.77777777777777</v>
      </c>
      <c r="I13" s="6"/>
      <c r="J13" s="7">
        <f t="shared" si="3"/>
        <v>0</v>
      </c>
      <c r="K13" s="6">
        <v>7</v>
      </c>
      <c r="L13" s="7">
        <f t="shared" si="4"/>
        <v>176.47058823529412</v>
      </c>
      <c r="M13" s="6"/>
      <c r="N13" s="7">
        <f t="shared" si="5"/>
        <v>0</v>
      </c>
      <c r="O13" s="6"/>
      <c r="P13" s="7">
        <f>IF(O13=0,,($O$9-O13)*$O$7*100/$O$9)</f>
        <v>0</v>
      </c>
      <c r="Q13" s="6"/>
      <c r="R13" s="7">
        <f t="shared" si="6"/>
        <v>0</v>
      </c>
      <c r="S13" s="8">
        <f t="shared" si="7"/>
        <v>365.48432106925168</v>
      </c>
      <c r="T13" s="7">
        <f t="shared" si="8"/>
        <v>3</v>
      </c>
    </row>
    <row r="14" spans="1:20" x14ac:dyDescent="0.3">
      <c r="A14" s="5">
        <f t="shared" si="0"/>
        <v>4</v>
      </c>
      <c r="B14" s="6" t="s">
        <v>64</v>
      </c>
      <c r="C14" s="6" t="s">
        <v>65</v>
      </c>
      <c r="D14" s="6" t="s">
        <v>244</v>
      </c>
      <c r="E14" s="7">
        <v>74</v>
      </c>
      <c r="F14" s="7">
        <f t="shared" si="1"/>
        <v>84.269662921348313</v>
      </c>
      <c r="G14" s="7"/>
      <c r="H14" s="7">
        <f t="shared" si="2"/>
        <v>0</v>
      </c>
      <c r="I14" s="7"/>
      <c r="J14" s="7">
        <f t="shared" si="3"/>
        <v>0</v>
      </c>
      <c r="K14" s="7">
        <v>3</v>
      </c>
      <c r="L14" s="7">
        <f t="shared" si="4"/>
        <v>247.05882352941177</v>
      </c>
      <c r="M14" s="7"/>
      <c r="N14" s="7">
        <f t="shared" si="5"/>
        <v>0</v>
      </c>
      <c r="O14" s="7"/>
      <c r="P14" s="7">
        <f>IF(O14=0,,($O$9-O14)*$O$7*100/$O$9)</f>
        <v>0</v>
      </c>
      <c r="Q14" s="7"/>
      <c r="R14" s="7">
        <f t="shared" si="6"/>
        <v>0</v>
      </c>
      <c r="S14" s="8">
        <f t="shared" si="7"/>
        <v>331.32848645076007</v>
      </c>
      <c r="T14" s="6">
        <f t="shared" si="8"/>
        <v>4</v>
      </c>
    </row>
    <row r="15" spans="1:20" x14ac:dyDescent="0.3">
      <c r="A15" s="5">
        <f t="shared" si="0"/>
        <v>5</v>
      </c>
      <c r="B15" s="6" t="s">
        <v>657</v>
      </c>
      <c r="C15" s="6" t="s">
        <v>658</v>
      </c>
      <c r="D15" s="6" t="s">
        <v>62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>
        <v>5</v>
      </c>
      <c r="L15" s="7">
        <f t="shared" si="4"/>
        <v>211.76470588235293</v>
      </c>
      <c r="M15" s="6">
        <v>44</v>
      </c>
      <c r="N15" s="7">
        <f t="shared" si="5"/>
        <v>92.592592592592595</v>
      </c>
      <c r="O15" s="6"/>
      <c r="P15" s="7">
        <f>IF(O15=0,,($Q$9-O15)*$Q$7*100/$Q$9)</f>
        <v>0</v>
      </c>
      <c r="Q15" s="6"/>
      <c r="R15" s="7">
        <f t="shared" si="6"/>
        <v>0</v>
      </c>
      <c r="S15" s="8">
        <f t="shared" si="7"/>
        <v>304.35729847494554</v>
      </c>
      <c r="T15" s="6">
        <f t="shared" si="8"/>
        <v>5</v>
      </c>
    </row>
    <row r="16" spans="1:20" x14ac:dyDescent="0.3">
      <c r="A16" s="5">
        <f t="shared" si="0"/>
        <v>6</v>
      </c>
      <c r="B16" s="6" t="s">
        <v>654</v>
      </c>
      <c r="C16" s="6" t="s">
        <v>655</v>
      </c>
      <c r="D16" s="6" t="s">
        <v>192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1</v>
      </c>
      <c r="L16" s="7">
        <f t="shared" si="4"/>
        <v>282.35294117647061</v>
      </c>
      <c r="M16" s="6"/>
      <c r="N16" s="7">
        <f t="shared" si="5"/>
        <v>0</v>
      </c>
      <c r="O16" s="6"/>
      <c r="P16" s="7">
        <f>IF(O16=0,,($Q$9-O16)*$Q$7*100/$Q$9)</f>
        <v>0</v>
      </c>
      <c r="Q16" s="6"/>
      <c r="R16" s="7">
        <f t="shared" si="6"/>
        <v>0</v>
      </c>
      <c r="S16" s="8">
        <f t="shared" si="7"/>
        <v>282.35294117647061</v>
      </c>
      <c r="T16" s="6">
        <f t="shared" si="8"/>
        <v>6</v>
      </c>
    </row>
    <row r="17" spans="1:20" x14ac:dyDescent="0.3">
      <c r="A17" s="5">
        <f t="shared" si="0"/>
        <v>7</v>
      </c>
      <c r="B17" s="6" t="s">
        <v>226</v>
      </c>
      <c r="C17" s="6" t="s">
        <v>227</v>
      </c>
      <c r="D17" s="6" t="s">
        <v>142</v>
      </c>
      <c r="E17" s="6"/>
      <c r="F17" s="7">
        <f t="shared" si="1"/>
        <v>0</v>
      </c>
      <c r="G17" s="6">
        <v>3</v>
      </c>
      <c r="H17" s="7">
        <f t="shared" si="2"/>
        <v>133.33333333333334</v>
      </c>
      <c r="I17" s="6"/>
      <c r="J17" s="7">
        <f t="shared" si="3"/>
        <v>0</v>
      </c>
      <c r="K17" s="6">
        <v>9</v>
      </c>
      <c r="L17" s="7">
        <f t="shared" si="4"/>
        <v>141.1764705882353</v>
      </c>
      <c r="M17" s="6"/>
      <c r="N17" s="7">
        <f t="shared" si="5"/>
        <v>0</v>
      </c>
      <c r="O17" s="6"/>
      <c r="P17" s="7">
        <v>0</v>
      </c>
      <c r="Q17" s="6"/>
      <c r="R17" s="7">
        <f t="shared" si="6"/>
        <v>0</v>
      </c>
      <c r="S17" s="8">
        <f t="shared" si="7"/>
        <v>274.50980392156862</v>
      </c>
      <c r="T17" s="6">
        <f t="shared" si="8"/>
        <v>7</v>
      </c>
    </row>
    <row r="18" spans="1:20" x14ac:dyDescent="0.3">
      <c r="A18" s="5">
        <f t="shared" si="0"/>
        <v>8</v>
      </c>
      <c r="B18" s="6" t="s">
        <v>656</v>
      </c>
      <c r="C18" s="6" t="s">
        <v>99</v>
      </c>
      <c r="D18" s="6" t="s">
        <v>242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>
        <v>3</v>
      </c>
      <c r="L18" s="7">
        <f t="shared" si="4"/>
        <v>247.05882352941177</v>
      </c>
      <c r="M18" s="6"/>
      <c r="N18" s="7">
        <f t="shared" si="5"/>
        <v>0</v>
      </c>
      <c r="O18" s="6"/>
      <c r="P18" s="7">
        <f>IF(O18=0,,($Q$9-O18)*$Q$7*100/$Q$9)</f>
        <v>0</v>
      </c>
      <c r="Q18" s="6"/>
      <c r="R18" s="7">
        <f t="shared" si="6"/>
        <v>0</v>
      </c>
      <c r="S18" s="8">
        <f t="shared" si="7"/>
        <v>247.05882352941177</v>
      </c>
      <c r="T18" s="7">
        <f t="shared" si="8"/>
        <v>8</v>
      </c>
    </row>
    <row r="19" spans="1:20" x14ac:dyDescent="0.3">
      <c r="A19" s="5">
        <f t="shared" si="0"/>
        <v>9</v>
      </c>
      <c r="B19" s="6" t="s">
        <v>496</v>
      </c>
      <c r="C19" s="6" t="s">
        <v>63</v>
      </c>
      <c r="D19" s="6" t="s">
        <v>151</v>
      </c>
      <c r="E19" s="6"/>
      <c r="F19" s="7">
        <f t="shared" si="1"/>
        <v>0</v>
      </c>
      <c r="G19" s="6">
        <v>3</v>
      </c>
      <c r="H19" s="7">
        <f t="shared" si="2"/>
        <v>133.33333333333334</v>
      </c>
      <c r="I19" s="6"/>
      <c r="J19" s="7">
        <f t="shared" si="3"/>
        <v>0</v>
      </c>
      <c r="K19" s="6">
        <v>12</v>
      </c>
      <c r="L19" s="7">
        <f t="shared" si="4"/>
        <v>88.235294117647058</v>
      </c>
      <c r="M19" s="6"/>
      <c r="N19" s="7">
        <f t="shared" si="5"/>
        <v>0</v>
      </c>
      <c r="O19" s="6"/>
      <c r="P19" s="7">
        <f>IF(O19=0,,($O$9-O19)*$O$7*100/$O$9)</f>
        <v>0</v>
      </c>
      <c r="Q19" s="6"/>
      <c r="R19" s="7">
        <f t="shared" si="6"/>
        <v>0</v>
      </c>
      <c r="S19" s="8">
        <f t="shared" si="7"/>
        <v>221.56862745098039</v>
      </c>
      <c r="T19" s="7">
        <f t="shared" si="8"/>
        <v>9</v>
      </c>
    </row>
    <row r="20" spans="1:20" x14ac:dyDescent="0.3">
      <c r="A20" s="5">
        <f t="shared" si="0"/>
        <v>10</v>
      </c>
      <c r="B20" s="6" t="s">
        <v>163</v>
      </c>
      <c r="C20" s="6" t="s">
        <v>164</v>
      </c>
      <c r="D20" s="6" t="s">
        <v>151</v>
      </c>
      <c r="E20" s="7">
        <v>83</v>
      </c>
      <c r="F20" s="7">
        <f t="shared" si="1"/>
        <v>33.707865168539328</v>
      </c>
      <c r="G20" s="7">
        <v>2</v>
      </c>
      <c r="H20" s="7">
        <f t="shared" si="2"/>
        <v>155.55555555555554</v>
      </c>
      <c r="I20" s="7"/>
      <c r="J20" s="7">
        <f t="shared" si="3"/>
        <v>0</v>
      </c>
      <c r="K20" s="7"/>
      <c r="L20" s="19">
        <f t="shared" si="4"/>
        <v>0</v>
      </c>
      <c r="M20" s="19"/>
      <c r="N20" s="19">
        <f t="shared" si="5"/>
        <v>0</v>
      </c>
      <c r="O20" s="19"/>
      <c r="P20" s="19">
        <f>IF(O20=0,,($O$9-O20)*$O$7*100/$O$9)</f>
        <v>0</v>
      </c>
      <c r="Q20" s="19"/>
      <c r="R20" s="19">
        <f t="shared" si="6"/>
        <v>0</v>
      </c>
      <c r="S20" s="8">
        <f t="shared" si="7"/>
        <v>189.26342072409489</v>
      </c>
      <c r="T20" s="7">
        <f t="shared" si="8"/>
        <v>10</v>
      </c>
    </row>
    <row r="21" spans="1:20" x14ac:dyDescent="0.3">
      <c r="A21" s="5">
        <f t="shared" si="0"/>
        <v>11</v>
      </c>
      <c r="B21" s="6" t="s">
        <v>659</v>
      </c>
      <c r="C21" s="6" t="s">
        <v>660</v>
      </c>
      <c r="D21" s="6" t="s">
        <v>36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8</v>
      </c>
      <c r="L21" s="7">
        <f t="shared" si="4"/>
        <v>158.8235294117647</v>
      </c>
      <c r="M21" s="6"/>
      <c r="N21" s="7">
        <f t="shared" si="5"/>
        <v>0</v>
      </c>
      <c r="O21" s="6"/>
      <c r="P21" s="7">
        <f>IF(O21=0,,($Q$9-O21)*$Q$7*100/$Q$9)</f>
        <v>0</v>
      </c>
      <c r="Q21" s="6"/>
      <c r="R21" s="7">
        <f t="shared" si="6"/>
        <v>0</v>
      </c>
      <c r="S21" s="8">
        <f t="shared" si="7"/>
        <v>158.8235294117647</v>
      </c>
      <c r="T21" s="7">
        <f t="shared" si="8"/>
        <v>11</v>
      </c>
    </row>
    <row r="22" spans="1:20" x14ac:dyDescent="0.3">
      <c r="A22" s="5">
        <v>12</v>
      </c>
      <c r="B22" s="6" t="s">
        <v>661</v>
      </c>
      <c r="C22" s="6" t="s">
        <v>437</v>
      </c>
      <c r="D22" s="6" t="s">
        <v>190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>
        <v>10</v>
      </c>
      <c r="L22" s="7">
        <f t="shared" si="4"/>
        <v>123.52941176470588</v>
      </c>
      <c r="M22" s="6"/>
      <c r="N22" s="7">
        <f t="shared" si="5"/>
        <v>0</v>
      </c>
      <c r="O22" s="6"/>
      <c r="P22" s="7">
        <f>IF(O22=0,,($Q$9-O22)*$Q$7*100/$Q$9)</f>
        <v>0</v>
      </c>
      <c r="Q22" s="6"/>
      <c r="R22" s="7">
        <f t="shared" si="6"/>
        <v>0</v>
      </c>
      <c r="S22" s="8">
        <f t="shared" si="7"/>
        <v>123.52941176470588</v>
      </c>
      <c r="T22" s="6">
        <f t="shared" si="8"/>
        <v>12</v>
      </c>
    </row>
    <row r="23" spans="1:20" x14ac:dyDescent="0.3">
      <c r="A23" s="6">
        <v>13</v>
      </c>
      <c r="B23" s="6" t="s">
        <v>662</v>
      </c>
      <c r="C23" s="6" t="s">
        <v>150</v>
      </c>
      <c r="D23" s="6" t="s">
        <v>36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>
        <v>11</v>
      </c>
      <c r="L23" s="7">
        <f t="shared" si="4"/>
        <v>105.88235294117646</v>
      </c>
      <c r="M23" s="6"/>
      <c r="N23" s="7">
        <f t="shared" si="5"/>
        <v>0</v>
      </c>
      <c r="O23" s="6"/>
      <c r="P23" s="7">
        <f>IF(O23=0,,($Q$9-O23)*$Q$7*100/$Q$9)</f>
        <v>0</v>
      </c>
      <c r="Q23" s="6"/>
      <c r="R23" s="7">
        <f t="shared" si="6"/>
        <v>0</v>
      </c>
      <c r="S23" s="8">
        <f t="shared" si="7"/>
        <v>105.88235294117646</v>
      </c>
      <c r="T23" s="6">
        <f t="shared" si="8"/>
        <v>13</v>
      </c>
    </row>
    <row r="24" spans="1:20" x14ac:dyDescent="0.3">
      <c r="A24" s="5">
        <v>14</v>
      </c>
      <c r="B24" s="6" t="s">
        <v>497</v>
      </c>
      <c r="C24" s="6" t="s">
        <v>498</v>
      </c>
      <c r="D24" s="6" t="s">
        <v>151</v>
      </c>
      <c r="E24" s="7"/>
      <c r="F24" s="7">
        <f t="shared" si="1"/>
        <v>0</v>
      </c>
      <c r="G24" s="7">
        <v>5</v>
      </c>
      <c r="H24" s="7">
        <f t="shared" si="2"/>
        <v>88.888888888888886</v>
      </c>
      <c r="I24" s="7"/>
      <c r="J24" s="7"/>
      <c r="K24" s="7"/>
      <c r="L24" s="7">
        <f t="shared" si="4"/>
        <v>0</v>
      </c>
      <c r="M24" s="7"/>
      <c r="N24" s="7">
        <f t="shared" si="5"/>
        <v>0</v>
      </c>
      <c r="O24" s="7"/>
      <c r="P24" s="7">
        <f>IF(O24=0,,($O$9-O24)*$O$7*100/$O$9)</f>
        <v>0</v>
      </c>
      <c r="Q24" s="7"/>
      <c r="R24" s="7">
        <v>0</v>
      </c>
      <c r="S24" s="8">
        <f t="shared" si="7"/>
        <v>88.888888888888886</v>
      </c>
      <c r="T24" s="6">
        <f t="shared" si="8"/>
        <v>14</v>
      </c>
    </row>
    <row r="25" spans="1:20" x14ac:dyDescent="0.3">
      <c r="A25" s="5">
        <v>15</v>
      </c>
      <c r="B25" s="6" t="s">
        <v>663</v>
      </c>
      <c r="C25" s="6" t="s">
        <v>664</v>
      </c>
      <c r="D25" s="6" t="s">
        <v>242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ref="J25:J33" si="9">IF(I25=0,,($I$9-I25)*$I$7*100/$I$9)</f>
        <v>0</v>
      </c>
      <c r="K25" s="6">
        <v>13</v>
      </c>
      <c r="L25" s="7">
        <f t="shared" si="4"/>
        <v>70.588235294117652</v>
      </c>
      <c r="M25" s="6"/>
      <c r="N25" s="7">
        <f t="shared" si="5"/>
        <v>0</v>
      </c>
      <c r="O25" s="6"/>
      <c r="P25" s="7">
        <f t="shared" ref="P25:P33" si="10">IF(O25=0,,($Q$9-O25)*$Q$7*100/$Q$9)</f>
        <v>0</v>
      </c>
      <c r="Q25" s="6"/>
      <c r="R25" s="7">
        <f t="shared" ref="R25:R33" si="11">IF(Q25=0,,($Q$9-Q25)*$Q$7*100/$Q$9)</f>
        <v>0</v>
      </c>
      <c r="S25" s="8">
        <f t="shared" si="7"/>
        <v>70.588235294117652</v>
      </c>
      <c r="T25" s="6">
        <f t="shared" si="8"/>
        <v>15</v>
      </c>
    </row>
    <row r="26" spans="1:20" x14ac:dyDescent="0.3">
      <c r="A26" s="5">
        <v>16</v>
      </c>
      <c r="B26" s="6" t="s">
        <v>499</v>
      </c>
      <c r="C26" s="6" t="s">
        <v>500</v>
      </c>
      <c r="D26" s="6" t="s">
        <v>370</v>
      </c>
      <c r="E26" s="7"/>
      <c r="F26" s="7">
        <f t="shared" si="1"/>
        <v>0</v>
      </c>
      <c r="G26" s="7">
        <v>6</v>
      </c>
      <c r="H26" s="7">
        <f t="shared" si="2"/>
        <v>66.666666666666671</v>
      </c>
      <c r="I26" s="7"/>
      <c r="J26" s="7">
        <f t="shared" si="9"/>
        <v>0</v>
      </c>
      <c r="K26" s="7"/>
      <c r="L26" s="7">
        <f t="shared" si="4"/>
        <v>0</v>
      </c>
      <c r="M26" s="7"/>
      <c r="N26" s="7">
        <f t="shared" si="5"/>
        <v>0</v>
      </c>
      <c r="O26" s="7"/>
      <c r="P26" s="7">
        <f t="shared" si="10"/>
        <v>0</v>
      </c>
      <c r="Q26" s="7"/>
      <c r="R26" s="7">
        <f t="shared" si="11"/>
        <v>0</v>
      </c>
      <c r="S26" s="8">
        <f t="shared" si="7"/>
        <v>66.666666666666671</v>
      </c>
      <c r="T26" s="6">
        <f t="shared" si="8"/>
        <v>16</v>
      </c>
    </row>
    <row r="27" spans="1:20" x14ac:dyDescent="0.3">
      <c r="A27" s="5">
        <v>17</v>
      </c>
      <c r="B27" s="6" t="s">
        <v>503</v>
      </c>
      <c r="C27" s="6" t="s">
        <v>504</v>
      </c>
      <c r="D27" s="6" t="s">
        <v>321</v>
      </c>
      <c r="E27" s="7"/>
      <c r="F27" s="7">
        <f t="shared" si="1"/>
        <v>0</v>
      </c>
      <c r="G27" s="7">
        <v>8</v>
      </c>
      <c r="H27" s="7">
        <f t="shared" si="2"/>
        <v>22.222222222222221</v>
      </c>
      <c r="I27" s="7"/>
      <c r="J27" s="7">
        <f t="shared" si="9"/>
        <v>0</v>
      </c>
      <c r="K27" s="7">
        <v>15</v>
      </c>
      <c r="L27" s="7">
        <f t="shared" si="4"/>
        <v>35.294117647058826</v>
      </c>
      <c r="M27" s="7"/>
      <c r="N27" s="7">
        <f t="shared" si="5"/>
        <v>0</v>
      </c>
      <c r="O27" s="7"/>
      <c r="P27" s="7">
        <f t="shared" si="10"/>
        <v>0</v>
      </c>
      <c r="Q27" s="7"/>
      <c r="R27" s="7">
        <f t="shared" si="11"/>
        <v>0</v>
      </c>
      <c r="S27" s="8">
        <f t="shared" si="7"/>
        <v>57.516339869281047</v>
      </c>
      <c r="T27" s="6">
        <f t="shared" si="8"/>
        <v>17</v>
      </c>
    </row>
    <row r="28" spans="1:20" x14ac:dyDescent="0.3">
      <c r="A28" s="5">
        <v>18</v>
      </c>
      <c r="B28" s="6" t="s">
        <v>665</v>
      </c>
      <c r="C28" s="6" t="s">
        <v>498</v>
      </c>
      <c r="D28" s="6" t="s">
        <v>242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9"/>
        <v>0</v>
      </c>
      <c r="K28" s="6">
        <v>14</v>
      </c>
      <c r="L28" s="7">
        <f t="shared" si="4"/>
        <v>52.941176470588232</v>
      </c>
      <c r="M28" s="6"/>
      <c r="N28" s="7">
        <f t="shared" si="5"/>
        <v>0</v>
      </c>
      <c r="O28" s="6"/>
      <c r="P28" s="7">
        <f t="shared" si="10"/>
        <v>0</v>
      </c>
      <c r="Q28" s="6"/>
      <c r="R28" s="7">
        <f t="shared" si="11"/>
        <v>0</v>
      </c>
      <c r="S28" s="8">
        <f t="shared" si="7"/>
        <v>52.941176470588232</v>
      </c>
      <c r="T28" s="6">
        <f t="shared" si="8"/>
        <v>18</v>
      </c>
    </row>
    <row r="29" spans="1:20" x14ac:dyDescent="0.3">
      <c r="A29" s="5">
        <v>19</v>
      </c>
      <c r="B29" s="6" t="s">
        <v>501</v>
      </c>
      <c r="C29" s="6" t="s">
        <v>502</v>
      </c>
      <c r="D29" s="6" t="s">
        <v>151</v>
      </c>
      <c r="E29" s="7"/>
      <c r="F29" s="7">
        <f t="shared" si="1"/>
        <v>0</v>
      </c>
      <c r="G29" s="7">
        <v>7</v>
      </c>
      <c r="H29" s="7">
        <f t="shared" si="2"/>
        <v>44.444444444444443</v>
      </c>
      <c r="I29" s="7"/>
      <c r="J29" s="7">
        <f t="shared" si="9"/>
        <v>0</v>
      </c>
      <c r="K29" s="7"/>
      <c r="L29" s="7">
        <f t="shared" si="4"/>
        <v>0</v>
      </c>
      <c r="M29" s="7"/>
      <c r="N29" s="7">
        <f t="shared" si="5"/>
        <v>0</v>
      </c>
      <c r="O29" s="7"/>
      <c r="P29" s="7">
        <f t="shared" si="10"/>
        <v>0</v>
      </c>
      <c r="Q29" s="7"/>
      <c r="R29" s="7">
        <f t="shared" si="11"/>
        <v>0</v>
      </c>
      <c r="S29" s="8">
        <f t="shared" si="7"/>
        <v>44.444444444444443</v>
      </c>
      <c r="T29" s="6">
        <f t="shared" si="8"/>
        <v>19</v>
      </c>
    </row>
    <row r="30" spans="1:20" x14ac:dyDescent="0.3">
      <c r="A30" s="5">
        <v>20</v>
      </c>
      <c r="B30" s="6" t="s">
        <v>666</v>
      </c>
      <c r="C30" s="6" t="s">
        <v>502</v>
      </c>
      <c r="D30" s="6" t="s">
        <v>151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9"/>
        <v>0</v>
      </c>
      <c r="K30" s="6">
        <v>16</v>
      </c>
      <c r="L30" s="7">
        <f t="shared" si="4"/>
        <v>17.647058823529413</v>
      </c>
      <c r="M30" s="6"/>
      <c r="N30" s="7">
        <f t="shared" si="5"/>
        <v>0</v>
      </c>
      <c r="O30" s="6"/>
      <c r="P30" s="7">
        <f t="shared" si="10"/>
        <v>0</v>
      </c>
      <c r="Q30" s="6"/>
      <c r="R30" s="7">
        <f t="shared" si="11"/>
        <v>0</v>
      </c>
      <c r="S30" s="8">
        <f t="shared" si="7"/>
        <v>17.647058823529413</v>
      </c>
      <c r="T30" s="6">
        <f t="shared" si="8"/>
        <v>20</v>
      </c>
    </row>
    <row r="31" spans="1:20" x14ac:dyDescent="0.3">
      <c r="A31" s="5">
        <v>21</v>
      </c>
      <c r="B31" s="6" t="s">
        <v>505</v>
      </c>
      <c r="C31" s="6" t="s">
        <v>506</v>
      </c>
      <c r="D31" s="6" t="s">
        <v>370</v>
      </c>
      <c r="E31" s="6"/>
      <c r="F31" s="7">
        <f t="shared" si="1"/>
        <v>0</v>
      </c>
      <c r="G31" s="6">
        <v>9</v>
      </c>
      <c r="H31" s="7">
        <v>11</v>
      </c>
      <c r="I31" s="6"/>
      <c r="J31" s="7">
        <f t="shared" si="9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10"/>
        <v>0</v>
      </c>
      <c r="Q31" s="6"/>
      <c r="R31" s="7">
        <f t="shared" si="11"/>
        <v>0</v>
      </c>
      <c r="S31" s="8">
        <f t="shared" si="7"/>
        <v>11</v>
      </c>
      <c r="T31" s="6">
        <f t="shared" si="8"/>
        <v>21</v>
      </c>
    </row>
    <row r="32" spans="1:20" x14ac:dyDescent="0.3">
      <c r="A32" s="5">
        <v>22</v>
      </c>
      <c r="B32" s="6" t="s">
        <v>667</v>
      </c>
      <c r="C32" s="6" t="s">
        <v>498</v>
      </c>
      <c r="D32" s="6" t="s">
        <v>151</v>
      </c>
      <c r="E32" s="6"/>
      <c r="F32" s="7">
        <f t="shared" si="1"/>
        <v>0</v>
      </c>
      <c r="G32" s="6"/>
      <c r="H32" s="7">
        <f>IF(G32=0,,($G$9-G32)*$G$7*100/$G$9)</f>
        <v>0</v>
      </c>
      <c r="I32" s="6"/>
      <c r="J32" s="7">
        <f t="shared" si="9"/>
        <v>0</v>
      </c>
      <c r="K32" s="6">
        <v>17</v>
      </c>
      <c r="L32" s="7">
        <v>9</v>
      </c>
      <c r="M32" s="6"/>
      <c r="N32" s="7">
        <f t="shared" si="5"/>
        <v>0</v>
      </c>
      <c r="O32" s="6"/>
      <c r="P32" s="7">
        <f t="shared" si="10"/>
        <v>0</v>
      </c>
      <c r="Q32" s="6"/>
      <c r="R32" s="7">
        <f t="shared" si="11"/>
        <v>0</v>
      </c>
      <c r="S32" s="8">
        <f t="shared" si="7"/>
        <v>9</v>
      </c>
      <c r="T32" s="6">
        <f t="shared" si="8"/>
        <v>22</v>
      </c>
    </row>
    <row r="33" spans="1:20" x14ac:dyDescent="0.3">
      <c r="A33" s="5"/>
      <c r="B33" s="6"/>
      <c r="C33" s="6"/>
      <c r="D33" s="6"/>
      <c r="E33" s="6"/>
      <c r="F33" s="7">
        <f t="shared" si="1"/>
        <v>0</v>
      </c>
      <c r="G33" s="6"/>
      <c r="H33" s="7">
        <f>IF(G33=0,,($G$9-G33)*$G$7*100/$G$9)</f>
        <v>0</v>
      </c>
      <c r="I33" s="6"/>
      <c r="J33" s="7">
        <f t="shared" si="9"/>
        <v>0</v>
      </c>
      <c r="K33" s="6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10"/>
        <v>0</v>
      </c>
      <c r="Q33" s="6"/>
      <c r="R33" s="7">
        <f t="shared" si="11"/>
        <v>0</v>
      </c>
      <c r="S33" s="8">
        <f t="shared" si="7"/>
        <v>0</v>
      </c>
      <c r="T33" s="6"/>
    </row>
    <row r="34" spans="1:20" x14ac:dyDescent="0.3">
      <c r="A34" s="39" t="s">
        <v>17</v>
      </c>
      <c r="B34" s="39"/>
      <c r="C34" s="40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17</v>
      </c>
      <c r="M34">
        <f>COUNTA(M11:M33)</f>
        <v>2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33">
    <sortCondition descending="1" ref="S11:S33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B5" sqref="B5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77734375" customWidth="1"/>
    <col min="15" max="15" width="11.44140625" customWidth="1"/>
    <col min="16" max="16" width="20.777343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x14ac:dyDescent="0.3">
      <c r="E2" s="47" t="s">
        <v>27</v>
      </c>
      <c r="F2" s="47"/>
      <c r="G2" s="11">
        <f>COUNTA(B11:B33)</f>
        <v>14</v>
      </c>
    </row>
    <row r="3" spans="1:26" x14ac:dyDescent="0.3">
      <c r="B3" s="2"/>
      <c r="E3" s="47" t="s">
        <v>28</v>
      </c>
      <c r="F3" s="47"/>
      <c r="G3" s="11">
        <f>COUNTA(E8:V8)</f>
        <v>7</v>
      </c>
    </row>
    <row r="4" spans="1:26" x14ac:dyDescent="0.3">
      <c r="A4" s="23" t="s">
        <v>674</v>
      </c>
      <c r="B4" s="2"/>
      <c r="C4" s="3"/>
    </row>
    <row r="5" spans="1:26" x14ac:dyDescent="0.3">
      <c r="A5" t="s">
        <v>675</v>
      </c>
    </row>
    <row r="6" spans="1:26" x14ac:dyDescent="0.3">
      <c r="D6" s="1" t="s">
        <v>0</v>
      </c>
      <c r="E6" s="42" t="s">
        <v>148</v>
      </c>
      <c r="F6" s="42"/>
      <c r="G6" s="42" t="s">
        <v>385</v>
      </c>
      <c r="H6" s="42"/>
      <c r="I6" s="42" t="s">
        <v>400</v>
      </c>
      <c r="J6" s="42"/>
      <c r="K6" s="42" t="s">
        <v>404</v>
      </c>
      <c r="L6" s="42"/>
      <c r="M6" s="42" t="s">
        <v>602</v>
      </c>
      <c r="N6" s="42"/>
      <c r="O6" s="42" t="s">
        <v>609</v>
      </c>
      <c r="P6" s="42"/>
      <c r="Q6" s="42" t="s">
        <v>680</v>
      </c>
      <c r="R6" s="42"/>
      <c r="S6" s="42"/>
      <c r="T6" s="42"/>
      <c r="U6" s="42"/>
      <c r="V6" s="42"/>
    </row>
    <row r="7" spans="1:26" x14ac:dyDescent="0.3">
      <c r="D7" s="1" t="s">
        <v>10</v>
      </c>
      <c r="E7" s="43">
        <v>2</v>
      </c>
      <c r="F7" s="44"/>
      <c r="G7" s="43">
        <v>5</v>
      </c>
      <c r="H7" s="44"/>
      <c r="I7" s="43">
        <v>5</v>
      </c>
      <c r="J7" s="44"/>
      <c r="K7" s="43">
        <v>2</v>
      </c>
      <c r="L7" s="44"/>
      <c r="M7" s="43">
        <v>5</v>
      </c>
      <c r="N7" s="44"/>
      <c r="O7" s="43">
        <v>3</v>
      </c>
      <c r="P7" s="44"/>
      <c r="Q7" s="43">
        <v>6</v>
      </c>
      <c r="R7" s="44"/>
      <c r="S7" s="43"/>
      <c r="T7" s="44"/>
      <c r="U7" s="43"/>
      <c r="V7" s="44"/>
    </row>
    <row r="8" spans="1:26" x14ac:dyDescent="0.3">
      <c r="D8" s="1" t="s">
        <v>1</v>
      </c>
      <c r="E8" s="45">
        <v>45935</v>
      </c>
      <c r="F8" s="45"/>
      <c r="G8" s="45">
        <v>45948</v>
      </c>
      <c r="H8" s="45"/>
      <c r="I8" s="45">
        <v>45977</v>
      </c>
      <c r="J8" s="45"/>
      <c r="K8" s="45">
        <v>45984</v>
      </c>
      <c r="L8" s="45"/>
      <c r="M8" s="45">
        <v>46102</v>
      </c>
      <c r="N8" s="45"/>
      <c r="O8" s="45">
        <v>46116</v>
      </c>
      <c r="P8" s="45"/>
      <c r="Q8" s="45">
        <v>46158</v>
      </c>
      <c r="R8" s="45"/>
      <c r="S8" s="45"/>
      <c r="T8" s="45"/>
      <c r="U8" s="45"/>
      <c r="V8" s="45"/>
      <c r="X8" s="11"/>
    </row>
    <row r="9" spans="1:26" x14ac:dyDescent="0.3">
      <c r="D9" s="1" t="s">
        <v>2</v>
      </c>
      <c r="E9" s="42">
        <v>7</v>
      </c>
      <c r="F9" s="42"/>
      <c r="G9" s="42">
        <v>129</v>
      </c>
      <c r="H9" s="42"/>
      <c r="I9" s="42">
        <v>125</v>
      </c>
      <c r="J9" s="42"/>
      <c r="K9" s="42">
        <v>8</v>
      </c>
      <c r="L9" s="42"/>
      <c r="M9" s="42">
        <v>82</v>
      </c>
      <c r="N9" s="42"/>
      <c r="O9" s="42">
        <v>7</v>
      </c>
      <c r="P9" s="42"/>
      <c r="Q9" s="42">
        <v>103</v>
      </c>
      <c r="R9" s="42"/>
      <c r="S9" s="42"/>
      <c r="T9" s="42"/>
      <c r="U9" s="42"/>
      <c r="V9" s="42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7" si="0">Y11</f>
        <v>1</v>
      </c>
      <c r="B11" s="24" t="s">
        <v>49</v>
      </c>
      <c r="C11" s="24" t="s">
        <v>48</v>
      </c>
      <c r="D11" s="21" t="s">
        <v>36</v>
      </c>
      <c r="E11" s="21">
        <v>2</v>
      </c>
      <c r="F11" s="19">
        <f t="shared" ref="F11:F18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1" si="4">IF(K11=0,,($K$9-K11)*$K$7*100/$K$9)</f>
        <v>175</v>
      </c>
      <c r="M11" s="20">
        <v>62</v>
      </c>
      <c r="N11" s="19">
        <f t="shared" ref="N11:N27" si="5">IF(M11=0,,($M$9-M11)*$M$7*100/$M$9)</f>
        <v>121.95121951219512</v>
      </c>
      <c r="O11" s="20">
        <v>1</v>
      </c>
      <c r="P11" s="19">
        <f t="shared" ref="P11:P20" si="6">IF(O11=0,,($O$9-O11)*$O$7*100/$O$9)</f>
        <v>257.14285714285717</v>
      </c>
      <c r="Q11" s="20">
        <v>33</v>
      </c>
      <c r="R11" s="19">
        <f t="shared" ref="R11:R27" si="7">IF(Q11=0,,($Q$9-Q11)*$Q$7*100/$Q$9)</f>
        <v>407.76699029126212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1419.6019307336899</v>
      </c>
      <c r="X11" s="6">
        <f t="shared" ref="X11:X27" si="10">COUNTA(G11,U11,K11,O11,Q11,E11,I11)</f>
        <v>6</v>
      </c>
      <c r="Y11" s="6">
        <f t="shared" ref="Y11:Y27" si="11">ROW(B11)-10</f>
        <v>1</v>
      </c>
      <c r="Z11" s="13">
        <f t="shared" ref="Z11:Z27" si="12">X11/$G$3</f>
        <v>0.8571428571428571</v>
      </c>
    </row>
    <row r="12" spans="1:26" x14ac:dyDescent="0.3">
      <c r="A12" s="5">
        <f t="shared" si="0"/>
        <v>2</v>
      </c>
      <c r="B12" s="24" t="s">
        <v>153</v>
      </c>
      <c r="C12" s="24" t="s">
        <v>109</v>
      </c>
      <c r="D12" s="21" t="s">
        <v>47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>
        <v>47</v>
      </c>
      <c r="R12" s="19">
        <f t="shared" si="7"/>
        <v>326.21359223300971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831.44504295283252</v>
      </c>
      <c r="X12" s="6">
        <f t="shared" si="10"/>
        <v>4</v>
      </c>
      <c r="Y12" s="6">
        <f t="shared" si="11"/>
        <v>2</v>
      </c>
      <c r="Z12" s="13">
        <f t="shared" si="12"/>
        <v>0.5714285714285714</v>
      </c>
    </row>
    <row r="13" spans="1:26" x14ac:dyDescent="0.3">
      <c r="A13" s="5">
        <f t="shared" si="0"/>
        <v>3</v>
      </c>
      <c r="B13" s="24" t="s">
        <v>152</v>
      </c>
      <c r="C13" s="24" t="s">
        <v>209</v>
      </c>
      <c r="D13" s="21" t="s">
        <v>37</v>
      </c>
      <c r="E13" s="21">
        <v>3</v>
      </c>
      <c r="F13" s="19">
        <f t="shared" si="1"/>
        <v>114.28571428571429</v>
      </c>
      <c r="G13" s="24"/>
      <c r="H13" s="19">
        <f t="shared" si="2"/>
        <v>0</v>
      </c>
      <c r="I13" s="24">
        <v>78</v>
      </c>
      <c r="J13" s="19">
        <f t="shared" si="3"/>
        <v>188</v>
      </c>
      <c r="K13" s="24"/>
      <c r="L13" s="26">
        <f t="shared" si="4"/>
        <v>0</v>
      </c>
      <c r="M13" s="20"/>
      <c r="N13" s="19">
        <f t="shared" si="5"/>
        <v>0</v>
      </c>
      <c r="O13" s="20">
        <v>2</v>
      </c>
      <c r="P13" s="19">
        <f t="shared" si="6"/>
        <v>214.28571428571428</v>
      </c>
      <c r="Q13" s="20">
        <v>64</v>
      </c>
      <c r="R13" s="19">
        <f t="shared" si="7"/>
        <v>227.18446601941747</v>
      </c>
      <c r="S13" s="20"/>
      <c r="T13" s="19">
        <f>IF(S13=0,,($M$9-S13)*$M$7*100/$M$9)</f>
        <v>0</v>
      </c>
      <c r="U13" s="20"/>
      <c r="V13" s="19">
        <f t="shared" si="8"/>
        <v>0</v>
      </c>
      <c r="W13" s="25">
        <f t="shared" si="9"/>
        <v>743.75589459084608</v>
      </c>
      <c r="X13" s="6">
        <f t="shared" si="10"/>
        <v>4</v>
      </c>
      <c r="Y13" s="6">
        <f t="shared" si="11"/>
        <v>3</v>
      </c>
      <c r="Z13" s="13">
        <f t="shared" si="12"/>
        <v>0.5714285714285714</v>
      </c>
    </row>
    <row r="14" spans="1:26" x14ac:dyDescent="0.3">
      <c r="A14" s="5">
        <f t="shared" si="0"/>
        <v>4</v>
      </c>
      <c r="B14" s="24" t="s">
        <v>45</v>
      </c>
      <c r="C14" s="24" t="s">
        <v>46</v>
      </c>
      <c r="D14" s="21" t="s">
        <v>47</v>
      </c>
      <c r="E14" s="21">
        <v>1</v>
      </c>
      <c r="F14" s="19">
        <f t="shared" si="1"/>
        <v>171.42857142857142</v>
      </c>
      <c r="G14" s="24"/>
      <c r="H14" s="19">
        <f t="shared" si="2"/>
        <v>0</v>
      </c>
      <c r="I14" s="24"/>
      <c r="J14" s="19">
        <f t="shared" si="3"/>
        <v>0</v>
      </c>
      <c r="K14" s="24">
        <v>2</v>
      </c>
      <c r="L14" s="26">
        <f t="shared" si="4"/>
        <v>150</v>
      </c>
      <c r="M14" s="20">
        <v>72</v>
      </c>
      <c r="N14" s="19">
        <f t="shared" si="5"/>
        <v>60.975609756097562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>IF(S14=0,,($S$9-S14)*$S$7*100/$S$9)</f>
        <v>0</v>
      </c>
      <c r="U14" s="20"/>
      <c r="V14" s="19">
        <f t="shared" si="8"/>
        <v>0</v>
      </c>
      <c r="W14" s="25">
        <f t="shared" si="9"/>
        <v>382.40418118466897</v>
      </c>
      <c r="X14" s="6">
        <f t="shared" si="10"/>
        <v>2</v>
      </c>
      <c r="Y14" s="6">
        <f t="shared" si="11"/>
        <v>4</v>
      </c>
      <c r="Z14" s="13">
        <f t="shared" si="12"/>
        <v>0.2857142857142857</v>
      </c>
    </row>
    <row r="15" spans="1:26" x14ac:dyDescent="0.3">
      <c r="A15" s="5">
        <f t="shared" si="0"/>
        <v>5</v>
      </c>
      <c r="B15" s="24" t="s">
        <v>175</v>
      </c>
      <c r="C15" s="24" t="s">
        <v>176</v>
      </c>
      <c r="D15" s="21" t="s">
        <v>36</v>
      </c>
      <c r="E15" s="21">
        <v>5</v>
      </c>
      <c r="F15" s="19">
        <f t="shared" si="1"/>
        <v>57.142857142857146</v>
      </c>
      <c r="G15" s="24">
        <v>129</v>
      </c>
      <c r="H15" s="19">
        <f t="shared" si="2"/>
        <v>0</v>
      </c>
      <c r="I15" s="24"/>
      <c r="J15" s="19">
        <f t="shared" si="3"/>
        <v>0</v>
      </c>
      <c r="K15" s="24">
        <v>3</v>
      </c>
      <c r="L15" s="26">
        <f t="shared" si="4"/>
        <v>125</v>
      </c>
      <c r="M15" s="20">
        <v>81</v>
      </c>
      <c r="N15" s="19">
        <f t="shared" si="5"/>
        <v>6.0975609756097562</v>
      </c>
      <c r="O15" s="20">
        <v>3</v>
      </c>
      <c r="P15" s="19">
        <f t="shared" si="6"/>
        <v>171.42857142857142</v>
      </c>
      <c r="Q15" s="20"/>
      <c r="R15" s="19">
        <f t="shared" si="7"/>
        <v>0</v>
      </c>
      <c r="S15" s="20"/>
      <c r="T15" s="19">
        <f t="shared" ref="T15:T27" si="13">IF(S15=0,,($M$9-S15)*$M$7*100/$M$9)</f>
        <v>0</v>
      </c>
      <c r="U15" s="20"/>
      <c r="V15" s="19">
        <f t="shared" si="8"/>
        <v>0</v>
      </c>
      <c r="W15" s="25">
        <f t="shared" si="9"/>
        <v>359.66898954703834</v>
      </c>
      <c r="X15" s="6">
        <f t="shared" si="10"/>
        <v>4</v>
      </c>
      <c r="Y15" s="6">
        <f t="shared" si="11"/>
        <v>5</v>
      </c>
      <c r="Z15" s="13">
        <f t="shared" si="12"/>
        <v>0.5714285714285714</v>
      </c>
    </row>
    <row r="16" spans="1:26" x14ac:dyDescent="0.3">
      <c r="A16" s="5">
        <f t="shared" si="0"/>
        <v>6</v>
      </c>
      <c r="B16" s="24" t="s">
        <v>43</v>
      </c>
      <c r="C16" s="24" t="s">
        <v>44</v>
      </c>
      <c r="D16" s="21" t="s">
        <v>36</v>
      </c>
      <c r="E16" s="21"/>
      <c r="F16" s="19">
        <f t="shared" si="1"/>
        <v>0</v>
      </c>
      <c r="G16" s="21">
        <v>98</v>
      </c>
      <c r="H16" s="19">
        <f t="shared" si="2"/>
        <v>120.15503875968992</v>
      </c>
      <c r="I16" s="21"/>
      <c r="J16" s="19">
        <f t="shared" si="3"/>
        <v>0</v>
      </c>
      <c r="K16" s="21"/>
      <c r="L16" s="27">
        <f t="shared" si="4"/>
        <v>0</v>
      </c>
      <c r="M16" s="6"/>
      <c r="N16" s="19">
        <f t="shared" si="5"/>
        <v>0</v>
      </c>
      <c r="O16" s="6">
        <v>3</v>
      </c>
      <c r="P16" s="7">
        <f t="shared" si="6"/>
        <v>171.42857142857142</v>
      </c>
      <c r="Q16" s="6"/>
      <c r="R16" s="7">
        <f t="shared" si="7"/>
        <v>0</v>
      </c>
      <c r="S16" s="6"/>
      <c r="T16" s="7">
        <f t="shared" si="13"/>
        <v>0</v>
      </c>
      <c r="U16" s="6"/>
      <c r="V16" s="7">
        <f t="shared" si="8"/>
        <v>0</v>
      </c>
      <c r="W16" s="25">
        <f t="shared" si="9"/>
        <v>291.58361018826133</v>
      </c>
      <c r="X16" s="6">
        <f t="shared" si="10"/>
        <v>2</v>
      </c>
      <c r="Y16" s="6">
        <f t="shared" si="11"/>
        <v>6</v>
      </c>
      <c r="Z16" s="13">
        <f t="shared" si="12"/>
        <v>0.2857142857142857</v>
      </c>
    </row>
    <row r="17" spans="1:26" x14ac:dyDescent="0.3">
      <c r="A17" s="5">
        <f t="shared" si="0"/>
        <v>7</v>
      </c>
      <c r="B17" s="24" t="s">
        <v>386</v>
      </c>
      <c r="C17" s="24" t="s">
        <v>387</v>
      </c>
      <c r="D17" s="21" t="s">
        <v>36</v>
      </c>
      <c r="E17" s="21"/>
      <c r="F17" s="19">
        <f t="shared" si="1"/>
        <v>0</v>
      </c>
      <c r="G17" s="21">
        <v>59</v>
      </c>
      <c r="H17" s="19">
        <f t="shared" si="2"/>
        <v>271.31782945736433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19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271.31782945736433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3">
      <c r="A18" s="5">
        <f t="shared" si="0"/>
        <v>8</v>
      </c>
      <c r="B18" s="24" t="s">
        <v>405</v>
      </c>
      <c r="C18" s="24" t="s">
        <v>406</v>
      </c>
      <c r="D18" s="21" t="s">
        <v>37</v>
      </c>
      <c r="E18" s="6"/>
      <c r="F18" s="19">
        <f t="shared" si="1"/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>
        <v>5</v>
      </c>
      <c r="P18" s="7">
        <f t="shared" si="6"/>
        <v>85.714285714285708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210.71428571428572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3">
      <c r="A19" s="5">
        <f t="shared" si="0"/>
        <v>9</v>
      </c>
      <c r="B19" s="38" t="s">
        <v>56</v>
      </c>
      <c r="C19" s="38" t="s">
        <v>57</v>
      </c>
      <c r="D19" s="17" t="s">
        <v>36</v>
      </c>
      <c r="E19" s="21">
        <v>7</v>
      </c>
      <c r="F19" s="19">
        <f>29/2</f>
        <v>14.5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>
        <v>78</v>
      </c>
      <c r="N19" s="19">
        <f t="shared" si="5"/>
        <v>24.390243902439025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159.04528266212895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3">
      <c r="A20" s="5">
        <f t="shared" si="0"/>
        <v>10</v>
      </c>
      <c r="B20" s="38" t="s">
        <v>139</v>
      </c>
      <c r="C20" s="38" t="s">
        <v>203</v>
      </c>
      <c r="D20" s="17" t="s">
        <v>128</v>
      </c>
      <c r="E20" s="21">
        <v>6</v>
      </c>
      <c r="F20" s="19">
        <f t="shared" ref="F20:F27" si="14">IF(E20=0,,($E$9-E20)*$E$7*100/$E$9)</f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0.2857142857142857</v>
      </c>
    </row>
    <row r="21" spans="1:26" x14ac:dyDescent="0.3">
      <c r="A21" s="5">
        <f t="shared" si="0"/>
        <v>11</v>
      </c>
      <c r="B21" s="24" t="s">
        <v>407</v>
      </c>
      <c r="C21" s="24" t="s">
        <v>408</v>
      </c>
      <c r="D21" s="21" t="s">
        <v>321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>
        <v>7</v>
      </c>
      <c r="P21" s="7">
        <v>22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72</v>
      </c>
      <c r="X21" s="6">
        <f t="shared" si="10"/>
        <v>2</v>
      </c>
      <c r="Y21" s="6">
        <f t="shared" si="11"/>
        <v>11</v>
      </c>
      <c r="Z21" s="13">
        <f t="shared" si="12"/>
        <v>0.2857142857142857</v>
      </c>
    </row>
    <row r="22" spans="1:26" x14ac:dyDescent="0.3">
      <c r="A22" s="5">
        <f t="shared" si="0"/>
        <v>12</v>
      </c>
      <c r="B22" s="24" t="s">
        <v>411</v>
      </c>
      <c r="C22" s="24" t="s">
        <v>412</v>
      </c>
      <c r="D22" s="21" t="s">
        <v>37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8</v>
      </c>
      <c r="L22" s="27">
        <f>25/2</f>
        <v>12.5</v>
      </c>
      <c r="M22" s="6"/>
      <c r="N22" s="19">
        <f t="shared" si="5"/>
        <v>0</v>
      </c>
      <c r="O22" s="6">
        <v>6</v>
      </c>
      <c r="P22" s="7">
        <f>IF(O22=0,,($O$9-O22)*$O$7*100/$O$9)</f>
        <v>42.857142857142854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55.357142857142854</v>
      </c>
      <c r="X22" s="6">
        <f t="shared" si="10"/>
        <v>2</v>
      </c>
      <c r="Y22" s="6">
        <f t="shared" si="11"/>
        <v>12</v>
      </c>
      <c r="Z22" s="13">
        <f t="shared" si="12"/>
        <v>0.2857142857142857</v>
      </c>
    </row>
    <row r="23" spans="1:26" x14ac:dyDescent="0.3">
      <c r="A23" s="5">
        <f t="shared" si="0"/>
        <v>13</v>
      </c>
      <c r="B23" s="24" t="s">
        <v>53</v>
      </c>
      <c r="C23" s="24" t="s">
        <v>54</v>
      </c>
      <c r="D23" s="6" t="s">
        <v>36</v>
      </c>
      <c r="E23" s="6"/>
      <c r="F23" s="19">
        <f t="shared" si="14"/>
        <v>0</v>
      </c>
      <c r="G23" s="6"/>
      <c r="H23" s="19">
        <f t="shared" si="2"/>
        <v>0</v>
      </c>
      <c r="I23" s="21"/>
      <c r="J23" s="19">
        <f t="shared" si="3"/>
        <v>0</v>
      </c>
      <c r="K23" s="21"/>
      <c r="L23" s="27">
        <f>IF(K23=0,,($K$9-K23)*$K$7*100/$K$9)</f>
        <v>0</v>
      </c>
      <c r="M23" s="6">
        <v>74</v>
      </c>
      <c r="N23" s="19">
        <f t="shared" si="5"/>
        <v>48.780487804878049</v>
      </c>
      <c r="O23" s="6"/>
      <c r="P23" s="7">
        <f>IF(O23=0,,($O$9-O23)*$O$7*100/$O$9)</f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48.780487804878049</v>
      </c>
      <c r="X23" s="6">
        <f t="shared" si="10"/>
        <v>0</v>
      </c>
      <c r="Y23" s="6">
        <f t="shared" si="11"/>
        <v>13</v>
      </c>
      <c r="Z23" s="13">
        <f t="shared" si="12"/>
        <v>0</v>
      </c>
    </row>
    <row r="24" spans="1:26" x14ac:dyDescent="0.3">
      <c r="A24" s="5">
        <f t="shared" si="0"/>
        <v>14</v>
      </c>
      <c r="B24" s="24" t="s">
        <v>409</v>
      </c>
      <c r="C24" s="24" t="s">
        <v>44</v>
      </c>
      <c r="D24" s="21" t="s">
        <v>410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7</v>
      </c>
      <c r="L24" s="27">
        <f>IF(K24=0,,($K$9-K24)*$K$7*100/$K$9)</f>
        <v>25</v>
      </c>
      <c r="M24" s="6"/>
      <c r="N24" s="19">
        <f t="shared" si="5"/>
        <v>0</v>
      </c>
      <c r="O24" s="6"/>
      <c r="P24" s="7">
        <f>IF(O24=0,,($O$9-O24)*$O$7*100/$O$9)</f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25</v>
      </c>
      <c r="X24" s="6">
        <f t="shared" si="10"/>
        <v>1</v>
      </c>
      <c r="Y24" s="6">
        <f t="shared" si="11"/>
        <v>14</v>
      </c>
      <c r="Z24" s="13">
        <f t="shared" si="12"/>
        <v>0.14285714285714285</v>
      </c>
    </row>
    <row r="25" spans="1:26" x14ac:dyDescent="0.3">
      <c r="A25" s="5">
        <f t="shared" si="0"/>
        <v>15</v>
      </c>
      <c r="B25" s="20"/>
      <c r="C25" s="20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>IF(O25=0,,($O$9-O25)*$O$7*100/$O$9)</f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3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19">
        <f t="shared" si="5"/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3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19">
        <f t="shared" si="5"/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3">
      <c r="A28" s="39" t="s">
        <v>17</v>
      </c>
      <c r="B28" s="39"/>
      <c r="C28" s="40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7</v>
      </c>
      <c r="Q28">
        <f>COUNTA(Q11:Q27)</f>
        <v>3</v>
      </c>
      <c r="S28">
        <f>COUNTA(S11:S27)</f>
        <v>0</v>
      </c>
      <c r="U28">
        <f>COUNTA(U11:U27)</f>
        <v>0</v>
      </c>
    </row>
    <row r="29" spans="1:26" x14ac:dyDescent="0.3">
      <c r="A29" s="41" t="s">
        <v>30</v>
      </c>
      <c r="B29" s="41"/>
      <c r="C29" s="41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0.5</v>
      </c>
      <c r="Q29" s="12">
        <f>Q28/$G$2</f>
        <v>0.21428571428571427</v>
      </c>
      <c r="S29" s="12">
        <f>S28/$G$2</f>
        <v>0</v>
      </c>
      <c r="U29" s="12">
        <f>U28/$G$2</f>
        <v>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20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33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  <row r="132" spans="20:20" x14ac:dyDescent="0.3">
      <c r="T132" t="s">
        <v>20</v>
      </c>
    </row>
    <row r="133" spans="20:20" x14ac:dyDescent="0.3">
      <c r="T133" t="s">
        <v>20</v>
      </c>
    </row>
    <row r="134" spans="20:20" x14ac:dyDescent="0.3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tabSelected="1" zoomScaleNormal="100"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x14ac:dyDescent="0.3">
      <c r="E2" s="47" t="s">
        <v>26</v>
      </c>
      <c r="F2" s="47"/>
      <c r="G2" s="11">
        <f>COUNTA(B11:B30)</f>
        <v>9</v>
      </c>
    </row>
    <row r="3" spans="1:26" x14ac:dyDescent="0.3">
      <c r="B3" s="2"/>
      <c r="E3" s="47" t="s">
        <v>28</v>
      </c>
      <c r="F3" s="47"/>
      <c r="G3" s="11">
        <f>COUNTA(E8:V8)</f>
        <v>7</v>
      </c>
    </row>
    <row r="4" spans="1:26" x14ac:dyDescent="0.3">
      <c r="A4" s="33" t="s">
        <v>674</v>
      </c>
      <c r="B4" s="2"/>
      <c r="C4" s="3"/>
    </row>
    <row r="6" spans="1:26" x14ac:dyDescent="0.3">
      <c r="A6" s="35" t="s">
        <v>675</v>
      </c>
      <c r="D6" s="1" t="s">
        <v>0</v>
      </c>
      <c r="E6" s="42" t="s">
        <v>241</v>
      </c>
      <c r="F6" s="42"/>
      <c r="G6" s="42" t="s">
        <v>385</v>
      </c>
      <c r="H6" s="42"/>
      <c r="I6" s="42" t="s">
        <v>400</v>
      </c>
      <c r="J6" s="42"/>
      <c r="K6" s="42" t="s">
        <v>404</v>
      </c>
      <c r="L6" s="42"/>
      <c r="M6" s="42" t="s">
        <v>603</v>
      </c>
      <c r="N6" s="42"/>
      <c r="O6" s="42" t="s">
        <v>606</v>
      </c>
      <c r="P6" s="42"/>
      <c r="Q6" s="42" t="s">
        <v>679</v>
      </c>
      <c r="R6" s="42"/>
      <c r="S6" s="42"/>
      <c r="T6" s="42"/>
      <c r="U6" s="42"/>
      <c r="V6" s="42"/>
    </row>
    <row r="7" spans="1:26" x14ac:dyDescent="0.3">
      <c r="D7" s="1" t="s">
        <v>10</v>
      </c>
      <c r="E7" s="43">
        <v>2</v>
      </c>
      <c r="F7" s="44"/>
      <c r="G7" s="43">
        <v>5</v>
      </c>
      <c r="H7" s="44"/>
      <c r="I7" s="43">
        <v>5</v>
      </c>
      <c r="J7" s="44"/>
      <c r="K7" s="43">
        <v>2</v>
      </c>
      <c r="L7" s="44"/>
      <c r="M7" s="43">
        <v>5</v>
      </c>
      <c r="N7" s="44"/>
      <c r="O7" s="43">
        <v>3</v>
      </c>
      <c r="P7" s="44"/>
      <c r="Q7" s="43">
        <v>6</v>
      </c>
      <c r="R7" s="44"/>
      <c r="S7" s="43"/>
      <c r="T7" s="44"/>
      <c r="U7" s="43"/>
      <c r="V7" s="44"/>
    </row>
    <row r="8" spans="1:26" x14ac:dyDescent="0.3">
      <c r="D8" s="1" t="s">
        <v>1</v>
      </c>
      <c r="E8" s="45">
        <v>45935</v>
      </c>
      <c r="F8" s="45"/>
      <c r="G8" s="45">
        <v>45948</v>
      </c>
      <c r="H8" s="45"/>
      <c r="I8" s="45">
        <v>45977</v>
      </c>
      <c r="J8" s="45"/>
      <c r="K8" s="45" t="s">
        <v>413</v>
      </c>
      <c r="L8" s="45"/>
      <c r="M8" s="45">
        <v>46102</v>
      </c>
      <c r="N8" s="45"/>
      <c r="O8" s="45">
        <v>46116</v>
      </c>
      <c r="P8" s="45"/>
      <c r="Q8" s="45">
        <v>46158</v>
      </c>
      <c r="R8" s="45"/>
      <c r="S8" s="45"/>
      <c r="T8" s="45"/>
      <c r="U8" s="45"/>
      <c r="V8" s="45"/>
      <c r="X8" s="11"/>
    </row>
    <row r="9" spans="1:26" x14ac:dyDescent="0.3">
      <c r="D9" s="1" t="s">
        <v>2</v>
      </c>
      <c r="E9" s="42">
        <v>5</v>
      </c>
      <c r="F9" s="42"/>
      <c r="G9" s="42">
        <v>79</v>
      </c>
      <c r="H9" s="42"/>
      <c r="I9" s="42">
        <v>76</v>
      </c>
      <c r="J9" s="42"/>
      <c r="K9" s="42">
        <v>4</v>
      </c>
      <c r="L9" s="42"/>
      <c r="M9" s="42">
        <v>60</v>
      </c>
      <c r="N9" s="42"/>
      <c r="O9" s="42">
        <v>5</v>
      </c>
      <c r="P9" s="42"/>
      <c r="Q9" s="42">
        <v>62</v>
      </c>
      <c r="R9" s="42"/>
      <c r="S9" s="42"/>
      <c r="T9" s="42"/>
      <c r="U9" s="42"/>
      <c r="V9" s="42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1" si="0">Y11</f>
        <v>1</v>
      </c>
      <c r="B11" s="34" t="s">
        <v>389</v>
      </c>
      <c r="C11" s="34" t="s">
        <v>390</v>
      </c>
      <c r="D11" s="6" t="s">
        <v>47</v>
      </c>
      <c r="E11" s="20"/>
      <c r="F11" s="19">
        <f>IF(E11=0,,($E$9-E11)*$E$7*100/$E$9)</f>
        <v>0</v>
      </c>
      <c r="G11" s="20">
        <v>28</v>
      </c>
      <c r="H11" s="19">
        <f t="shared" ref="H11:H24" si="1">IF(G11=0,,($G$9-G11)*$G$7*100/$G$9)</f>
        <v>322.78481012658227</v>
      </c>
      <c r="I11" s="20">
        <v>40</v>
      </c>
      <c r="J11" s="19">
        <f t="shared" ref="J11:J24" si="2">IF(I11=0,,($I$9-I11)*$I$7*100/$I$9)</f>
        <v>236.84210526315789</v>
      </c>
      <c r="K11" s="20">
        <v>1</v>
      </c>
      <c r="L11" s="19">
        <f t="shared" ref="L11:L24" si="3">IF(K11=0,,($K$9-K11)*$K$7*100/$K$9)</f>
        <v>150</v>
      </c>
      <c r="M11" s="20">
        <v>44</v>
      </c>
      <c r="N11" s="19">
        <f t="shared" ref="N11:N17" si="4">IF(M11=0,,($M$9-M11)*$M$7*100/$M$9)</f>
        <v>133.33333333333334</v>
      </c>
      <c r="O11" s="20">
        <v>1</v>
      </c>
      <c r="P11" s="19">
        <f t="shared" ref="P11:P17" si="5">IF(O11=0,,($O$9-O11)*$O$7*100/$O$9)</f>
        <v>240</v>
      </c>
      <c r="Q11" s="20">
        <v>21</v>
      </c>
      <c r="R11" s="19">
        <f t="shared" ref="R11:R24" si="6">IF(Q11=0,,($Q$9-Q11)*$Q$7*100/$Q$9)</f>
        <v>396.77419354838707</v>
      </c>
      <c r="S11" s="20"/>
      <c r="T11" s="19">
        <f t="shared" ref="T11:T24" si="7">IF(S11=0,,($M$9-S11)*$M$7*100/$M$9)</f>
        <v>0</v>
      </c>
      <c r="U11" s="20"/>
      <c r="V11" s="19">
        <f t="shared" ref="V11:V24" si="8">IF(U11=0,,($U$9-U11)*$U$7*100/$U$9)</f>
        <v>0</v>
      </c>
      <c r="W11" s="8">
        <f t="shared" ref="W11:W24" si="9">P11+XJ11+H11+J11+L11+N11+P11+R11+T11+V11+F11</f>
        <v>1719.7344422714605</v>
      </c>
      <c r="X11" s="6">
        <f t="shared" ref="X11:X21" si="10">COUNTA(G11,U11,K11,O11,Q11,E11,M11,I11)</f>
        <v>6</v>
      </c>
      <c r="Y11" s="6">
        <f t="shared" ref="Y11:Y21" si="11">ROW(B11)-10</f>
        <v>1</v>
      </c>
      <c r="Z11" s="13">
        <f t="shared" ref="Z11:Z21" si="12">X11/$G$3</f>
        <v>0.8571428571428571</v>
      </c>
    </row>
    <row r="12" spans="1:26" x14ac:dyDescent="0.3">
      <c r="A12" s="5">
        <f t="shared" si="0"/>
        <v>2</v>
      </c>
      <c r="B12" s="34" t="s">
        <v>64</v>
      </c>
      <c r="C12" s="34" t="s">
        <v>65</v>
      </c>
      <c r="D12" s="6" t="s">
        <v>47</v>
      </c>
      <c r="E12" s="20">
        <v>2</v>
      </c>
      <c r="F12" s="19">
        <f>IF(E12=0,,($E$9-E12)*$E$7*100/$E$9)</f>
        <v>120</v>
      </c>
      <c r="G12" s="20">
        <v>48</v>
      </c>
      <c r="H12" s="19">
        <f t="shared" si="1"/>
        <v>196.20253164556962</v>
      </c>
      <c r="I12" s="20">
        <v>62</v>
      </c>
      <c r="J12" s="19">
        <f t="shared" si="2"/>
        <v>92.10526315789474</v>
      </c>
      <c r="K12" s="20">
        <v>2</v>
      </c>
      <c r="L12" s="19">
        <f t="shared" si="3"/>
        <v>100</v>
      </c>
      <c r="M12" s="20">
        <v>46</v>
      </c>
      <c r="N12" s="19">
        <f t="shared" si="4"/>
        <v>116.66666666666667</v>
      </c>
      <c r="O12" s="20">
        <v>3</v>
      </c>
      <c r="P12" s="19">
        <f t="shared" si="5"/>
        <v>120</v>
      </c>
      <c r="Q12" s="20">
        <v>28</v>
      </c>
      <c r="R12" s="19">
        <f t="shared" si="6"/>
        <v>329.03225806451616</v>
      </c>
      <c r="S12" s="20"/>
      <c r="T12" s="19">
        <f t="shared" si="7"/>
        <v>0</v>
      </c>
      <c r="U12" s="20"/>
      <c r="V12" s="19">
        <f t="shared" si="8"/>
        <v>0</v>
      </c>
      <c r="W12" s="8">
        <f t="shared" si="9"/>
        <v>1194.0067195346471</v>
      </c>
      <c r="X12" s="6">
        <f t="shared" si="10"/>
        <v>7</v>
      </c>
      <c r="Y12" s="6">
        <f t="shared" si="11"/>
        <v>2</v>
      </c>
      <c r="Z12" s="13">
        <f t="shared" si="12"/>
        <v>1</v>
      </c>
    </row>
    <row r="13" spans="1:26" x14ac:dyDescent="0.3">
      <c r="A13" s="5">
        <f t="shared" si="0"/>
        <v>3</v>
      </c>
      <c r="B13" s="36" t="s">
        <v>144</v>
      </c>
      <c r="C13" s="36" t="s">
        <v>150</v>
      </c>
      <c r="D13" s="6" t="s">
        <v>47</v>
      </c>
      <c r="E13" s="20">
        <v>1</v>
      </c>
      <c r="F13" s="19">
        <f>IF(E13=0,,($E$9-E13)*$E$7*100/$E$9)</f>
        <v>160</v>
      </c>
      <c r="G13" s="20">
        <v>46</v>
      </c>
      <c r="H13" s="19">
        <f t="shared" si="1"/>
        <v>208.86075949367088</v>
      </c>
      <c r="I13" s="20">
        <v>68</v>
      </c>
      <c r="J13" s="19">
        <f t="shared" si="2"/>
        <v>52.631578947368418</v>
      </c>
      <c r="K13" s="20">
        <v>3</v>
      </c>
      <c r="L13" s="19">
        <f t="shared" si="3"/>
        <v>50</v>
      </c>
      <c r="M13" s="20">
        <v>59</v>
      </c>
      <c r="N13" s="19">
        <f t="shared" si="4"/>
        <v>8.3333333333333339</v>
      </c>
      <c r="O13" s="20">
        <v>2</v>
      </c>
      <c r="P13" s="19">
        <f t="shared" si="5"/>
        <v>180</v>
      </c>
      <c r="Q13" s="20">
        <v>47</v>
      </c>
      <c r="R13" s="19">
        <f t="shared" si="6"/>
        <v>145.16129032258064</v>
      </c>
      <c r="S13" s="20"/>
      <c r="T13" s="19">
        <f t="shared" si="7"/>
        <v>0</v>
      </c>
      <c r="U13" s="20"/>
      <c r="V13" s="19">
        <f t="shared" si="8"/>
        <v>0</v>
      </c>
      <c r="W13" s="8">
        <f t="shared" si="9"/>
        <v>984.98696209695333</v>
      </c>
      <c r="X13" s="6">
        <f t="shared" si="10"/>
        <v>7</v>
      </c>
      <c r="Y13" s="6">
        <f t="shared" si="11"/>
        <v>3</v>
      </c>
      <c r="Z13" s="13">
        <f t="shared" si="12"/>
        <v>1</v>
      </c>
    </row>
    <row r="14" spans="1:26" x14ac:dyDescent="0.3">
      <c r="A14" s="5">
        <f t="shared" si="0"/>
        <v>4</v>
      </c>
      <c r="B14" s="36" t="s">
        <v>206</v>
      </c>
      <c r="C14" s="36" t="s">
        <v>207</v>
      </c>
      <c r="D14" s="6" t="s">
        <v>242</v>
      </c>
      <c r="E14" s="20">
        <v>3</v>
      </c>
      <c r="F14" s="19">
        <f>IF(E14=0,,($E$9-E14)*$E$7*100/$E$9)</f>
        <v>80</v>
      </c>
      <c r="G14" s="20">
        <v>63</v>
      </c>
      <c r="H14" s="19">
        <f t="shared" si="1"/>
        <v>101.26582278481013</v>
      </c>
      <c r="I14" s="20">
        <v>63</v>
      </c>
      <c r="J14" s="19">
        <f t="shared" si="2"/>
        <v>85.526315789473685</v>
      </c>
      <c r="K14" s="20"/>
      <c r="L14" s="19">
        <f t="shared" si="3"/>
        <v>0</v>
      </c>
      <c r="M14" s="20">
        <v>41</v>
      </c>
      <c r="N14" s="19">
        <f t="shared" si="4"/>
        <v>158.33333333333334</v>
      </c>
      <c r="O14" s="20"/>
      <c r="P14" s="19">
        <f t="shared" si="5"/>
        <v>0</v>
      </c>
      <c r="Q14" s="20">
        <v>49</v>
      </c>
      <c r="R14" s="19">
        <f t="shared" si="6"/>
        <v>125.80645161290323</v>
      </c>
      <c r="S14" s="20"/>
      <c r="T14" s="19">
        <f t="shared" si="7"/>
        <v>0</v>
      </c>
      <c r="U14" s="20"/>
      <c r="V14" s="19">
        <f t="shared" si="8"/>
        <v>0</v>
      </c>
      <c r="W14" s="8">
        <f t="shared" si="9"/>
        <v>550.93192352052029</v>
      </c>
      <c r="X14" s="6">
        <f t="shared" si="10"/>
        <v>5</v>
      </c>
      <c r="Y14" s="6">
        <f t="shared" si="11"/>
        <v>4</v>
      </c>
      <c r="Z14" s="13">
        <f t="shared" si="12"/>
        <v>0.7142857142857143</v>
      </c>
    </row>
    <row r="15" spans="1:26" x14ac:dyDescent="0.3">
      <c r="A15" s="5">
        <f t="shared" si="0"/>
        <v>5</v>
      </c>
      <c r="B15" s="36" t="s">
        <v>73</v>
      </c>
      <c r="C15" s="36" t="s">
        <v>74</v>
      </c>
      <c r="D15" s="6" t="s">
        <v>47</v>
      </c>
      <c r="E15" s="20"/>
      <c r="F15" s="19">
        <f>IF(E15=0,,($E$9-E15)*$E$7*100/$E$9)</f>
        <v>0</v>
      </c>
      <c r="G15" s="20"/>
      <c r="H15" s="19">
        <f t="shared" si="1"/>
        <v>0</v>
      </c>
      <c r="I15" s="20"/>
      <c r="J15" s="19">
        <f t="shared" si="2"/>
        <v>0</v>
      </c>
      <c r="K15" s="20"/>
      <c r="L15" s="19">
        <f t="shared" si="3"/>
        <v>0</v>
      </c>
      <c r="M15" s="20">
        <v>32</v>
      </c>
      <c r="N15" s="19">
        <f t="shared" si="4"/>
        <v>233.33333333333334</v>
      </c>
      <c r="O15" s="20"/>
      <c r="P15" s="19">
        <f t="shared" si="5"/>
        <v>0</v>
      </c>
      <c r="Q15" s="20">
        <v>53</v>
      </c>
      <c r="R15" s="19">
        <f t="shared" si="6"/>
        <v>87.096774193548384</v>
      </c>
      <c r="S15" s="20"/>
      <c r="T15" s="19">
        <f t="shared" si="7"/>
        <v>0</v>
      </c>
      <c r="U15" s="20"/>
      <c r="V15" s="19">
        <f t="shared" si="8"/>
        <v>0</v>
      </c>
      <c r="W15" s="8">
        <f t="shared" si="9"/>
        <v>320.43010752688173</v>
      </c>
      <c r="X15" s="6">
        <f t="shared" si="10"/>
        <v>2</v>
      </c>
      <c r="Y15" s="6">
        <f t="shared" si="11"/>
        <v>5</v>
      </c>
      <c r="Z15" s="13">
        <f t="shared" si="12"/>
        <v>0.2857142857142857</v>
      </c>
    </row>
    <row r="16" spans="1:26" x14ac:dyDescent="0.3">
      <c r="A16" s="5">
        <f t="shared" si="0"/>
        <v>6</v>
      </c>
      <c r="B16" s="36" t="s">
        <v>243</v>
      </c>
      <c r="C16" s="36" t="s">
        <v>70</v>
      </c>
      <c r="D16" s="6" t="s">
        <v>52</v>
      </c>
      <c r="E16" s="20">
        <v>5</v>
      </c>
      <c r="F16" s="19">
        <f>80/2</f>
        <v>40</v>
      </c>
      <c r="G16" s="20"/>
      <c r="H16" s="19">
        <f t="shared" si="1"/>
        <v>0</v>
      </c>
      <c r="I16" s="20"/>
      <c r="J16" s="19">
        <f t="shared" si="2"/>
        <v>0</v>
      </c>
      <c r="K16" s="20"/>
      <c r="L16" s="19">
        <f t="shared" si="3"/>
        <v>0</v>
      </c>
      <c r="M16" s="20">
        <v>57</v>
      </c>
      <c r="N16" s="19">
        <f t="shared" si="4"/>
        <v>25</v>
      </c>
      <c r="O16" s="20">
        <v>3</v>
      </c>
      <c r="P16" s="19">
        <f t="shared" si="5"/>
        <v>120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8">
        <f t="shared" si="9"/>
        <v>305</v>
      </c>
      <c r="X16" s="6">
        <f t="shared" si="10"/>
        <v>3</v>
      </c>
      <c r="Y16" s="6">
        <f t="shared" si="11"/>
        <v>6</v>
      </c>
      <c r="Z16" s="13">
        <f t="shared" si="12"/>
        <v>0.42857142857142855</v>
      </c>
    </row>
    <row r="17" spans="1:26" x14ac:dyDescent="0.3">
      <c r="A17" s="5">
        <f t="shared" si="0"/>
        <v>7</v>
      </c>
      <c r="B17" s="36" t="s">
        <v>68</v>
      </c>
      <c r="C17" s="36" t="s">
        <v>69</v>
      </c>
      <c r="D17" s="6" t="s">
        <v>242</v>
      </c>
      <c r="E17" s="20"/>
      <c r="F17" s="19">
        <f>IF(E17=0,,($E$9-E17)*$E$7*100/$E$9)</f>
        <v>0</v>
      </c>
      <c r="G17" s="20">
        <v>32</v>
      </c>
      <c r="H17" s="19">
        <f t="shared" si="1"/>
        <v>297.46835443037975</v>
      </c>
      <c r="I17" s="20"/>
      <c r="J17" s="19">
        <f t="shared" si="2"/>
        <v>0</v>
      </c>
      <c r="K17" s="20"/>
      <c r="L17" s="19">
        <f t="shared" si="3"/>
        <v>0</v>
      </c>
      <c r="M17" s="20"/>
      <c r="N17" s="19">
        <f t="shared" si="4"/>
        <v>0</v>
      </c>
      <c r="O17" s="20"/>
      <c r="P17" s="19">
        <f t="shared" si="5"/>
        <v>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8">
        <f t="shared" si="9"/>
        <v>297.46835443037975</v>
      </c>
      <c r="X17" s="6">
        <f t="shared" si="10"/>
        <v>1</v>
      </c>
      <c r="Y17" s="6">
        <f t="shared" si="11"/>
        <v>7</v>
      </c>
      <c r="Z17" s="13">
        <f t="shared" si="12"/>
        <v>0.14285714285714285</v>
      </c>
    </row>
    <row r="18" spans="1:26" x14ac:dyDescent="0.3">
      <c r="A18" s="5">
        <f t="shared" si="0"/>
        <v>8</v>
      </c>
      <c r="B18" s="6" t="s">
        <v>129</v>
      </c>
      <c r="C18" s="6" t="s">
        <v>414</v>
      </c>
      <c r="D18" s="6" t="s">
        <v>415</v>
      </c>
      <c r="E18" s="20"/>
      <c r="F18" s="19">
        <f>IF(E18=0,,($E$9-E18)*$E$7*100/$E$9)</f>
        <v>0</v>
      </c>
      <c r="G18" s="20"/>
      <c r="H18" s="19">
        <f t="shared" si="1"/>
        <v>0</v>
      </c>
      <c r="I18" s="20"/>
      <c r="J18" s="19">
        <f t="shared" si="2"/>
        <v>0</v>
      </c>
      <c r="K18" s="20">
        <v>3</v>
      </c>
      <c r="L18" s="19">
        <f t="shared" si="3"/>
        <v>50</v>
      </c>
      <c r="M18" s="20"/>
      <c r="N18" s="19">
        <v>0</v>
      </c>
      <c r="O18" s="20">
        <v>5</v>
      </c>
      <c r="P18" s="19">
        <v>60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8">
        <f t="shared" si="9"/>
        <v>170</v>
      </c>
      <c r="X18" s="6">
        <f t="shared" si="10"/>
        <v>2</v>
      </c>
      <c r="Y18" s="6">
        <f t="shared" si="11"/>
        <v>8</v>
      </c>
      <c r="Z18" s="13">
        <f t="shared" si="12"/>
        <v>0.2857142857142857</v>
      </c>
    </row>
    <row r="19" spans="1:26" x14ac:dyDescent="0.3">
      <c r="A19" s="5">
        <f t="shared" si="0"/>
        <v>9</v>
      </c>
      <c r="B19" s="36" t="s">
        <v>215</v>
      </c>
      <c r="C19" s="36" t="s">
        <v>166</v>
      </c>
      <c r="D19" s="6" t="s">
        <v>47</v>
      </c>
      <c r="E19" s="20">
        <v>3</v>
      </c>
      <c r="F19" s="19">
        <f>IF(E19=0,,($E$9-E19)*$E$7*100/$E$9)</f>
        <v>80</v>
      </c>
      <c r="G19" s="20"/>
      <c r="H19" s="19">
        <f t="shared" si="1"/>
        <v>0</v>
      </c>
      <c r="I19" s="20"/>
      <c r="J19" s="19">
        <f t="shared" si="2"/>
        <v>0</v>
      </c>
      <c r="K19" s="20"/>
      <c r="L19" s="19">
        <f t="shared" si="3"/>
        <v>0</v>
      </c>
      <c r="M19" s="20">
        <v>58</v>
      </c>
      <c r="N19" s="19">
        <f t="shared" ref="N19:N24" si="13">IF(M19=0,,($M$9-M19)*$M$7*100/$M$9)</f>
        <v>16.666666666666668</v>
      </c>
      <c r="O19" s="20"/>
      <c r="P19" s="19">
        <f t="shared" ref="P19:P24" si="14">IF(O19=0,,($O$9-O19)*$O$7*100/$O$9)</f>
        <v>0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8">
        <f t="shared" si="9"/>
        <v>96.666666666666671</v>
      </c>
      <c r="X19" s="6">
        <f t="shared" si="10"/>
        <v>2</v>
      </c>
      <c r="Y19" s="6">
        <f t="shared" si="11"/>
        <v>9</v>
      </c>
      <c r="Z19" s="13">
        <f t="shared" si="12"/>
        <v>0.2857142857142857</v>
      </c>
    </row>
    <row r="20" spans="1:26" x14ac:dyDescent="0.3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1"/>
        <v>0</v>
      </c>
      <c r="I20" s="20"/>
      <c r="J20" s="19">
        <f t="shared" si="2"/>
        <v>0</v>
      </c>
      <c r="K20" s="20"/>
      <c r="L20" s="19">
        <f t="shared" si="3"/>
        <v>0</v>
      </c>
      <c r="M20" s="20"/>
      <c r="N20" s="19">
        <f t="shared" si="13"/>
        <v>0</v>
      </c>
      <c r="O20" s="20"/>
      <c r="P20" s="19">
        <f t="shared" si="14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8">
        <f t="shared" si="9"/>
        <v>0</v>
      </c>
      <c r="X20" s="6">
        <f t="shared" si="10"/>
        <v>0</v>
      </c>
      <c r="Y20" s="6">
        <f t="shared" si="11"/>
        <v>10</v>
      </c>
      <c r="Z20" s="13">
        <f t="shared" si="12"/>
        <v>0</v>
      </c>
    </row>
    <row r="21" spans="1:26" x14ac:dyDescent="0.3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13"/>
        <v>0</v>
      </c>
      <c r="O21" s="20"/>
      <c r="P21" s="19">
        <f t="shared" si="14"/>
        <v>0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8">
        <f t="shared" si="9"/>
        <v>0</v>
      </c>
      <c r="X21" s="6">
        <f t="shared" si="10"/>
        <v>0</v>
      </c>
      <c r="Y21" s="6">
        <f t="shared" si="11"/>
        <v>11</v>
      </c>
      <c r="Z21" s="13">
        <f t="shared" si="12"/>
        <v>0</v>
      </c>
    </row>
    <row r="22" spans="1:26" x14ac:dyDescent="0.3">
      <c r="A22" s="5">
        <f t="shared" ref="A22:A24" si="15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13"/>
        <v>0</v>
      </c>
      <c r="O22" s="20"/>
      <c r="P22" s="19">
        <f t="shared" si="14"/>
        <v>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8">
        <f t="shared" si="9"/>
        <v>0</v>
      </c>
      <c r="X22" s="6">
        <f t="shared" ref="X22:X24" si="16">COUNTA(G22,U22,K22,O22,Q22,E22,M22,I22)</f>
        <v>0</v>
      </c>
      <c r="Y22" s="6">
        <f t="shared" ref="Y22:Y24" si="17">ROW(B22)-10</f>
        <v>12</v>
      </c>
      <c r="Z22" s="13">
        <f t="shared" ref="Z22:Z24" si="18">X22/$G$3</f>
        <v>0</v>
      </c>
    </row>
    <row r="23" spans="1:26" x14ac:dyDescent="0.3">
      <c r="A23" s="5">
        <f t="shared" si="15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13"/>
        <v>0</v>
      </c>
      <c r="O23" s="20"/>
      <c r="P23" s="19">
        <f t="shared" si="14"/>
        <v>0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8">
        <f t="shared" si="9"/>
        <v>0</v>
      </c>
      <c r="X23" s="6">
        <f t="shared" si="16"/>
        <v>0</v>
      </c>
      <c r="Y23" s="6">
        <f t="shared" si="17"/>
        <v>13</v>
      </c>
      <c r="Z23" s="13">
        <f t="shared" si="18"/>
        <v>0</v>
      </c>
    </row>
    <row r="24" spans="1:26" x14ac:dyDescent="0.3">
      <c r="A24" s="5">
        <f t="shared" si="15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13"/>
        <v>0</v>
      </c>
      <c r="O24" s="6"/>
      <c r="P24" s="19">
        <f t="shared" si="14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8">
        <f t="shared" si="9"/>
        <v>0</v>
      </c>
      <c r="X24" s="6">
        <f t="shared" si="16"/>
        <v>0</v>
      </c>
      <c r="Y24" s="6">
        <f t="shared" si="17"/>
        <v>14</v>
      </c>
      <c r="Z24" s="13">
        <f t="shared" si="18"/>
        <v>0</v>
      </c>
    </row>
    <row r="25" spans="1:26" x14ac:dyDescent="0.3">
      <c r="A25" s="39" t="s">
        <v>149</v>
      </c>
      <c r="B25" s="39"/>
      <c r="C25" s="40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5</v>
      </c>
      <c r="Q25">
        <f>COUNTA(Q11:Q24)</f>
        <v>5</v>
      </c>
      <c r="S25">
        <f>COUNTA(S11:S24)</f>
        <v>0</v>
      </c>
      <c r="U25">
        <f>COUNTA(U11:U24)</f>
        <v>0</v>
      </c>
    </row>
    <row r="26" spans="1:26" x14ac:dyDescent="0.3">
      <c r="A26" s="41" t="s">
        <v>30</v>
      </c>
      <c r="B26" s="41"/>
      <c r="C26" s="41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0.55555555555555558</v>
      </c>
      <c r="Q26" s="12">
        <f>Q25/$G$2</f>
        <v>0.55555555555555558</v>
      </c>
      <c r="S26" s="12">
        <f>S25/$G$2</f>
        <v>0</v>
      </c>
      <c r="U26" s="12">
        <f>U25/$G$2</f>
        <v>0</v>
      </c>
    </row>
    <row r="31" spans="1:26" x14ac:dyDescent="0.3">
      <c r="T31" t="s">
        <v>20</v>
      </c>
    </row>
    <row r="32" spans="1:26" x14ac:dyDescent="0.3">
      <c r="T32" t="s">
        <v>20</v>
      </c>
    </row>
    <row r="33" spans="20:20" x14ac:dyDescent="0.3">
      <c r="T33" t="s">
        <v>20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33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20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8</vt:i4>
      </vt:variant>
    </vt:vector>
  </HeadingPairs>
  <TitlesOfParts>
    <vt:vector size="30" baseType="lpstr">
      <vt:lpstr>SH-Veterans V1</vt:lpstr>
      <vt:lpstr>SH-Veterans V2</vt:lpstr>
      <vt:lpstr>SH-Veterans V3</vt:lpstr>
      <vt:lpstr>SH-Veterans V4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2026-05-22T08:57:16Z</dcterms:modified>
</cp:coreProperties>
</file>