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5-2026/"/>
    </mc:Choice>
  </mc:AlternateContent>
  <xr:revisionPtr revIDLastSave="0" documentId="8_{5046FB4C-4515-4F95-8A9D-8FA07B79A6BF}" xr6:coauthVersionLast="47" xr6:coauthVersionMax="47" xr10:uidLastSave="{00000000-0000-0000-0000-000000000000}"/>
  <bookViews>
    <workbookView xWindow="-108" yWindow="-108" windowWidth="23256" windowHeight="12456" tabRatio="820" firstSheet="6" activeTab="11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Jeune H" sheetId="46" r:id="rId8"/>
    <sheet name="Coupe Tremplin H " sheetId="44" r:id="rId9"/>
    <sheet name="Coupe Tremplin  D Jeune " sheetId="47" r:id="rId10"/>
    <sheet name="Coupe Tremplin  D" sheetId="43" r:id="rId11"/>
    <sheet name="E H-Senior" sheetId="19" r:id="rId12"/>
    <sheet name="ED-Senior" sheetId="35" r:id="rId13"/>
    <sheet name="E H-M20-" sheetId="31" r:id="rId14"/>
    <sheet name="E D-M20-" sheetId="2" r:id="rId15"/>
    <sheet name="E H-M17-" sheetId="30" r:id="rId16"/>
    <sheet name="E D-M17-" sheetId="7" r:id="rId17"/>
    <sheet name="E H-M15-" sheetId="25" r:id="rId18"/>
    <sheet name="E D-M15-" sheetId="9" r:id="rId19"/>
    <sheet name="E H-M13-" sheetId="29" r:id="rId20"/>
    <sheet name="E D-M13-" sheetId="28" r:id="rId21"/>
    <sheet name="E H-M11-" sheetId="24" r:id="rId22"/>
    <sheet name="E D-M11-" sheetId="13" r:id="rId23"/>
    <sheet name="E H-M9-" sheetId="26" r:id="rId24"/>
    <sheet name="ED-M9" sheetId="27" r:id="rId25"/>
    <sheet name="Statistiques" sheetId="32" r:id="rId26"/>
  </sheets>
  <definedNames>
    <definedName name="_xlnm._FilterDatabase" localSheetId="10" hidden="1">'Coupe Tremplin  D'!$B$10:$T$34</definedName>
    <definedName name="_xlnm._FilterDatabase" localSheetId="9" hidden="1">'Coupe Tremplin  D Jeune '!$B$10:$AD$34</definedName>
    <definedName name="_xlnm._FilterDatabase" localSheetId="8" hidden="1">'Coupe Tremplin H '!$B$10:$R$51</definedName>
    <definedName name="_xlnm._FilterDatabase" localSheetId="7" hidden="1">'Coupe Tremplin Jeune H'!$B$10:$AD$34</definedName>
    <definedName name="_xlnm._FilterDatabase" localSheetId="22" hidden="1">'E D-M11-'!$B$10:$T$30</definedName>
    <definedName name="_xlnm._FilterDatabase" localSheetId="20" hidden="1">'E D-M13-'!$B$10:$V$47</definedName>
    <definedName name="_xlnm._FilterDatabase" localSheetId="18" hidden="1">'E D-M15-'!$B$10:$W$38</definedName>
    <definedName name="_xlnm._FilterDatabase" localSheetId="14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21" hidden="1">'E H-M11-'!$B$10:$V$56</definedName>
    <definedName name="_xlnm._FilterDatabase" localSheetId="19" hidden="1">'E H-M13-'!$B$10:$X$69</definedName>
    <definedName name="_xlnm._FilterDatabase" localSheetId="17" hidden="1">'E H-M15-'!$B$10:$Y$54</definedName>
    <definedName name="_xlnm._FilterDatabase" localSheetId="13" hidden="1">'E H-M20-'!$B$10:$R$42</definedName>
    <definedName name="_xlnm._FilterDatabase" localSheetId="23" hidden="1">'E H-M9-'!$B$10:$P$40</definedName>
    <definedName name="_xlnm._FilterDatabase" localSheetId="11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4" hidden="1">'ED-M9'!$B$10:$N$23</definedName>
    <definedName name="_xlnm._FilterDatabase" localSheetId="12" hidden="1">'ED-Senior'!$B$10:$AB$39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9" i="35" l="1"/>
  <c r="Z38" i="35"/>
  <c r="Z37" i="35"/>
  <c r="Z36" i="35"/>
  <c r="Z35" i="35"/>
  <c r="Z34" i="35"/>
  <c r="Z33" i="35"/>
  <c r="Z32" i="35"/>
  <c r="Z31" i="35"/>
  <c r="Z30" i="35"/>
  <c r="Z29" i="35"/>
  <c r="Z28" i="35"/>
  <c r="Z27" i="35"/>
  <c r="Z26" i="35"/>
  <c r="Z25" i="35"/>
  <c r="Z24" i="35"/>
  <c r="Z23" i="35"/>
  <c r="Z22" i="35"/>
  <c r="Z21" i="35"/>
  <c r="Z20" i="35"/>
  <c r="Z19" i="35"/>
  <c r="Z18" i="35"/>
  <c r="Z17" i="35"/>
  <c r="Z16" i="35"/>
  <c r="Z15" i="35"/>
  <c r="Z14" i="35"/>
  <c r="Z12" i="35"/>
  <c r="Z11" i="35"/>
  <c r="Z13" i="35"/>
  <c r="AA11" i="39"/>
  <c r="AC17" i="38"/>
  <c r="AC16" i="38"/>
  <c r="AC15" i="38"/>
  <c r="AC14" i="38"/>
  <c r="AC13" i="38"/>
  <c r="AC11" i="38"/>
  <c r="AC12" i="38"/>
  <c r="AC48" i="38"/>
  <c r="AC47" i="38"/>
  <c r="AC46" i="38"/>
  <c r="AC45" i="38"/>
  <c r="AC44" i="38"/>
  <c r="AC43" i="38"/>
  <c r="AC42" i="38"/>
  <c r="AC41" i="38"/>
  <c r="AC40" i="38"/>
  <c r="AC39" i="38"/>
  <c r="AC38" i="38"/>
  <c r="AC37" i="38"/>
  <c r="AC36" i="38"/>
  <c r="AC35" i="38"/>
  <c r="AC34" i="38"/>
  <c r="AC33" i="38"/>
  <c r="AC32" i="38"/>
  <c r="AC31" i="38"/>
  <c r="AC30" i="38"/>
  <c r="AC29" i="38"/>
  <c r="AC28" i="38"/>
  <c r="AC27" i="38"/>
  <c r="AC26" i="38"/>
  <c r="AC25" i="38"/>
  <c r="AC24" i="38"/>
  <c r="AC23" i="38"/>
  <c r="AC22" i="38"/>
  <c r="AC21" i="38"/>
  <c r="AC20" i="38"/>
  <c r="AC19" i="38"/>
  <c r="AC18" i="38"/>
  <c r="AA11" i="38"/>
  <c r="P31" i="19"/>
  <c r="X38" i="35"/>
  <c r="X37" i="35"/>
  <c r="X34" i="35"/>
  <c r="X26" i="35"/>
  <c r="X25" i="35"/>
  <c r="X21" i="35"/>
  <c r="X22" i="35"/>
  <c r="X36" i="35"/>
  <c r="X35" i="35"/>
  <c r="X32" i="35"/>
  <c r="X31" i="35"/>
  <c r="X24" i="35"/>
  <c r="X16" i="35"/>
  <c r="X30" i="35"/>
  <c r="X29" i="35"/>
  <c r="X28" i="35"/>
  <c r="X27" i="35"/>
  <c r="X23" i="35"/>
  <c r="X20" i="35"/>
  <c r="X19" i="35"/>
  <c r="X18" i="35"/>
  <c r="X17" i="35"/>
  <c r="X15" i="35"/>
  <c r="X14" i="35"/>
  <c r="X12" i="35"/>
  <c r="X11" i="35"/>
  <c r="X13" i="35"/>
  <c r="Q34" i="44"/>
  <c r="P45" i="44"/>
  <c r="Q45" i="44" s="1"/>
  <c r="P51" i="44"/>
  <c r="P50" i="44"/>
  <c r="P49" i="44"/>
  <c r="P48" i="44"/>
  <c r="P47" i="44"/>
  <c r="P46" i="44"/>
  <c r="Q46" i="44" s="1"/>
  <c r="P44" i="44"/>
  <c r="P43" i="44"/>
  <c r="P42" i="44"/>
  <c r="P41" i="44"/>
  <c r="P40" i="44"/>
  <c r="P39" i="44"/>
  <c r="P38" i="44"/>
  <c r="P37" i="44"/>
  <c r="P36" i="44"/>
  <c r="P35" i="44"/>
  <c r="P34" i="44"/>
  <c r="P33" i="44"/>
  <c r="P31" i="44"/>
  <c r="P30" i="44"/>
  <c r="P29" i="44"/>
  <c r="P18" i="44"/>
  <c r="Q18" i="44" s="1"/>
  <c r="P28" i="44"/>
  <c r="P27" i="44"/>
  <c r="P26" i="44"/>
  <c r="P25" i="44"/>
  <c r="P24" i="44"/>
  <c r="P23" i="44"/>
  <c r="P22" i="44"/>
  <c r="P21" i="44"/>
  <c r="P20" i="44"/>
  <c r="P19" i="44"/>
  <c r="P15" i="44"/>
  <c r="P14" i="44"/>
  <c r="P17" i="44"/>
  <c r="P16" i="44"/>
  <c r="P13" i="44"/>
  <c r="P12" i="44"/>
  <c r="P11" i="44"/>
  <c r="Z11" i="30"/>
  <c r="V23" i="19"/>
  <c r="Y13" i="37"/>
  <c r="V35" i="35"/>
  <c r="V24" i="35"/>
  <c r="V18" i="35"/>
  <c r="V14" i="35"/>
  <c r="V11" i="35"/>
  <c r="V13" i="35"/>
  <c r="N46" i="44"/>
  <c r="N18" i="44"/>
  <c r="N34" i="44"/>
  <c r="N48" i="44"/>
  <c r="N51" i="44"/>
  <c r="N50" i="44"/>
  <c r="N49" i="44"/>
  <c r="N47" i="44"/>
  <c r="N26" i="44"/>
  <c r="N44" i="44"/>
  <c r="N43" i="44"/>
  <c r="N41" i="44"/>
  <c r="N40" i="44"/>
  <c r="N38" i="44"/>
  <c r="N39" i="44"/>
  <c r="N37" i="44"/>
  <c r="N36" i="44"/>
  <c r="N35" i="44"/>
  <c r="N33" i="44"/>
  <c r="N32" i="44"/>
  <c r="N31" i="44"/>
  <c r="N20" i="44"/>
  <c r="N30" i="44"/>
  <c r="N29" i="44"/>
  <c r="N28" i="44"/>
  <c r="N27" i="44"/>
  <c r="N25" i="44"/>
  <c r="N24" i="44"/>
  <c r="N23" i="44"/>
  <c r="N22" i="44"/>
  <c r="N21" i="44"/>
  <c r="N19" i="44"/>
  <c r="N15" i="44"/>
  <c r="N13" i="44"/>
  <c r="N14" i="44"/>
  <c r="N17" i="44"/>
  <c r="N16" i="44"/>
  <c r="N12" i="44"/>
  <c r="N11" i="44"/>
  <c r="N25" i="43"/>
  <c r="N22" i="43"/>
  <c r="N34" i="43"/>
  <c r="N33" i="43"/>
  <c r="N32" i="43"/>
  <c r="N31" i="43"/>
  <c r="N30" i="43"/>
  <c r="N28" i="43"/>
  <c r="N27" i="43"/>
  <c r="N26" i="43"/>
  <c r="N24" i="43"/>
  <c r="N23" i="43"/>
  <c r="N16" i="43"/>
  <c r="N21" i="43"/>
  <c r="N20" i="43"/>
  <c r="N19" i="43"/>
  <c r="N18" i="43"/>
  <c r="N17" i="43"/>
  <c r="N15" i="43"/>
  <c r="N14" i="43"/>
  <c r="N13" i="43"/>
  <c r="N11" i="43"/>
  <c r="T33" i="37"/>
  <c r="T32" i="37"/>
  <c r="T31" i="37"/>
  <c r="T30" i="37"/>
  <c r="T29" i="37"/>
  <c r="T19" i="37"/>
  <c r="T21" i="37"/>
  <c r="T28" i="37"/>
  <c r="T26" i="37"/>
  <c r="T25" i="37"/>
  <c r="T24" i="37"/>
  <c r="T23" i="37"/>
  <c r="T18" i="37"/>
  <c r="T15" i="37"/>
  <c r="T22" i="37"/>
  <c r="T20" i="37"/>
  <c r="T16" i="37"/>
  <c r="T17" i="37"/>
  <c r="T14" i="37"/>
  <c r="T13" i="37"/>
  <c r="T11" i="37"/>
  <c r="T12" i="37"/>
  <c r="U46" i="28"/>
  <c r="P45" i="28"/>
  <c r="P44" i="28"/>
  <c r="P43" i="28"/>
  <c r="P42" i="28"/>
  <c r="P41" i="28"/>
  <c r="P40" i="28"/>
  <c r="P39" i="28"/>
  <c r="P38" i="28"/>
  <c r="P37" i="28"/>
  <c r="P36" i="28"/>
  <c r="U36" i="28" s="1"/>
  <c r="P35" i="28"/>
  <c r="P34" i="28"/>
  <c r="P28" i="28"/>
  <c r="P33" i="28"/>
  <c r="P31" i="28"/>
  <c r="P32" i="28"/>
  <c r="P30" i="28"/>
  <c r="P29" i="28"/>
  <c r="P27" i="28"/>
  <c r="P26" i="28"/>
  <c r="P25" i="28"/>
  <c r="P24" i="28"/>
  <c r="P22" i="28"/>
  <c r="P23" i="28"/>
  <c r="P21" i="28"/>
  <c r="P20" i="28"/>
  <c r="P17" i="28"/>
  <c r="P19" i="28"/>
  <c r="P16" i="28"/>
  <c r="P18" i="28"/>
  <c r="P14" i="28"/>
  <c r="P15" i="28"/>
  <c r="P13" i="28"/>
  <c r="P12" i="28"/>
  <c r="P11" i="28"/>
  <c r="V46" i="28"/>
  <c r="S38" i="9"/>
  <c r="X38" i="9" s="1"/>
  <c r="S37" i="9"/>
  <c r="S36" i="9"/>
  <c r="X36" i="9" s="1"/>
  <c r="S35" i="9"/>
  <c r="S34" i="9"/>
  <c r="S33" i="9"/>
  <c r="S32" i="9"/>
  <c r="S31" i="9"/>
  <c r="S29" i="9"/>
  <c r="S30" i="9"/>
  <c r="S27" i="9"/>
  <c r="S28" i="9"/>
  <c r="S26" i="9"/>
  <c r="S24" i="9"/>
  <c r="S25" i="9"/>
  <c r="S23" i="9"/>
  <c r="S22" i="9"/>
  <c r="S21" i="9"/>
  <c r="S19" i="9"/>
  <c r="S20" i="9"/>
  <c r="S16" i="9"/>
  <c r="S18" i="9"/>
  <c r="S15" i="9"/>
  <c r="S17" i="9"/>
  <c r="S12" i="9"/>
  <c r="S14" i="9"/>
  <c r="S13" i="9"/>
  <c r="S11" i="9"/>
  <c r="Q28" i="9"/>
  <c r="Z38" i="9"/>
  <c r="Z37" i="9"/>
  <c r="Z36" i="9"/>
  <c r="Z35" i="9"/>
  <c r="Z34" i="9"/>
  <c r="Z33" i="9"/>
  <c r="Y36" i="9"/>
  <c r="Y35" i="9"/>
  <c r="Q22" i="9"/>
  <c r="X22" i="9" s="1"/>
  <c r="Q26" i="9"/>
  <c r="X26" i="9" s="1"/>
  <c r="Q35" i="9"/>
  <c r="Y34" i="9"/>
  <c r="A34" i="9" s="1"/>
  <c r="Y37" i="9"/>
  <c r="A37" i="9" s="1"/>
  <c r="L25" i="43"/>
  <c r="L22" i="43"/>
  <c r="L29" i="43"/>
  <c r="L34" i="43"/>
  <c r="L33" i="43"/>
  <c r="L32" i="43"/>
  <c r="L31" i="43"/>
  <c r="L30" i="43"/>
  <c r="L28" i="43"/>
  <c r="L27" i="43"/>
  <c r="L18" i="43"/>
  <c r="L26" i="43"/>
  <c r="L24" i="43"/>
  <c r="L23" i="43"/>
  <c r="L16" i="43"/>
  <c r="L21" i="43"/>
  <c r="L20" i="43"/>
  <c r="L19" i="43"/>
  <c r="L11" i="43"/>
  <c r="L17" i="43"/>
  <c r="L13" i="43"/>
  <c r="L15" i="43"/>
  <c r="L14" i="43"/>
  <c r="L38" i="44"/>
  <c r="Q38" i="44" s="1"/>
  <c r="L35" i="44"/>
  <c r="Q35" i="44" s="1"/>
  <c r="L32" i="44"/>
  <c r="Q32" i="44" s="1"/>
  <c r="L24" i="44"/>
  <c r="Q24" i="44" s="1"/>
  <c r="L49" i="44"/>
  <c r="Q49" i="44" s="1"/>
  <c r="L51" i="44"/>
  <c r="L50" i="44"/>
  <c r="L47" i="44"/>
  <c r="L26" i="44"/>
  <c r="L42" i="44"/>
  <c r="Q42" i="44" s="1"/>
  <c r="L44" i="44"/>
  <c r="L43" i="44"/>
  <c r="L41" i="44"/>
  <c r="L40" i="44"/>
  <c r="Q40" i="44" s="1"/>
  <c r="L39" i="44"/>
  <c r="L29" i="44"/>
  <c r="L37" i="44"/>
  <c r="L36" i="44"/>
  <c r="L19" i="44"/>
  <c r="L33" i="44"/>
  <c r="L30" i="44"/>
  <c r="Q30" i="44" s="1"/>
  <c r="L13" i="44"/>
  <c r="L16" i="44"/>
  <c r="Y42" i="31"/>
  <c r="Z41" i="31"/>
  <c r="R34" i="31"/>
  <c r="Y34" i="31" s="1"/>
  <c r="Z40" i="31"/>
  <c r="R32" i="31"/>
  <c r="Y32" i="31" s="1"/>
  <c r="Z39" i="31"/>
  <c r="P15" i="2"/>
  <c r="P12" i="2"/>
  <c r="T39" i="35"/>
  <c r="T38" i="35"/>
  <c r="T37" i="35"/>
  <c r="T34" i="35"/>
  <c r="T26" i="35"/>
  <c r="T25" i="35"/>
  <c r="T21" i="35"/>
  <c r="T22" i="35"/>
  <c r="T36" i="35"/>
  <c r="T35" i="35"/>
  <c r="T32" i="35"/>
  <c r="T33" i="35"/>
  <c r="T31" i="35"/>
  <c r="T24" i="35"/>
  <c r="T16" i="35"/>
  <c r="T30" i="35"/>
  <c r="T18" i="35"/>
  <c r="T29" i="35"/>
  <c r="T28" i="35"/>
  <c r="T27" i="35"/>
  <c r="T23" i="35"/>
  <c r="T20" i="35"/>
  <c r="T19" i="35"/>
  <c r="T11" i="35"/>
  <c r="T13" i="35"/>
  <c r="P33" i="42"/>
  <c r="P32" i="42"/>
  <c r="P31" i="42"/>
  <c r="P30" i="42"/>
  <c r="P29" i="42"/>
  <c r="P28" i="42"/>
  <c r="P27" i="42"/>
  <c r="P26" i="42"/>
  <c r="P25" i="42"/>
  <c r="P24" i="42"/>
  <c r="P23" i="42"/>
  <c r="P22" i="42"/>
  <c r="P21" i="42"/>
  <c r="P20" i="42"/>
  <c r="P19" i="42"/>
  <c r="P18" i="42"/>
  <c r="P16" i="42"/>
  <c r="P17" i="42"/>
  <c r="P13" i="42"/>
  <c r="P15" i="42"/>
  <c r="P14" i="42"/>
  <c r="P11" i="42"/>
  <c r="P12" i="42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3" i="7"/>
  <c r="V14" i="7"/>
  <c r="V11" i="7"/>
  <c r="V12" i="7"/>
  <c r="V64" i="30"/>
  <c r="V63" i="30"/>
  <c r="V62" i="30"/>
  <c r="V61" i="30"/>
  <c r="V60" i="30"/>
  <c r="V59" i="30"/>
  <c r="V58" i="30"/>
  <c r="V57" i="30"/>
  <c r="V56" i="30"/>
  <c r="V55" i="30"/>
  <c r="V54" i="30"/>
  <c r="V53" i="30"/>
  <c r="V52" i="30"/>
  <c r="V51" i="30"/>
  <c r="V50" i="30"/>
  <c r="V49" i="30"/>
  <c r="V48" i="30"/>
  <c r="V47" i="30"/>
  <c r="V46" i="30"/>
  <c r="V45" i="30"/>
  <c r="V44" i="30"/>
  <c r="V43" i="30"/>
  <c r="V42" i="30"/>
  <c r="V41" i="30"/>
  <c r="V40" i="30"/>
  <c r="V39" i="30"/>
  <c r="V33" i="30"/>
  <c r="V38" i="30"/>
  <c r="V32" i="30"/>
  <c r="V37" i="30"/>
  <c r="V36" i="30"/>
  <c r="V35" i="30"/>
  <c r="V34" i="30"/>
  <c r="V18" i="30"/>
  <c r="V31" i="30"/>
  <c r="V26" i="30"/>
  <c r="V27" i="30"/>
  <c r="V30" i="30"/>
  <c r="V28" i="30"/>
  <c r="V17" i="30"/>
  <c r="V29" i="30"/>
  <c r="V22" i="30"/>
  <c r="V23" i="30"/>
  <c r="V16" i="30"/>
  <c r="V13" i="30"/>
  <c r="V14" i="30"/>
  <c r="V21" i="30"/>
  <c r="V25" i="30"/>
  <c r="V24" i="30"/>
  <c r="V19" i="30"/>
  <c r="V12" i="30"/>
  <c r="V15" i="30"/>
  <c r="V11" i="30"/>
  <c r="V20" i="30"/>
  <c r="F14" i="35"/>
  <c r="J48" i="44"/>
  <c r="Q48" i="44" s="1"/>
  <c r="J42" i="44"/>
  <c r="J43" i="44"/>
  <c r="Q43" i="44" s="1"/>
  <c r="J30" i="44"/>
  <c r="J40" i="44"/>
  <c r="J51" i="44"/>
  <c r="J50" i="44"/>
  <c r="J47" i="44"/>
  <c r="J26" i="44"/>
  <c r="J44" i="44"/>
  <c r="J41" i="44"/>
  <c r="J39" i="44"/>
  <c r="J29" i="44"/>
  <c r="J37" i="44"/>
  <c r="J36" i="44"/>
  <c r="J19" i="44"/>
  <c r="J33" i="44"/>
  <c r="J17" i="44"/>
  <c r="J13" i="44"/>
  <c r="J31" i="44"/>
  <c r="J20" i="44"/>
  <c r="J28" i="44"/>
  <c r="J12" i="44"/>
  <c r="J27" i="44"/>
  <c r="J25" i="44"/>
  <c r="J23" i="44"/>
  <c r="J22" i="44"/>
  <c r="J14" i="44"/>
  <c r="J21" i="44"/>
  <c r="J15" i="44"/>
  <c r="J11" i="44"/>
  <c r="J16" i="44"/>
  <c r="J25" i="43"/>
  <c r="J22" i="43"/>
  <c r="J29" i="43"/>
  <c r="J31" i="43"/>
  <c r="J16" i="43"/>
  <c r="J11" i="43"/>
  <c r="J34" i="43"/>
  <c r="J33" i="43"/>
  <c r="J32" i="43"/>
  <c r="J30" i="43"/>
  <c r="J28" i="43"/>
  <c r="J27" i="43"/>
  <c r="J18" i="43"/>
  <c r="J26" i="43"/>
  <c r="J24" i="43"/>
  <c r="J23" i="43"/>
  <c r="J21" i="43"/>
  <c r="J20" i="43"/>
  <c r="J14" i="43"/>
  <c r="J13" i="43"/>
  <c r="J19" i="43"/>
  <c r="J17" i="43"/>
  <c r="J15" i="43"/>
  <c r="J12" i="43"/>
  <c r="T64" i="30"/>
  <c r="T63" i="30"/>
  <c r="T62" i="30"/>
  <c r="T59" i="30"/>
  <c r="T57" i="30"/>
  <c r="T53" i="30"/>
  <c r="T55" i="30"/>
  <c r="T49" i="30"/>
  <c r="T44" i="30"/>
  <c r="T40" i="30"/>
  <c r="T45" i="30"/>
  <c r="T61" i="30"/>
  <c r="T46" i="30"/>
  <c r="T60" i="30"/>
  <c r="T52" i="30"/>
  <c r="T58" i="30"/>
  <c r="T56" i="30"/>
  <c r="T48" i="30"/>
  <c r="T51" i="30"/>
  <c r="T47" i="30"/>
  <c r="T50" i="30"/>
  <c r="T54" i="30"/>
  <c r="T39" i="30"/>
  <c r="T42" i="30"/>
  <c r="T33" i="30"/>
  <c r="T37" i="30"/>
  <c r="T43" i="30"/>
  <c r="T41" i="30"/>
  <c r="T32" i="30"/>
  <c r="T34" i="30"/>
  <c r="T36" i="30"/>
  <c r="T38" i="30"/>
  <c r="T31" i="30"/>
  <c r="T35" i="30"/>
  <c r="T30" i="30"/>
  <c r="T18" i="30"/>
  <c r="T28" i="30"/>
  <c r="T17" i="30"/>
  <c r="T26" i="30"/>
  <c r="T27" i="30"/>
  <c r="T14" i="30"/>
  <c r="T29" i="30"/>
  <c r="T22" i="30"/>
  <c r="T25" i="30"/>
  <c r="T12" i="30"/>
  <c r="T23" i="30"/>
  <c r="T19" i="30"/>
  <c r="T15" i="30"/>
  <c r="T24" i="30"/>
  <c r="T13" i="30"/>
  <c r="T11" i="30"/>
  <c r="T16" i="30"/>
  <c r="T20" i="30"/>
  <c r="T21" i="30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6" i="13"/>
  <c r="H13" i="13"/>
  <c r="H12" i="13"/>
  <c r="H15" i="13"/>
  <c r="H11" i="13"/>
  <c r="H14" i="13"/>
  <c r="N69" i="29"/>
  <c r="N68" i="29"/>
  <c r="N67" i="29"/>
  <c r="N64" i="29"/>
  <c r="N63" i="29"/>
  <c r="N59" i="29"/>
  <c r="N57" i="29"/>
  <c r="N54" i="29"/>
  <c r="N51" i="29"/>
  <c r="N62" i="29"/>
  <c r="N53" i="29"/>
  <c r="N49" i="29"/>
  <c r="N44" i="29"/>
  <c r="N38" i="29"/>
  <c r="N36" i="29"/>
  <c r="N66" i="29"/>
  <c r="N65" i="29"/>
  <c r="N34" i="29"/>
  <c r="N56" i="29"/>
  <c r="N61" i="29"/>
  <c r="N60" i="29"/>
  <c r="N48" i="29"/>
  <c r="N58" i="29"/>
  <c r="N55" i="29"/>
  <c r="N39" i="29"/>
  <c r="N33" i="29"/>
  <c r="N37" i="29"/>
  <c r="N50" i="29"/>
  <c r="N52" i="29"/>
  <c r="N41" i="29"/>
  <c r="N31" i="29"/>
  <c r="N47" i="29"/>
  <c r="N46" i="29"/>
  <c r="N45" i="29"/>
  <c r="N43" i="29"/>
  <c r="N42" i="29"/>
  <c r="N30" i="29"/>
  <c r="N26" i="29"/>
  <c r="N40" i="29"/>
  <c r="N22" i="29"/>
  <c r="N32" i="29"/>
  <c r="N27" i="29"/>
  <c r="N35" i="29"/>
  <c r="N28" i="29"/>
  <c r="N29" i="29"/>
  <c r="N21" i="29"/>
  <c r="N25" i="29"/>
  <c r="N19" i="29"/>
  <c r="N24" i="29"/>
  <c r="N18" i="29"/>
  <c r="N23" i="29"/>
  <c r="N20" i="29"/>
  <c r="N17" i="29"/>
  <c r="N16" i="29"/>
  <c r="N15" i="29"/>
  <c r="N14" i="29"/>
  <c r="N12" i="29"/>
  <c r="N13" i="29"/>
  <c r="N36" i="28"/>
  <c r="N40" i="28"/>
  <c r="N34" i="28"/>
  <c r="N33" i="28"/>
  <c r="N31" i="28"/>
  <c r="N32" i="28"/>
  <c r="N26" i="28"/>
  <c r="N23" i="28"/>
  <c r="N42" i="28"/>
  <c r="N45" i="28"/>
  <c r="N44" i="28"/>
  <c r="N43" i="28"/>
  <c r="N41" i="28"/>
  <c r="N27" i="28"/>
  <c r="N35" i="28"/>
  <c r="N30" i="28"/>
  <c r="N28" i="28"/>
  <c r="N39" i="28"/>
  <c r="N38" i="28"/>
  <c r="N37" i="28"/>
  <c r="N24" i="28"/>
  <c r="N21" i="28"/>
  <c r="N29" i="28"/>
  <c r="N18" i="28"/>
  <c r="N16" i="28"/>
  <c r="N19" i="28"/>
  <c r="N14" i="28"/>
  <c r="N25" i="28"/>
  <c r="N17" i="28"/>
  <c r="N22" i="28"/>
  <c r="N15" i="28"/>
  <c r="N13" i="28"/>
  <c r="N20" i="28"/>
  <c r="N12" i="28"/>
  <c r="N11" i="28"/>
  <c r="W45" i="28"/>
  <c r="X45" i="28" s="1"/>
  <c r="V45" i="28"/>
  <c r="W44" i="28"/>
  <c r="X44" i="28" s="1"/>
  <c r="W43" i="28" l="1"/>
  <c r="X43" i="28" s="1"/>
  <c r="O37" i="9"/>
  <c r="O28" i="9"/>
  <c r="X28" i="9" s="1"/>
  <c r="O35" i="9"/>
  <c r="O34" i="9"/>
  <c r="O33" i="9"/>
  <c r="O32" i="9"/>
  <c r="O24" i="9"/>
  <c r="O31" i="9"/>
  <c r="O29" i="9"/>
  <c r="O27" i="9"/>
  <c r="O30" i="9"/>
  <c r="O25" i="9"/>
  <c r="O23" i="9"/>
  <c r="O21" i="9"/>
  <c r="O19" i="9"/>
  <c r="O16" i="9"/>
  <c r="O15" i="9"/>
  <c r="O20" i="9"/>
  <c r="O17" i="9"/>
  <c r="O18" i="9"/>
  <c r="O13" i="9"/>
  <c r="O14" i="9"/>
  <c r="O12" i="9"/>
  <c r="O11" i="9"/>
  <c r="Y33" i="9"/>
  <c r="A33" i="9" s="1"/>
  <c r="N15" i="2"/>
  <c r="R11" i="35"/>
  <c r="R13" i="35"/>
  <c r="P39" i="35"/>
  <c r="P38" i="35"/>
  <c r="P37" i="35"/>
  <c r="P34" i="35"/>
  <c r="P26" i="35"/>
  <c r="P25" i="35"/>
  <c r="P32" i="35"/>
  <c r="P24" i="35"/>
  <c r="P28" i="35"/>
  <c r="P27" i="35"/>
  <c r="P36" i="35"/>
  <c r="P16" i="35"/>
  <c r="P35" i="35"/>
  <c r="P33" i="35"/>
  <c r="P31" i="35"/>
  <c r="P30" i="35"/>
  <c r="P18" i="35"/>
  <c r="P29" i="35"/>
  <c r="P20" i="35"/>
  <c r="P23" i="35"/>
  <c r="P17" i="35"/>
  <c r="P14" i="35"/>
  <c r="P19" i="35"/>
  <c r="P15" i="35"/>
  <c r="P13" i="35"/>
  <c r="P11" i="35"/>
  <c r="P12" i="35"/>
  <c r="P100" i="19"/>
  <c r="P99" i="19"/>
  <c r="P98" i="19"/>
  <c r="P97" i="19"/>
  <c r="P96" i="19"/>
  <c r="P95" i="19"/>
  <c r="P94" i="19"/>
  <c r="P93" i="19"/>
  <c r="P92" i="19"/>
  <c r="P72" i="19"/>
  <c r="P67" i="19"/>
  <c r="P62" i="19"/>
  <c r="P58" i="19"/>
  <c r="P53" i="19"/>
  <c r="P50" i="19"/>
  <c r="P49" i="19"/>
  <c r="P61" i="19"/>
  <c r="P70" i="19"/>
  <c r="P71" i="19"/>
  <c r="P34" i="19"/>
  <c r="P59" i="19"/>
  <c r="P63" i="19"/>
  <c r="P60" i="19"/>
  <c r="P27" i="19"/>
  <c r="P33" i="19"/>
  <c r="P54" i="19"/>
  <c r="P48" i="19"/>
  <c r="P51" i="19"/>
  <c r="P20" i="19"/>
  <c r="P91" i="19"/>
  <c r="P90" i="19"/>
  <c r="P89" i="19"/>
  <c r="P88" i="19"/>
  <c r="P76" i="19"/>
  <c r="P87" i="19"/>
  <c r="P86" i="19"/>
  <c r="P85" i="19"/>
  <c r="P84" i="19"/>
  <c r="P83" i="19"/>
  <c r="P42" i="19"/>
  <c r="P82" i="19"/>
  <c r="P37" i="19"/>
  <c r="P81" i="19"/>
  <c r="P80" i="19"/>
  <c r="P79" i="19"/>
  <c r="P40" i="19"/>
  <c r="P41" i="19"/>
  <c r="P38" i="19"/>
  <c r="P78" i="19"/>
  <c r="P64" i="19"/>
  <c r="P75" i="19"/>
  <c r="P77" i="19"/>
  <c r="P74" i="19"/>
  <c r="P73" i="19"/>
  <c r="P69" i="19"/>
  <c r="P47" i="19"/>
  <c r="P23" i="19"/>
  <c r="P43" i="19"/>
  <c r="P26" i="19"/>
  <c r="P29" i="19"/>
  <c r="H50" i="44"/>
  <c r="Q50" i="44" s="1"/>
  <c r="H47" i="44"/>
  <c r="Q47" i="44" s="1"/>
  <c r="H44" i="44"/>
  <c r="Q44" i="44" s="1"/>
  <c r="H13" i="44"/>
  <c r="R56" i="30"/>
  <c r="R61" i="30"/>
  <c r="R46" i="30"/>
  <c r="R60" i="30"/>
  <c r="R52" i="30"/>
  <c r="R51" i="30"/>
  <c r="R50" i="30"/>
  <c r="R54" i="30"/>
  <c r="R32" i="30"/>
  <c r="R23" i="30"/>
  <c r="L65" i="29"/>
  <c r="L48" i="29"/>
  <c r="L20" i="29"/>
  <c r="L25" i="29"/>
  <c r="L42" i="28"/>
  <c r="L45" i="28"/>
  <c r="L43" i="28"/>
  <c r="L30" i="28"/>
  <c r="L29" i="28"/>
  <c r="L19" i="28"/>
  <c r="R27" i="38"/>
  <c r="M35" i="47"/>
  <c r="K35" i="47"/>
  <c r="I35" i="47"/>
  <c r="G35" i="47"/>
  <c r="E35" i="47"/>
  <c r="AB34" i="47"/>
  <c r="Z34" i="47"/>
  <c r="X34" i="47"/>
  <c r="V34" i="47"/>
  <c r="T34" i="47"/>
  <c r="R34" i="47"/>
  <c r="P34" i="47"/>
  <c r="N34" i="47"/>
  <c r="L34" i="47"/>
  <c r="J34" i="47"/>
  <c r="H34" i="47"/>
  <c r="F34" i="47"/>
  <c r="AB33" i="47"/>
  <c r="Z33" i="47"/>
  <c r="X33" i="47"/>
  <c r="V33" i="47"/>
  <c r="T33" i="47"/>
  <c r="R33" i="47"/>
  <c r="P33" i="47"/>
  <c r="N33" i="47"/>
  <c r="L33" i="47"/>
  <c r="J33" i="47"/>
  <c r="H33" i="47"/>
  <c r="F33" i="47"/>
  <c r="AB32" i="47"/>
  <c r="Z32" i="47"/>
  <c r="X32" i="47"/>
  <c r="V32" i="47"/>
  <c r="T32" i="47"/>
  <c r="R32" i="47"/>
  <c r="P32" i="47"/>
  <c r="N32" i="47"/>
  <c r="L32" i="47"/>
  <c r="J32" i="47"/>
  <c r="H32" i="47"/>
  <c r="F32" i="47"/>
  <c r="AB31" i="47"/>
  <c r="Z31" i="47"/>
  <c r="X31" i="47"/>
  <c r="V31" i="47"/>
  <c r="T31" i="47"/>
  <c r="R31" i="47"/>
  <c r="P31" i="47"/>
  <c r="N31" i="47"/>
  <c r="L31" i="47"/>
  <c r="J31" i="47"/>
  <c r="H31" i="47"/>
  <c r="F31" i="47"/>
  <c r="AB30" i="47"/>
  <c r="Z30" i="47"/>
  <c r="X30" i="47"/>
  <c r="V30" i="47"/>
  <c r="T30" i="47"/>
  <c r="R30" i="47"/>
  <c r="P30" i="47"/>
  <c r="N30" i="47"/>
  <c r="L30" i="47"/>
  <c r="J30" i="47"/>
  <c r="H30" i="47"/>
  <c r="F30" i="47"/>
  <c r="AB29" i="47"/>
  <c r="Z29" i="47"/>
  <c r="N29" i="47"/>
  <c r="F29" i="47"/>
  <c r="AC29" i="47" s="1"/>
  <c r="AB28" i="47"/>
  <c r="Z28" i="47"/>
  <c r="X28" i="47"/>
  <c r="V28" i="47"/>
  <c r="T28" i="47"/>
  <c r="R28" i="47"/>
  <c r="P28" i="47"/>
  <c r="N28" i="47"/>
  <c r="L28" i="47"/>
  <c r="J28" i="47"/>
  <c r="H28" i="47"/>
  <c r="F28" i="47"/>
  <c r="X27" i="47"/>
  <c r="N27" i="47"/>
  <c r="J27" i="47"/>
  <c r="H27" i="47"/>
  <c r="F27" i="47"/>
  <c r="AC27" i="47" s="1"/>
  <c r="AB26" i="47"/>
  <c r="Z26" i="47"/>
  <c r="X26" i="47"/>
  <c r="V26" i="47"/>
  <c r="T26" i="47"/>
  <c r="R26" i="47"/>
  <c r="P26" i="47"/>
  <c r="N26" i="47"/>
  <c r="L26" i="47"/>
  <c r="J26" i="47"/>
  <c r="H26" i="47"/>
  <c r="F26" i="47"/>
  <c r="AB25" i="47"/>
  <c r="Z25" i="47"/>
  <c r="X25" i="47"/>
  <c r="V25" i="47"/>
  <c r="T25" i="47"/>
  <c r="R25" i="47"/>
  <c r="P25" i="47"/>
  <c r="N25" i="47"/>
  <c r="L25" i="47"/>
  <c r="J25" i="47"/>
  <c r="H25" i="47"/>
  <c r="F25" i="47"/>
  <c r="AB24" i="47"/>
  <c r="Z24" i="47"/>
  <c r="X24" i="47"/>
  <c r="V24" i="47"/>
  <c r="T24" i="47"/>
  <c r="R24" i="47"/>
  <c r="P24" i="47"/>
  <c r="N24" i="47"/>
  <c r="L24" i="47"/>
  <c r="J24" i="47"/>
  <c r="H24" i="47"/>
  <c r="F24" i="47"/>
  <c r="AB23" i="47"/>
  <c r="Z23" i="47"/>
  <c r="X23" i="47"/>
  <c r="V23" i="47"/>
  <c r="T23" i="47"/>
  <c r="R23" i="47"/>
  <c r="P23" i="47"/>
  <c r="N23" i="47"/>
  <c r="L23" i="47"/>
  <c r="J23" i="47"/>
  <c r="H23" i="47"/>
  <c r="F23" i="47"/>
  <c r="AB22" i="47"/>
  <c r="Z22" i="47"/>
  <c r="X22" i="47"/>
  <c r="V22" i="47"/>
  <c r="T22" i="47"/>
  <c r="R22" i="47"/>
  <c r="P22" i="47"/>
  <c r="N22" i="47"/>
  <c r="L22" i="47"/>
  <c r="J22" i="47"/>
  <c r="H22" i="47"/>
  <c r="AB21" i="47"/>
  <c r="Z21" i="47"/>
  <c r="X21" i="47"/>
  <c r="V21" i="47"/>
  <c r="T21" i="47"/>
  <c r="R21" i="47"/>
  <c r="P21" i="47"/>
  <c r="N21" i="47"/>
  <c r="L21" i="47"/>
  <c r="J21" i="47"/>
  <c r="H21" i="47"/>
  <c r="F21" i="47"/>
  <c r="AD20" i="47"/>
  <c r="AB20" i="47"/>
  <c r="Z20" i="47"/>
  <c r="X20" i="47"/>
  <c r="V20" i="47"/>
  <c r="T20" i="47"/>
  <c r="R20" i="47"/>
  <c r="P20" i="47"/>
  <c r="N20" i="47"/>
  <c r="L20" i="47"/>
  <c r="J20" i="47"/>
  <c r="H20" i="47"/>
  <c r="F20" i="47"/>
  <c r="AD19" i="47"/>
  <c r="AB19" i="47"/>
  <c r="Z19" i="47"/>
  <c r="X19" i="47"/>
  <c r="V19" i="47"/>
  <c r="T19" i="47"/>
  <c r="R19" i="47"/>
  <c r="P19" i="47"/>
  <c r="N19" i="47"/>
  <c r="L19" i="47"/>
  <c r="J19" i="47"/>
  <c r="H19" i="47"/>
  <c r="F19" i="47"/>
  <c r="AD18" i="47"/>
  <c r="AB16" i="47"/>
  <c r="Z16" i="47"/>
  <c r="X16" i="47"/>
  <c r="V16" i="47"/>
  <c r="T16" i="47"/>
  <c r="R16" i="47"/>
  <c r="P16" i="47"/>
  <c r="N16" i="47"/>
  <c r="L16" i="47"/>
  <c r="J16" i="47"/>
  <c r="H16" i="47"/>
  <c r="AD17" i="47"/>
  <c r="AB15" i="47"/>
  <c r="Z15" i="47"/>
  <c r="X15" i="47"/>
  <c r="V15" i="47"/>
  <c r="T15" i="47"/>
  <c r="R15" i="47"/>
  <c r="P15" i="47"/>
  <c r="N15" i="47"/>
  <c r="L15" i="47"/>
  <c r="J15" i="47"/>
  <c r="H15" i="47"/>
  <c r="F15" i="47"/>
  <c r="AD16" i="47"/>
  <c r="AB18" i="47"/>
  <c r="Z18" i="47"/>
  <c r="X18" i="47"/>
  <c r="V18" i="47"/>
  <c r="T18" i="47"/>
  <c r="R18" i="47"/>
  <c r="P18" i="47"/>
  <c r="N18" i="47"/>
  <c r="L18" i="47"/>
  <c r="J18" i="47"/>
  <c r="H18" i="47"/>
  <c r="AB17" i="47"/>
  <c r="Z17" i="47"/>
  <c r="X17" i="47"/>
  <c r="V17" i="47"/>
  <c r="T17" i="47"/>
  <c r="R17" i="47"/>
  <c r="P17" i="47"/>
  <c r="N17" i="47"/>
  <c r="L17" i="47"/>
  <c r="J17" i="47"/>
  <c r="H17" i="47"/>
  <c r="F17" i="47"/>
  <c r="AD14" i="47"/>
  <c r="A14" i="47" s="1"/>
  <c r="AB12" i="47"/>
  <c r="Z12" i="47"/>
  <c r="X12" i="47"/>
  <c r="V12" i="47"/>
  <c r="T12" i="47"/>
  <c r="R12" i="47"/>
  <c r="P12" i="47"/>
  <c r="N12" i="47"/>
  <c r="L12" i="47"/>
  <c r="J12" i="47"/>
  <c r="H12" i="47"/>
  <c r="F12" i="47"/>
  <c r="AD13" i="47"/>
  <c r="A13" i="47" s="1"/>
  <c r="AB14" i="47"/>
  <c r="Z14" i="47"/>
  <c r="X14" i="47"/>
  <c r="V14" i="47"/>
  <c r="T14" i="47"/>
  <c r="R14" i="47"/>
  <c r="P14" i="47"/>
  <c r="N14" i="47"/>
  <c r="L14" i="47"/>
  <c r="J14" i="47"/>
  <c r="H14" i="47"/>
  <c r="F14" i="47"/>
  <c r="AD12" i="47"/>
  <c r="A12" i="47" s="1"/>
  <c r="AB11" i="47"/>
  <c r="Z11" i="47"/>
  <c r="X11" i="47"/>
  <c r="V11" i="47"/>
  <c r="T11" i="47"/>
  <c r="R11" i="47"/>
  <c r="P11" i="47"/>
  <c r="N11" i="47"/>
  <c r="L11" i="47"/>
  <c r="J11" i="47"/>
  <c r="H11" i="47"/>
  <c r="F11" i="47"/>
  <c r="AD11" i="47"/>
  <c r="A11" i="47" s="1"/>
  <c r="AB13" i="47"/>
  <c r="Z13" i="47"/>
  <c r="X13" i="47"/>
  <c r="V13" i="47"/>
  <c r="T13" i="47"/>
  <c r="R13" i="47"/>
  <c r="P13" i="47"/>
  <c r="N13" i="47"/>
  <c r="L13" i="47"/>
  <c r="J13" i="47"/>
  <c r="H13" i="47"/>
  <c r="F13" i="47"/>
  <c r="F30" i="46"/>
  <c r="F29" i="46"/>
  <c r="F28" i="46"/>
  <c r="F27" i="46"/>
  <c r="F26" i="46"/>
  <c r="F25" i="46"/>
  <c r="F24" i="46"/>
  <c r="F23" i="46"/>
  <c r="F22" i="46"/>
  <c r="F21" i="46"/>
  <c r="F20" i="46"/>
  <c r="F19" i="46"/>
  <c r="F17" i="46"/>
  <c r="F12" i="46"/>
  <c r="F15" i="46"/>
  <c r="F16" i="46"/>
  <c r="F11" i="46"/>
  <c r="F14" i="46"/>
  <c r="F13" i="46"/>
  <c r="H13" i="46"/>
  <c r="M35" i="46"/>
  <c r="K35" i="46"/>
  <c r="I35" i="46"/>
  <c r="G35" i="46"/>
  <c r="E35" i="46"/>
  <c r="AB34" i="46"/>
  <c r="Z34" i="46"/>
  <c r="X34" i="46"/>
  <c r="V34" i="46"/>
  <c r="T34" i="46"/>
  <c r="R34" i="46"/>
  <c r="P34" i="46"/>
  <c r="N34" i="46"/>
  <c r="L34" i="46"/>
  <c r="J34" i="46"/>
  <c r="H34" i="46"/>
  <c r="F34" i="46"/>
  <c r="AB33" i="46"/>
  <c r="Z33" i="46"/>
  <c r="X33" i="46"/>
  <c r="V33" i="46"/>
  <c r="T33" i="46"/>
  <c r="R33" i="46"/>
  <c r="P33" i="46"/>
  <c r="N33" i="46"/>
  <c r="L33" i="46"/>
  <c r="J33" i="46"/>
  <c r="H33" i="46"/>
  <c r="F33" i="46"/>
  <c r="AB32" i="46"/>
  <c r="Z32" i="46"/>
  <c r="X32" i="46"/>
  <c r="V32" i="46"/>
  <c r="T32" i="46"/>
  <c r="R32" i="46"/>
  <c r="P32" i="46"/>
  <c r="N32" i="46"/>
  <c r="L32" i="46"/>
  <c r="J32" i="46"/>
  <c r="H32" i="46"/>
  <c r="F32" i="46"/>
  <c r="AB31" i="46"/>
  <c r="Z31" i="46"/>
  <c r="X31" i="46"/>
  <c r="V31" i="46"/>
  <c r="T31" i="46"/>
  <c r="R31" i="46"/>
  <c r="P31" i="46"/>
  <c r="N31" i="46"/>
  <c r="J31" i="46"/>
  <c r="H31" i="46"/>
  <c r="F31" i="46"/>
  <c r="AB30" i="46"/>
  <c r="Z30" i="46"/>
  <c r="X30" i="46"/>
  <c r="V30" i="46"/>
  <c r="T30" i="46"/>
  <c r="R30" i="46"/>
  <c r="P30" i="46"/>
  <c r="N30" i="46"/>
  <c r="L30" i="46"/>
  <c r="J30" i="46"/>
  <c r="H30" i="46"/>
  <c r="AB29" i="46"/>
  <c r="Z29" i="46"/>
  <c r="N29" i="46"/>
  <c r="AC29" i="46"/>
  <c r="AB28" i="46"/>
  <c r="Z28" i="46"/>
  <c r="X28" i="46"/>
  <c r="V28" i="46"/>
  <c r="T28" i="46"/>
  <c r="R28" i="46"/>
  <c r="P28" i="46"/>
  <c r="N28" i="46"/>
  <c r="L28" i="46"/>
  <c r="J28" i="46"/>
  <c r="H28" i="46"/>
  <c r="AC28" i="46" s="1"/>
  <c r="X27" i="46"/>
  <c r="N27" i="46"/>
  <c r="J27" i="46"/>
  <c r="H27" i="46"/>
  <c r="AB26" i="46"/>
  <c r="Z26" i="46"/>
  <c r="X26" i="46"/>
  <c r="AC26" i="46" s="1"/>
  <c r="V26" i="46"/>
  <c r="T26" i="46"/>
  <c r="R26" i="46"/>
  <c r="P26" i="46"/>
  <c r="N26" i="46"/>
  <c r="L26" i="46"/>
  <c r="J26" i="46"/>
  <c r="H26" i="46"/>
  <c r="AB25" i="46"/>
  <c r="Z25" i="46"/>
  <c r="X25" i="46"/>
  <c r="V25" i="46"/>
  <c r="T25" i="46"/>
  <c r="R25" i="46"/>
  <c r="P25" i="46"/>
  <c r="N25" i="46"/>
  <c r="L25" i="46"/>
  <c r="J25" i="46"/>
  <c r="H25" i="46"/>
  <c r="AB24" i="46"/>
  <c r="Z24" i="46"/>
  <c r="X24" i="46"/>
  <c r="V24" i="46"/>
  <c r="T24" i="46"/>
  <c r="R24" i="46"/>
  <c r="P24" i="46"/>
  <c r="N24" i="46"/>
  <c r="L24" i="46"/>
  <c r="J24" i="46"/>
  <c r="H24" i="46"/>
  <c r="AB23" i="46"/>
  <c r="Z23" i="46"/>
  <c r="X23" i="46"/>
  <c r="V23" i="46"/>
  <c r="T23" i="46"/>
  <c r="R23" i="46"/>
  <c r="P23" i="46"/>
  <c r="N23" i="46"/>
  <c r="L23" i="46"/>
  <c r="J23" i="46"/>
  <c r="H23" i="46"/>
  <c r="AB22" i="46"/>
  <c r="Z22" i="46"/>
  <c r="X22" i="46"/>
  <c r="V22" i="46"/>
  <c r="T22" i="46"/>
  <c r="R22" i="46"/>
  <c r="P22" i="46"/>
  <c r="N22" i="46"/>
  <c r="L22" i="46"/>
  <c r="J22" i="46"/>
  <c r="H22" i="46"/>
  <c r="AB21" i="46"/>
  <c r="Z21" i="46"/>
  <c r="X21" i="46"/>
  <c r="V21" i="46"/>
  <c r="T21" i="46"/>
  <c r="R21" i="46"/>
  <c r="P21" i="46"/>
  <c r="N21" i="46"/>
  <c r="L21" i="46"/>
  <c r="J21" i="46"/>
  <c r="H21" i="46"/>
  <c r="AD20" i="46"/>
  <c r="AB20" i="46"/>
  <c r="Z20" i="46"/>
  <c r="X20" i="46"/>
  <c r="V20" i="46"/>
  <c r="T20" i="46"/>
  <c r="R20" i="46"/>
  <c r="P20" i="46"/>
  <c r="AC20" i="46" s="1"/>
  <c r="N20" i="46"/>
  <c r="L20" i="46"/>
  <c r="J20" i="46"/>
  <c r="H20" i="46"/>
  <c r="AD19" i="46"/>
  <c r="AB19" i="46"/>
  <c r="Z19" i="46"/>
  <c r="X19" i="46"/>
  <c r="V19" i="46"/>
  <c r="T19" i="46"/>
  <c r="R19" i="46"/>
  <c r="P19" i="46"/>
  <c r="N19" i="46"/>
  <c r="L19" i="46"/>
  <c r="J19" i="46"/>
  <c r="H19" i="46"/>
  <c r="AD18" i="46"/>
  <c r="AB17" i="46"/>
  <c r="Z17" i="46"/>
  <c r="X17" i="46"/>
  <c r="V17" i="46"/>
  <c r="T17" i="46"/>
  <c r="R17" i="46"/>
  <c r="P17" i="46"/>
  <c r="N17" i="46"/>
  <c r="L17" i="46"/>
  <c r="J17" i="46"/>
  <c r="H17" i="46"/>
  <c r="AD17" i="46"/>
  <c r="AB12" i="46"/>
  <c r="Z12" i="46"/>
  <c r="X12" i="46"/>
  <c r="V12" i="46"/>
  <c r="T12" i="46"/>
  <c r="R12" i="46"/>
  <c r="P12" i="46"/>
  <c r="N12" i="46"/>
  <c r="L12" i="46"/>
  <c r="J12" i="46"/>
  <c r="H12" i="46"/>
  <c r="AD16" i="46"/>
  <c r="AB18" i="46"/>
  <c r="Z18" i="46"/>
  <c r="X18" i="46"/>
  <c r="V18" i="46"/>
  <c r="T18" i="46"/>
  <c r="R18" i="46"/>
  <c r="P18" i="46"/>
  <c r="N18" i="46"/>
  <c r="L18" i="46"/>
  <c r="J18" i="46"/>
  <c r="H18" i="46"/>
  <c r="AB15" i="46"/>
  <c r="Z15" i="46"/>
  <c r="X15" i="46"/>
  <c r="V15" i="46"/>
  <c r="T15" i="46"/>
  <c r="R15" i="46"/>
  <c r="P15" i="46"/>
  <c r="N15" i="46"/>
  <c r="L15" i="46"/>
  <c r="J15" i="46"/>
  <c r="H15" i="46"/>
  <c r="AD14" i="46"/>
  <c r="AB16" i="46"/>
  <c r="Z16" i="46"/>
  <c r="X16" i="46"/>
  <c r="V16" i="46"/>
  <c r="T16" i="46"/>
  <c r="R16" i="46"/>
  <c r="P16" i="46"/>
  <c r="N16" i="46"/>
  <c r="L16" i="46"/>
  <c r="J16" i="46"/>
  <c r="H16" i="46"/>
  <c r="A14" i="46"/>
  <c r="AD13" i="46"/>
  <c r="A13" i="46" s="1"/>
  <c r="AB11" i="46"/>
  <c r="Z11" i="46"/>
  <c r="X11" i="46"/>
  <c r="V11" i="46"/>
  <c r="T11" i="46"/>
  <c r="R11" i="46"/>
  <c r="P11" i="46"/>
  <c r="N11" i="46"/>
  <c r="L11" i="46"/>
  <c r="J11" i="46"/>
  <c r="H11" i="46"/>
  <c r="AD12" i="46"/>
  <c r="A12" i="46" s="1"/>
  <c r="AB14" i="46"/>
  <c r="Z14" i="46"/>
  <c r="X14" i="46"/>
  <c r="V14" i="46"/>
  <c r="T14" i="46"/>
  <c r="R14" i="46"/>
  <c r="P14" i="46"/>
  <c r="N14" i="46"/>
  <c r="L14" i="46"/>
  <c r="J14" i="46"/>
  <c r="H14" i="46"/>
  <c r="AD11" i="46"/>
  <c r="A11" i="46" s="1"/>
  <c r="AB13" i="46"/>
  <c r="Z13" i="46"/>
  <c r="X13" i="46"/>
  <c r="V13" i="46"/>
  <c r="T13" i="46"/>
  <c r="R13" i="46"/>
  <c r="P13" i="46"/>
  <c r="N13" i="46"/>
  <c r="L13" i="46"/>
  <c r="J13" i="46"/>
  <c r="L15" i="2"/>
  <c r="N100" i="19"/>
  <c r="N99" i="19"/>
  <c r="N98" i="19"/>
  <c r="N97" i="19"/>
  <c r="N96" i="19"/>
  <c r="N95" i="19"/>
  <c r="N94" i="19"/>
  <c r="N93" i="19"/>
  <c r="N92" i="19"/>
  <c r="N72" i="19"/>
  <c r="N67" i="19"/>
  <c r="N62" i="19"/>
  <c r="N58" i="19"/>
  <c r="N53" i="19"/>
  <c r="N50" i="19"/>
  <c r="N75" i="19"/>
  <c r="N77" i="19"/>
  <c r="N69" i="19"/>
  <c r="N66" i="19"/>
  <c r="N56" i="19"/>
  <c r="N65" i="19"/>
  <c r="N44" i="19"/>
  <c r="N26" i="19"/>
  <c r="N39" i="19"/>
  <c r="N45" i="19"/>
  <c r="N49" i="19"/>
  <c r="N61" i="19"/>
  <c r="N70" i="19"/>
  <c r="N32" i="19"/>
  <c r="N71" i="19"/>
  <c r="N34" i="19"/>
  <c r="N59" i="19"/>
  <c r="N63" i="19"/>
  <c r="N29" i="19"/>
  <c r="N60" i="19"/>
  <c r="N27" i="19"/>
  <c r="N33" i="19"/>
  <c r="N55" i="19"/>
  <c r="N54" i="19"/>
  <c r="N48" i="19"/>
  <c r="N46" i="19"/>
  <c r="N51" i="19"/>
  <c r="N20" i="19"/>
  <c r="N91" i="19"/>
  <c r="N90" i="19"/>
  <c r="N89" i="19"/>
  <c r="N88" i="19"/>
  <c r="N76" i="19"/>
  <c r="N87" i="19"/>
  <c r="N86" i="19"/>
  <c r="N25" i="19"/>
  <c r="N85" i="19"/>
  <c r="N28" i="19"/>
  <c r="N84" i="19"/>
  <c r="N83" i="19"/>
  <c r="N42" i="19"/>
  <c r="N82" i="19"/>
  <c r="N37" i="19"/>
  <c r="N81" i="19"/>
  <c r="N80" i="19"/>
  <c r="N24" i="19"/>
  <c r="N79" i="19"/>
  <c r="N22" i="19"/>
  <c r="N40" i="19"/>
  <c r="N41" i="19"/>
  <c r="N38" i="19"/>
  <c r="N78" i="19"/>
  <c r="N47" i="19"/>
  <c r="N57" i="19"/>
  <c r="N74" i="19"/>
  <c r="N73" i="19"/>
  <c r="N68" i="19"/>
  <c r="N31" i="19"/>
  <c r="N23" i="19"/>
  <c r="N43" i="19"/>
  <c r="N36" i="19"/>
  <c r="N52" i="19"/>
  <c r="N18" i="19"/>
  <c r="N35" i="19"/>
  <c r="N16" i="19"/>
  <c r="N15" i="19"/>
  <c r="N30" i="19"/>
  <c r="N13" i="19"/>
  <c r="N21" i="19"/>
  <c r="N17" i="19"/>
  <c r="N19" i="19"/>
  <c r="N12" i="19"/>
  <c r="N14" i="19"/>
  <c r="N11" i="19"/>
  <c r="M54" i="25"/>
  <c r="M53" i="25"/>
  <c r="M52" i="25"/>
  <c r="M51" i="25"/>
  <c r="M50" i="25"/>
  <c r="M49" i="25"/>
  <c r="M48" i="25"/>
  <c r="M47" i="25"/>
  <c r="M46" i="25"/>
  <c r="M45" i="25"/>
  <c r="M43" i="25"/>
  <c r="M41" i="25"/>
  <c r="M39" i="25"/>
  <c r="M38" i="25"/>
  <c r="M33" i="25"/>
  <c r="M27" i="25"/>
  <c r="M36" i="25"/>
  <c r="M42" i="25"/>
  <c r="M40" i="25"/>
  <c r="M22" i="25"/>
  <c r="M23" i="25"/>
  <c r="M28" i="25"/>
  <c r="M29" i="25"/>
  <c r="M44" i="25"/>
  <c r="M35" i="25"/>
  <c r="M26" i="25"/>
  <c r="M32" i="25"/>
  <c r="M37" i="25"/>
  <c r="M34" i="25"/>
  <c r="M31" i="25"/>
  <c r="M30" i="25"/>
  <c r="M24" i="25"/>
  <c r="M19" i="25"/>
  <c r="M17" i="25"/>
  <c r="M15" i="25"/>
  <c r="M16" i="25"/>
  <c r="M18" i="25"/>
  <c r="M25" i="25"/>
  <c r="M20" i="25"/>
  <c r="M21" i="25"/>
  <c r="M14" i="25"/>
  <c r="M13" i="25"/>
  <c r="M11" i="25"/>
  <c r="M12" i="25"/>
  <c r="M35" i="9"/>
  <c r="M29" i="9"/>
  <c r="M32" i="9"/>
  <c r="M27" i="9"/>
  <c r="M15" i="9"/>
  <c r="M24" i="9"/>
  <c r="M25" i="9"/>
  <c r="M34" i="9"/>
  <c r="M23" i="9"/>
  <c r="M33" i="9"/>
  <c r="M31" i="9"/>
  <c r="M19" i="9"/>
  <c r="M17" i="9"/>
  <c r="M30" i="9"/>
  <c r="M21" i="9"/>
  <c r="M16" i="9"/>
  <c r="M13" i="9"/>
  <c r="M18" i="9"/>
  <c r="M14" i="9"/>
  <c r="M20" i="9"/>
  <c r="M11" i="9"/>
  <c r="M12" i="9"/>
  <c r="AG22" i="7"/>
  <c r="J66" i="29"/>
  <c r="J61" i="29"/>
  <c r="J60" i="29"/>
  <c r="J41" i="29"/>
  <c r="J45" i="29"/>
  <c r="J30" i="29"/>
  <c r="J38" i="28"/>
  <c r="J27" i="28"/>
  <c r="F11" i="13"/>
  <c r="F14" i="13"/>
  <c r="H26" i="24"/>
  <c r="L100" i="19"/>
  <c r="L99" i="19"/>
  <c r="L98" i="19"/>
  <c r="L97" i="19"/>
  <c r="L96" i="19"/>
  <c r="L95" i="19"/>
  <c r="L94" i="19"/>
  <c r="L93" i="19"/>
  <c r="L92" i="19"/>
  <c r="L72" i="19"/>
  <c r="L67" i="19"/>
  <c r="L62" i="19"/>
  <c r="L58" i="19"/>
  <c r="L53" i="19"/>
  <c r="L50" i="19"/>
  <c r="L64" i="19"/>
  <c r="L75" i="19"/>
  <c r="L77" i="19"/>
  <c r="L69" i="19"/>
  <c r="L66" i="19"/>
  <c r="L56" i="19"/>
  <c r="L65" i="19"/>
  <c r="L44" i="19"/>
  <c r="L26" i="19"/>
  <c r="L39" i="19"/>
  <c r="L45" i="19"/>
  <c r="L49" i="19"/>
  <c r="L61" i="19"/>
  <c r="L70" i="19"/>
  <c r="L32" i="19"/>
  <c r="L71" i="19"/>
  <c r="L34" i="19"/>
  <c r="L59" i="19"/>
  <c r="L63" i="19"/>
  <c r="L29" i="19"/>
  <c r="L60" i="19"/>
  <c r="L27" i="19"/>
  <c r="L33" i="19"/>
  <c r="L55" i="19"/>
  <c r="L54" i="19"/>
  <c r="L48" i="19"/>
  <c r="L46" i="19"/>
  <c r="L51" i="19"/>
  <c r="L20" i="19"/>
  <c r="L91" i="19"/>
  <c r="L90" i="19"/>
  <c r="L89" i="19"/>
  <c r="L88" i="19"/>
  <c r="L76" i="19"/>
  <c r="L87" i="19"/>
  <c r="L86" i="19"/>
  <c r="L25" i="19"/>
  <c r="L85" i="19"/>
  <c r="L28" i="19"/>
  <c r="L84" i="19"/>
  <c r="L83" i="19"/>
  <c r="L42" i="19"/>
  <c r="L82" i="19"/>
  <c r="L37" i="19"/>
  <c r="L81" i="19"/>
  <c r="L80" i="19"/>
  <c r="L24" i="19"/>
  <c r="L79" i="19"/>
  <c r="L22" i="19"/>
  <c r="L40" i="19"/>
  <c r="L41" i="19"/>
  <c r="L38" i="19"/>
  <c r="L78" i="19"/>
  <c r="L47" i="19"/>
  <c r="L57" i="19"/>
  <c r="L74" i="19"/>
  <c r="L73" i="19"/>
  <c r="L68" i="19"/>
  <c r="L31" i="19"/>
  <c r="L23" i="19"/>
  <c r="L43" i="19"/>
  <c r="L36" i="19"/>
  <c r="L52" i="19"/>
  <c r="L18" i="19"/>
  <c r="L35" i="19"/>
  <c r="L16" i="19"/>
  <c r="L15" i="19"/>
  <c r="L30" i="19"/>
  <c r="L13" i="19"/>
  <c r="L21" i="19"/>
  <c r="L19" i="19"/>
  <c r="L12" i="19"/>
  <c r="L17" i="19"/>
  <c r="L14" i="19"/>
  <c r="L11" i="19"/>
  <c r="P38" i="30"/>
  <c r="P64" i="30"/>
  <c r="P63" i="30"/>
  <c r="P62" i="30"/>
  <c r="P59" i="30"/>
  <c r="P57" i="30"/>
  <c r="P53" i="30"/>
  <c r="P55" i="30"/>
  <c r="P49" i="30"/>
  <c r="P44" i="30"/>
  <c r="P40" i="30"/>
  <c r="P45" i="30"/>
  <c r="P60" i="30"/>
  <c r="P58" i="30"/>
  <c r="P51" i="30"/>
  <c r="P50" i="30"/>
  <c r="P54" i="30"/>
  <c r="P39" i="30"/>
  <c r="P37" i="30"/>
  <c r="P42" i="30"/>
  <c r="P46" i="30"/>
  <c r="P52" i="30"/>
  <c r="P56" i="30"/>
  <c r="P48" i="30"/>
  <c r="P47" i="30"/>
  <c r="P41" i="30"/>
  <c r="P33" i="30"/>
  <c r="P43" i="30"/>
  <c r="P32" i="30"/>
  <c r="P35" i="30"/>
  <c r="P36" i="30"/>
  <c r="P34" i="30"/>
  <c r="P31" i="30"/>
  <c r="P30" i="30"/>
  <c r="P18" i="30"/>
  <c r="P28" i="30"/>
  <c r="P17" i="30"/>
  <c r="P26" i="30"/>
  <c r="P27" i="30"/>
  <c r="P23" i="30"/>
  <c r="P29" i="30"/>
  <c r="P22" i="30"/>
  <c r="P14" i="30"/>
  <c r="P15" i="30"/>
  <c r="P24" i="30"/>
  <c r="P25" i="30"/>
  <c r="P12" i="30"/>
  <c r="P19" i="30"/>
  <c r="P21" i="30"/>
  <c r="P13" i="30"/>
  <c r="P11" i="30"/>
  <c r="P16" i="30"/>
  <c r="P20" i="30"/>
  <c r="P11" i="7"/>
  <c r="P12" i="7"/>
  <c r="P28" i="7"/>
  <c r="P16" i="7"/>
  <c r="P19" i="7"/>
  <c r="P23" i="7"/>
  <c r="P25" i="7"/>
  <c r="P22" i="7"/>
  <c r="P21" i="7"/>
  <c r="P20" i="7"/>
  <c r="P18" i="7"/>
  <c r="P26" i="7"/>
  <c r="P24" i="7"/>
  <c r="P15" i="7"/>
  <c r="P13" i="7"/>
  <c r="P14" i="7"/>
  <c r="K37" i="9"/>
  <c r="K35" i="9"/>
  <c r="K29" i="9"/>
  <c r="K32" i="9"/>
  <c r="K27" i="9"/>
  <c r="K25" i="9"/>
  <c r="K34" i="9"/>
  <c r="K23" i="9"/>
  <c r="K33" i="9"/>
  <c r="K15" i="9"/>
  <c r="K31" i="9"/>
  <c r="K19" i="9"/>
  <c r="K17" i="9"/>
  <c r="K30" i="9"/>
  <c r="K13" i="9"/>
  <c r="K18" i="9"/>
  <c r="K21" i="9"/>
  <c r="K14" i="9"/>
  <c r="K20" i="9"/>
  <c r="K11" i="9"/>
  <c r="K12" i="9"/>
  <c r="K29" i="25"/>
  <c r="L14" i="35"/>
  <c r="L39" i="35"/>
  <c r="L38" i="35"/>
  <c r="L37" i="35"/>
  <c r="L19" i="35"/>
  <c r="L34" i="35"/>
  <c r="L26" i="35"/>
  <c r="L25" i="35"/>
  <c r="L22" i="35"/>
  <c r="L32" i="35"/>
  <c r="L36" i="35"/>
  <c r="L24" i="35"/>
  <c r="L28" i="35"/>
  <c r="L27" i="35"/>
  <c r="L35" i="35"/>
  <c r="L33" i="35"/>
  <c r="L31" i="35"/>
  <c r="L30" i="35"/>
  <c r="L29" i="35"/>
  <c r="L20" i="35"/>
  <c r="L23" i="35"/>
  <c r="L21" i="35"/>
  <c r="L16" i="35"/>
  <c r="L17" i="35"/>
  <c r="L15" i="35"/>
  <c r="L12" i="35"/>
  <c r="L18" i="35"/>
  <c r="L11" i="35"/>
  <c r="L13" i="35"/>
  <c r="N64" i="30"/>
  <c r="N63" i="30"/>
  <c r="N62" i="30"/>
  <c r="N59" i="30"/>
  <c r="N57" i="30"/>
  <c r="N53" i="30"/>
  <c r="N55" i="30"/>
  <c r="N49" i="30"/>
  <c r="N44" i="30"/>
  <c r="N40" i="30"/>
  <c r="N45" i="30"/>
  <c r="N61" i="30"/>
  <c r="N60" i="30"/>
  <c r="N58" i="30"/>
  <c r="N51" i="30"/>
  <c r="N50" i="30"/>
  <c r="N54" i="30"/>
  <c r="N39" i="30"/>
  <c r="N37" i="30"/>
  <c r="N42" i="30"/>
  <c r="N46" i="30"/>
  <c r="N52" i="30"/>
  <c r="N56" i="30"/>
  <c r="N36" i="30"/>
  <c r="N48" i="30"/>
  <c r="N47" i="30"/>
  <c r="N33" i="30"/>
  <c r="N41" i="30"/>
  <c r="N35" i="30"/>
  <c r="N18" i="30"/>
  <c r="N34" i="30"/>
  <c r="N32" i="30"/>
  <c r="N31" i="30"/>
  <c r="N26" i="30"/>
  <c r="N43" i="30"/>
  <c r="N17" i="30"/>
  <c r="N38" i="30"/>
  <c r="N29" i="30"/>
  <c r="N23" i="30"/>
  <c r="N27" i="30"/>
  <c r="N30" i="30"/>
  <c r="N14" i="30"/>
  <c r="N28" i="30"/>
  <c r="N15" i="30"/>
  <c r="N22" i="30"/>
  <c r="N24" i="30"/>
  <c r="N19" i="30"/>
  <c r="N12" i="30"/>
  <c r="N25" i="30"/>
  <c r="N11" i="30"/>
  <c r="N13" i="30"/>
  <c r="N21" i="30"/>
  <c r="N16" i="30"/>
  <c r="N20" i="30"/>
  <c r="N12" i="7"/>
  <c r="H69" i="29"/>
  <c r="H68" i="29"/>
  <c r="H67" i="29"/>
  <c r="H64" i="29"/>
  <c r="H63" i="29"/>
  <c r="H59" i="29"/>
  <c r="H57" i="29"/>
  <c r="H54" i="29"/>
  <c r="H51" i="29"/>
  <c r="H62" i="29"/>
  <c r="H53" i="29"/>
  <c r="H49" i="29"/>
  <c r="H44" i="29"/>
  <c r="H38" i="29"/>
  <c r="H65" i="29"/>
  <c r="H34" i="29"/>
  <c r="H48" i="29"/>
  <c r="H33" i="29"/>
  <c r="H37" i="29"/>
  <c r="H31" i="29"/>
  <c r="H22" i="29"/>
  <c r="H55" i="29"/>
  <c r="H66" i="29"/>
  <c r="H56" i="29"/>
  <c r="H61" i="29"/>
  <c r="H60" i="29"/>
  <c r="H58" i="29"/>
  <c r="H52" i="29"/>
  <c r="H39" i="29"/>
  <c r="H42" i="29"/>
  <c r="H50" i="29"/>
  <c r="H32" i="29"/>
  <c r="H46" i="29"/>
  <c r="H41" i="29"/>
  <c r="H47" i="29"/>
  <c r="H27" i="29"/>
  <c r="H45" i="29"/>
  <c r="H43" i="29"/>
  <c r="H30" i="29"/>
  <c r="H26" i="29"/>
  <c r="H21" i="29"/>
  <c r="H36" i="29"/>
  <c r="H17" i="29"/>
  <c r="H12" i="29"/>
  <c r="H20" i="29"/>
  <c r="H15" i="29"/>
  <c r="H18" i="29"/>
  <c r="H19" i="29"/>
  <c r="H29" i="29"/>
  <c r="H40" i="29"/>
  <c r="H28" i="29"/>
  <c r="H35" i="29"/>
  <c r="H16" i="29"/>
  <c r="H24" i="29"/>
  <c r="H23" i="29"/>
  <c r="H14" i="29"/>
  <c r="H25" i="29"/>
  <c r="H13" i="29"/>
  <c r="H11" i="29"/>
  <c r="I37" i="9"/>
  <c r="I35" i="9"/>
  <c r="I29" i="9"/>
  <c r="I32" i="9"/>
  <c r="I27" i="9"/>
  <c r="I24" i="9"/>
  <c r="I25" i="9"/>
  <c r="I34" i="9"/>
  <c r="I23" i="9"/>
  <c r="I33" i="9"/>
  <c r="I15" i="9"/>
  <c r="I31" i="9"/>
  <c r="I19" i="9"/>
  <c r="I17" i="9"/>
  <c r="I30" i="9"/>
  <c r="I13" i="9"/>
  <c r="I16" i="9"/>
  <c r="I14" i="9"/>
  <c r="I18" i="9"/>
  <c r="I21" i="9"/>
  <c r="I11" i="9"/>
  <c r="I12" i="9"/>
  <c r="I20" i="9"/>
  <c r="L64" i="30"/>
  <c r="L63" i="30"/>
  <c r="L62" i="30"/>
  <c r="L59" i="30"/>
  <c r="L57" i="30"/>
  <c r="L53" i="30"/>
  <c r="L55" i="30"/>
  <c r="L49" i="30"/>
  <c r="L44" i="30"/>
  <c r="L40" i="30"/>
  <c r="L45" i="30"/>
  <c r="L61" i="30"/>
  <c r="L60" i="30"/>
  <c r="L58" i="30"/>
  <c r="L51" i="30"/>
  <c r="L50" i="30"/>
  <c r="L54" i="30"/>
  <c r="L42" i="30"/>
  <c r="L39" i="30"/>
  <c r="L37" i="30"/>
  <c r="L46" i="30"/>
  <c r="L52" i="30"/>
  <c r="L56" i="30"/>
  <c r="L36" i="30"/>
  <c r="L48" i="30"/>
  <c r="L47" i="30"/>
  <c r="L41" i="30"/>
  <c r="L33" i="30"/>
  <c r="L38" i="30"/>
  <c r="L35" i="30"/>
  <c r="L18" i="30"/>
  <c r="L34" i="30"/>
  <c r="L32" i="30"/>
  <c r="L31" i="30"/>
  <c r="L26" i="30"/>
  <c r="L43" i="30"/>
  <c r="L17" i="30"/>
  <c r="L23" i="30"/>
  <c r="L28" i="30"/>
  <c r="L29" i="30"/>
  <c r="L27" i="30"/>
  <c r="L22" i="30"/>
  <c r="L30" i="30"/>
  <c r="L14" i="30"/>
  <c r="L15" i="30"/>
  <c r="L21" i="30"/>
  <c r="L24" i="30"/>
  <c r="L19" i="30"/>
  <c r="L12" i="30"/>
  <c r="L25" i="30"/>
  <c r="L11" i="30"/>
  <c r="L13" i="30"/>
  <c r="L16" i="30"/>
  <c r="L20" i="30"/>
  <c r="J74" i="19"/>
  <c r="J100" i="19"/>
  <c r="J99" i="19"/>
  <c r="J57" i="19"/>
  <c r="J98" i="19"/>
  <c r="J97" i="19"/>
  <c r="J96" i="19"/>
  <c r="J95" i="19"/>
  <c r="J94" i="19"/>
  <c r="J93" i="19"/>
  <c r="J92" i="19"/>
  <c r="J72" i="19"/>
  <c r="J67" i="19"/>
  <c r="J62" i="19"/>
  <c r="J58" i="19"/>
  <c r="J53" i="19"/>
  <c r="J50" i="19"/>
  <c r="J68" i="19"/>
  <c r="J64" i="19"/>
  <c r="J75" i="19"/>
  <c r="J77" i="19"/>
  <c r="J69" i="19"/>
  <c r="J66" i="19"/>
  <c r="J56" i="19"/>
  <c r="J65" i="19"/>
  <c r="J44" i="19"/>
  <c r="J26" i="19"/>
  <c r="J39" i="19"/>
  <c r="J45" i="19"/>
  <c r="J49" i="19"/>
  <c r="J61" i="19"/>
  <c r="J70" i="19"/>
  <c r="J32" i="19"/>
  <c r="J71" i="19"/>
  <c r="J34" i="19"/>
  <c r="J59" i="19"/>
  <c r="J63" i="19"/>
  <c r="J29" i="19"/>
  <c r="J60" i="19"/>
  <c r="J27" i="19"/>
  <c r="J33" i="19"/>
  <c r="J55" i="19"/>
  <c r="J54" i="19"/>
  <c r="J48" i="19"/>
  <c r="J46" i="19"/>
  <c r="J51" i="19"/>
  <c r="J20" i="19"/>
  <c r="J91" i="19"/>
  <c r="J90" i="19"/>
  <c r="J89" i="19"/>
  <c r="J88" i="19"/>
  <c r="J76" i="19"/>
  <c r="J87" i="19"/>
  <c r="J86" i="19"/>
  <c r="J25" i="19"/>
  <c r="J85" i="19"/>
  <c r="J28" i="19"/>
  <c r="J84" i="19"/>
  <c r="J83" i="19"/>
  <c r="J42" i="19"/>
  <c r="J82" i="19"/>
  <c r="J37" i="19"/>
  <c r="J81" i="19"/>
  <c r="J80" i="19"/>
  <c r="J24" i="19"/>
  <c r="J79" i="19"/>
  <c r="J16" i="19"/>
  <c r="J22" i="19"/>
  <c r="J40" i="19"/>
  <c r="J41" i="19"/>
  <c r="J38" i="19"/>
  <c r="J78" i="19"/>
  <c r="J47" i="19"/>
  <c r="J52" i="19"/>
  <c r="J73" i="19"/>
  <c r="J31" i="19"/>
  <c r="J35" i="19"/>
  <c r="J23" i="19"/>
  <c r="J43" i="19"/>
  <c r="J36" i="19"/>
  <c r="J15" i="19"/>
  <c r="J30" i="19"/>
  <c r="J18" i="19"/>
  <c r="J19" i="19"/>
  <c r="J13" i="19"/>
  <c r="J21" i="19"/>
  <c r="J12" i="19"/>
  <c r="J17" i="19"/>
  <c r="J14" i="19"/>
  <c r="J11" i="19"/>
  <c r="J28" i="7"/>
  <c r="J16" i="7"/>
  <c r="J19" i="7"/>
  <c r="J23" i="7"/>
  <c r="J27" i="7"/>
  <c r="J25" i="7"/>
  <c r="J22" i="7"/>
  <c r="J21" i="7"/>
  <c r="J20" i="7"/>
  <c r="J18" i="7"/>
  <c r="J26" i="7"/>
  <c r="J24" i="7"/>
  <c r="J15" i="7"/>
  <c r="J12" i="7"/>
  <c r="J13" i="7"/>
  <c r="J17" i="7"/>
  <c r="J14" i="7"/>
  <c r="J11" i="7"/>
  <c r="J39" i="30"/>
  <c r="J37" i="30"/>
  <c r="J64" i="30"/>
  <c r="J63" i="30"/>
  <c r="J62" i="30"/>
  <c r="J59" i="30"/>
  <c r="J57" i="30"/>
  <c r="J53" i="30"/>
  <c r="J55" i="30"/>
  <c r="J49" i="30"/>
  <c r="J44" i="30"/>
  <c r="J40" i="30"/>
  <c r="J45" i="30"/>
  <c r="J61" i="30"/>
  <c r="J60" i="30"/>
  <c r="J58" i="30"/>
  <c r="J51" i="30"/>
  <c r="J50" i="30"/>
  <c r="J54" i="30"/>
  <c r="J42" i="30"/>
  <c r="J46" i="30"/>
  <c r="J52" i="30"/>
  <c r="J56" i="30"/>
  <c r="J36" i="30"/>
  <c r="J48" i="30"/>
  <c r="J47" i="30"/>
  <c r="J26" i="30"/>
  <c r="J28" i="30"/>
  <c r="J32" i="30"/>
  <c r="J41" i="30"/>
  <c r="J33" i="30"/>
  <c r="J27" i="30"/>
  <c r="J38" i="30"/>
  <c r="J23" i="30"/>
  <c r="J35" i="30"/>
  <c r="J18" i="30"/>
  <c r="J12" i="30"/>
  <c r="J30" i="30"/>
  <c r="J15" i="30"/>
  <c r="J22" i="30"/>
  <c r="J24" i="30"/>
  <c r="J34" i="30"/>
  <c r="J31" i="30"/>
  <c r="J14" i="30"/>
  <c r="J11" i="30"/>
  <c r="J21" i="30"/>
  <c r="J25" i="30"/>
  <c r="J43" i="30"/>
  <c r="J13" i="30"/>
  <c r="J16" i="30"/>
  <c r="J17" i="30"/>
  <c r="J19" i="30"/>
  <c r="J20" i="30"/>
  <c r="J29" i="30"/>
  <c r="H26" i="2"/>
  <c r="H25" i="2"/>
  <c r="H24" i="2"/>
  <c r="H23" i="2"/>
  <c r="H22" i="2"/>
  <c r="H21" i="2"/>
  <c r="H20" i="2"/>
  <c r="H18" i="2"/>
  <c r="H17" i="2"/>
  <c r="H16" i="2"/>
  <c r="H15" i="2"/>
  <c r="H19" i="2"/>
  <c r="H11" i="2"/>
  <c r="H14" i="2"/>
  <c r="H12" i="2"/>
  <c r="H13" i="2"/>
  <c r="J26" i="2"/>
  <c r="J25" i="2"/>
  <c r="J24" i="2"/>
  <c r="J23" i="2"/>
  <c r="J22" i="2"/>
  <c r="J21" i="2"/>
  <c r="J20" i="2"/>
  <c r="J18" i="2"/>
  <c r="J17" i="2"/>
  <c r="J16" i="2"/>
  <c r="J15" i="2"/>
  <c r="J19" i="2"/>
  <c r="J11" i="2"/>
  <c r="J14" i="2"/>
  <c r="J12" i="2"/>
  <c r="J13" i="2"/>
  <c r="J31" i="31"/>
  <c r="J23" i="31"/>
  <c r="J30" i="31"/>
  <c r="J29" i="31"/>
  <c r="J28" i="31"/>
  <c r="J22" i="31"/>
  <c r="J21" i="31"/>
  <c r="J38" i="31"/>
  <c r="J26" i="31"/>
  <c r="J24" i="31"/>
  <c r="J20" i="31"/>
  <c r="J25" i="31"/>
  <c r="J17" i="31"/>
  <c r="J15" i="31"/>
  <c r="J41" i="31"/>
  <c r="J37" i="31"/>
  <c r="J27" i="31"/>
  <c r="J40" i="31"/>
  <c r="J39" i="31"/>
  <c r="J36" i="31"/>
  <c r="J35" i="31"/>
  <c r="J33" i="31"/>
  <c r="J16" i="31"/>
  <c r="J13" i="31"/>
  <c r="J19" i="31"/>
  <c r="J18" i="31"/>
  <c r="J12" i="31"/>
  <c r="J14" i="31"/>
  <c r="J11" i="31"/>
  <c r="H23" i="19"/>
  <c r="H74" i="19"/>
  <c r="H100" i="19"/>
  <c r="H99" i="19"/>
  <c r="H57" i="19"/>
  <c r="H98" i="19"/>
  <c r="H97" i="19"/>
  <c r="H96" i="19"/>
  <c r="H95" i="19"/>
  <c r="H94" i="19"/>
  <c r="H93" i="19"/>
  <c r="H92" i="19"/>
  <c r="H72" i="19"/>
  <c r="H67" i="19"/>
  <c r="H62" i="19"/>
  <c r="H58" i="19"/>
  <c r="H53" i="19"/>
  <c r="H50" i="19"/>
  <c r="H68" i="19"/>
  <c r="H64" i="19"/>
  <c r="H75" i="19"/>
  <c r="H77" i="19"/>
  <c r="H69" i="19"/>
  <c r="H66" i="19"/>
  <c r="H56" i="19"/>
  <c r="H65" i="19"/>
  <c r="H44" i="19"/>
  <c r="H26" i="19"/>
  <c r="H39" i="19"/>
  <c r="H45" i="19"/>
  <c r="H49" i="19"/>
  <c r="H61" i="19"/>
  <c r="H70" i="19"/>
  <c r="H32" i="19"/>
  <c r="H71" i="19"/>
  <c r="H34" i="19"/>
  <c r="H59" i="19"/>
  <c r="H63" i="19"/>
  <c r="H29" i="19"/>
  <c r="H60" i="19"/>
  <c r="H27" i="19"/>
  <c r="H33" i="19"/>
  <c r="H55" i="19"/>
  <c r="H54" i="19"/>
  <c r="H48" i="19"/>
  <c r="H46" i="19"/>
  <c r="H51" i="19"/>
  <c r="H20" i="19"/>
  <c r="H91" i="19"/>
  <c r="H90" i="19"/>
  <c r="H89" i="19"/>
  <c r="H88" i="19"/>
  <c r="H76" i="19"/>
  <c r="H87" i="19"/>
  <c r="H86" i="19"/>
  <c r="H25" i="19"/>
  <c r="H85" i="19"/>
  <c r="H28" i="19"/>
  <c r="H84" i="19"/>
  <c r="H83" i="19"/>
  <c r="H42" i="19"/>
  <c r="H19" i="19"/>
  <c r="H82" i="19"/>
  <c r="H37" i="19"/>
  <c r="H81" i="19"/>
  <c r="H80" i="19"/>
  <c r="H24" i="19"/>
  <c r="H21" i="19"/>
  <c r="H79" i="19"/>
  <c r="H16" i="19"/>
  <c r="H22" i="19"/>
  <c r="H40" i="19"/>
  <c r="H13" i="19"/>
  <c r="H41" i="19"/>
  <c r="H38" i="19"/>
  <c r="H78" i="19"/>
  <c r="H47" i="19"/>
  <c r="H52" i="19"/>
  <c r="H73" i="19"/>
  <c r="H35" i="19"/>
  <c r="H31" i="19"/>
  <c r="H43" i="19"/>
  <c r="H36" i="19"/>
  <c r="H15" i="19"/>
  <c r="H30" i="19"/>
  <c r="H14" i="19"/>
  <c r="H18" i="19"/>
  <c r="H17" i="19"/>
  <c r="H11" i="19"/>
  <c r="H12" i="19"/>
  <c r="H13" i="42"/>
  <c r="F23" i="19"/>
  <c r="F74" i="19"/>
  <c r="F78" i="19"/>
  <c r="F100" i="19"/>
  <c r="F35" i="19"/>
  <c r="F99" i="19"/>
  <c r="F57" i="19"/>
  <c r="F98" i="19"/>
  <c r="F73" i="19"/>
  <c r="F97" i="19"/>
  <c r="F52" i="19"/>
  <c r="F96" i="19"/>
  <c r="F95" i="19"/>
  <c r="F94" i="19"/>
  <c r="F93" i="19"/>
  <c r="F92" i="19"/>
  <c r="F72" i="19"/>
  <c r="F67" i="19"/>
  <c r="F62" i="19"/>
  <c r="F58" i="19"/>
  <c r="F53" i="19"/>
  <c r="F50" i="19"/>
  <c r="F68" i="19"/>
  <c r="F64" i="19"/>
  <c r="F75" i="19"/>
  <c r="F77" i="19"/>
  <c r="F47" i="19"/>
  <c r="F31" i="19"/>
  <c r="F69" i="19"/>
  <c r="F66" i="19"/>
  <c r="F56" i="19"/>
  <c r="F43" i="19"/>
  <c r="F44" i="19"/>
  <c r="F26" i="19"/>
  <c r="F39" i="19"/>
  <c r="F45" i="19"/>
  <c r="F49" i="19"/>
  <c r="F61" i="19"/>
  <c r="F70" i="19"/>
  <c r="F32" i="19"/>
  <c r="F71" i="19"/>
  <c r="F34" i="19"/>
  <c r="F59" i="19"/>
  <c r="F63" i="19"/>
  <c r="F29" i="19"/>
  <c r="F60" i="19"/>
  <c r="F27" i="19"/>
  <c r="F33" i="19"/>
  <c r="F55" i="19"/>
  <c r="F54" i="19"/>
  <c r="F48" i="19"/>
  <c r="F46" i="19"/>
  <c r="F51" i="19"/>
  <c r="F20" i="19"/>
  <c r="F91" i="19"/>
  <c r="F90" i="19"/>
  <c r="F89" i="19"/>
  <c r="F88" i="19"/>
  <c r="F36" i="19"/>
  <c r="F76" i="19"/>
  <c r="F87" i="19"/>
  <c r="F86" i="19"/>
  <c r="F15" i="19"/>
  <c r="F25" i="19"/>
  <c r="F85" i="19"/>
  <c r="F28" i="19"/>
  <c r="F84" i="19"/>
  <c r="F83" i="19"/>
  <c r="F42" i="19"/>
  <c r="F19" i="19"/>
  <c r="F82" i="19"/>
  <c r="F18" i="19"/>
  <c r="F37" i="19"/>
  <c r="F81" i="19"/>
  <c r="F80" i="19"/>
  <c r="F24" i="19"/>
  <c r="F21" i="19"/>
  <c r="F30" i="19"/>
  <c r="F79" i="19"/>
  <c r="F16" i="19"/>
  <c r="F22" i="19"/>
  <c r="F17" i="19"/>
  <c r="F40" i="19"/>
  <c r="F13" i="19"/>
  <c r="F14" i="19"/>
  <c r="F41" i="19"/>
  <c r="F38" i="19"/>
  <c r="F12" i="19"/>
  <c r="F11" i="19"/>
  <c r="H39" i="30"/>
  <c r="H37" i="30"/>
  <c r="H64" i="30"/>
  <c r="H63" i="30"/>
  <c r="H62" i="30"/>
  <c r="H59" i="30"/>
  <c r="H57" i="30"/>
  <c r="H53" i="30"/>
  <c r="H55" i="30"/>
  <c r="H49" i="30"/>
  <c r="H44" i="30"/>
  <c r="H40" i="30"/>
  <c r="H45" i="30"/>
  <c r="H61" i="30"/>
  <c r="H54" i="30"/>
  <c r="H60" i="30"/>
  <c r="H58" i="30"/>
  <c r="H51" i="30"/>
  <c r="H50" i="30"/>
  <c r="H36" i="30"/>
  <c r="H42" i="30"/>
  <c r="H46" i="30"/>
  <c r="H52" i="30"/>
  <c r="H56" i="30"/>
  <c r="H48" i="30"/>
  <c r="H47" i="30"/>
  <c r="H32" i="30"/>
  <c r="H26" i="30"/>
  <c r="H28" i="30"/>
  <c r="H41" i="30"/>
  <c r="H33" i="30"/>
  <c r="H27" i="30"/>
  <c r="H38" i="30"/>
  <c r="H23" i="30"/>
  <c r="H43" i="30"/>
  <c r="H25" i="30"/>
  <c r="H35" i="30"/>
  <c r="H18" i="30"/>
  <c r="H12" i="30"/>
  <c r="H30" i="30"/>
  <c r="H15" i="30"/>
  <c r="H22" i="30"/>
  <c r="H24" i="30"/>
  <c r="H34" i="30"/>
  <c r="H31" i="30"/>
  <c r="H14" i="30"/>
  <c r="H20" i="30"/>
  <c r="H29" i="30"/>
  <c r="H11" i="30"/>
  <c r="H21" i="30"/>
  <c r="H13" i="30"/>
  <c r="H16" i="30"/>
  <c r="H17" i="30"/>
  <c r="H19" i="30"/>
  <c r="H17" i="7"/>
  <c r="G54" i="25"/>
  <c r="G53" i="25"/>
  <c r="G52" i="25"/>
  <c r="G51" i="25"/>
  <c r="G50" i="25"/>
  <c r="G49" i="25"/>
  <c r="G48" i="25"/>
  <c r="G47" i="25"/>
  <c r="G46" i="25"/>
  <c r="G45" i="25"/>
  <c r="G43" i="25"/>
  <c r="G41" i="25"/>
  <c r="G39" i="25"/>
  <c r="G38" i="25"/>
  <c r="G33" i="25"/>
  <c r="G27" i="25"/>
  <c r="G36" i="25"/>
  <c r="G42" i="25"/>
  <c r="G40" i="25"/>
  <c r="G22" i="25"/>
  <c r="G23" i="25"/>
  <c r="G44" i="25"/>
  <c r="G35" i="25"/>
  <c r="G26" i="25"/>
  <c r="G37" i="25"/>
  <c r="G31" i="25"/>
  <c r="G30" i="25"/>
  <c r="G19" i="25"/>
  <c r="G17" i="25"/>
  <c r="G28" i="25"/>
  <c r="G29" i="25"/>
  <c r="G24" i="25"/>
  <c r="G15" i="25"/>
  <c r="G16" i="25"/>
  <c r="G34" i="25"/>
  <c r="G32" i="25"/>
  <c r="G21" i="25"/>
  <c r="G25" i="25"/>
  <c r="G13" i="25"/>
  <c r="G14" i="25"/>
  <c r="G20" i="25"/>
  <c r="G12" i="25"/>
  <c r="G11" i="25"/>
  <c r="G18" i="25"/>
  <c r="H16" i="38"/>
  <c r="F24" i="39"/>
  <c r="F25" i="39"/>
  <c r="F14" i="39"/>
  <c r="F21" i="39"/>
  <c r="F13" i="39"/>
  <c r="F18" i="39"/>
  <c r="F12" i="39"/>
  <c r="F17" i="39"/>
  <c r="F26" i="7"/>
  <c r="F42" i="30"/>
  <c r="F52" i="30"/>
  <c r="F56" i="30"/>
  <c r="F32" i="30"/>
  <c r="F23" i="30"/>
  <c r="F41" i="31"/>
  <c r="F33" i="31"/>
  <c r="F13" i="31"/>
  <c r="F14" i="37"/>
  <c r="AC34" i="47" l="1"/>
  <c r="AC14" i="47"/>
  <c r="AC15" i="47"/>
  <c r="AC26" i="47"/>
  <c r="AC20" i="47"/>
  <c r="AC28" i="47"/>
  <c r="AC25" i="47"/>
  <c r="AC17" i="47"/>
  <c r="AC24" i="47"/>
  <c r="AC31" i="47"/>
  <c r="AC11" i="47"/>
  <c r="AC32" i="47"/>
  <c r="AC12" i="47"/>
  <c r="AC16" i="47"/>
  <c r="AC22" i="47"/>
  <c r="AC13" i="47"/>
  <c r="AC23" i="47"/>
  <c r="AC34" i="46"/>
  <c r="AC25" i="46"/>
  <c r="AC30" i="46"/>
  <c r="AC12" i="46"/>
  <c r="AC19" i="46"/>
  <c r="AC18" i="46"/>
  <c r="AC17" i="46"/>
  <c r="AC23" i="46"/>
  <c r="AC16" i="46"/>
  <c r="AC15" i="46"/>
  <c r="AC31" i="46"/>
  <c r="AC32" i="46"/>
  <c r="AC14" i="46"/>
  <c r="AC21" i="47"/>
  <c r="AC33" i="47"/>
  <c r="AC19" i="47"/>
  <c r="AC30" i="47"/>
  <c r="AC18" i="47"/>
  <c r="AC24" i="46"/>
  <c r="AC21" i="46"/>
  <c r="AC22" i="46"/>
  <c r="AC13" i="46"/>
  <c r="AC33" i="46"/>
  <c r="AC11" i="46"/>
  <c r="AC27" i="46"/>
  <c r="F29" i="38"/>
  <c r="H12" i="26"/>
  <c r="H14" i="26"/>
  <c r="H16" i="26"/>
  <c r="H17" i="26"/>
  <c r="H17" i="39"/>
  <c r="J17" i="39"/>
  <c r="N17" i="39"/>
  <c r="P17" i="39"/>
  <c r="R17" i="39"/>
  <c r="T17" i="39"/>
  <c r="V17" i="39"/>
  <c r="X17" i="39"/>
  <c r="Z17" i="39"/>
  <c r="H12" i="39"/>
  <c r="J12" i="39"/>
  <c r="L12" i="39"/>
  <c r="N12" i="39"/>
  <c r="P12" i="39"/>
  <c r="R12" i="39"/>
  <c r="T12" i="39"/>
  <c r="V12" i="39"/>
  <c r="X12" i="39"/>
  <c r="Z12" i="39"/>
  <c r="H18" i="39"/>
  <c r="J18" i="39"/>
  <c r="L18" i="39"/>
  <c r="N18" i="39"/>
  <c r="P18" i="39"/>
  <c r="R18" i="39"/>
  <c r="T18" i="39"/>
  <c r="V18" i="39"/>
  <c r="X18" i="39"/>
  <c r="Z18" i="39"/>
  <c r="H13" i="39"/>
  <c r="AA13" i="39" s="1"/>
  <c r="J13" i="39"/>
  <c r="L13" i="39"/>
  <c r="N13" i="39"/>
  <c r="P13" i="39"/>
  <c r="R13" i="39"/>
  <c r="T13" i="39"/>
  <c r="V13" i="39"/>
  <c r="X13" i="39"/>
  <c r="Z13" i="39"/>
  <c r="H21" i="39"/>
  <c r="J21" i="39"/>
  <c r="L21" i="39"/>
  <c r="N21" i="39"/>
  <c r="P21" i="39"/>
  <c r="R21" i="39"/>
  <c r="T21" i="39"/>
  <c r="V21" i="39"/>
  <c r="X21" i="39"/>
  <c r="Z21" i="39"/>
  <c r="H14" i="39"/>
  <c r="AA14" i="39" s="1"/>
  <c r="J14" i="39"/>
  <c r="L14" i="39"/>
  <c r="N14" i="39"/>
  <c r="P14" i="39"/>
  <c r="R14" i="39"/>
  <c r="T14" i="39"/>
  <c r="V14" i="39"/>
  <c r="X14" i="39"/>
  <c r="Z14" i="39"/>
  <c r="H25" i="39"/>
  <c r="J25" i="39"/>
  <c r="L25" i="39"/>
  <c r="N25" i="39"/>
  <c r="P25" i="39"/>
  <c r="R25" i="39"/>
  <c r="T25" i="39"/>
  <c r="V25" i="39"/>
  <c r="X25" i="39"/>
  <c r="Z25" i="39"/>
  <c r="F15" i="39"/>
  <c r="H15" i="39"/>
  <c r="J15" i="39"/>
  <c r="L15" i="39"/>
  <c r="N15" i="39"/>
  <c r="P15" i="39"/>
  <c r="T15" i="39"/>
  <c r="V15" i="39"/>
  <c r="X15" i="39"/>
  <c r="Z15" i="39"/>
  <c r="F11" i="39"/>
  <c r="H11" i="39"/>
  <c r="J11" i="39"/>
  <c r="L11" i="39"/>
  <c r="N11" i="39"/>
  <c r="P11" i="39"/>
  <c r="R11" i="39"/>
  <c r="T11" i="39"/>
  <c r="V11" i="39"/>
  <c r="X11" i="39"/>
  <c r="Z11" i="39"/>
  <c r="F16" i="39"/>
  <c r="H16" i="39"/>
  <c r="J16" i="39"/>
  <c r="L16" i="39"/>
  <c r="N16" i="39"/>
  <c r="P16" i="39"/>
  <c r="R16" i="39"/>
  <c r="T16" i="39"/>
  <c r="V16" i="39"/>
  <c r="X16" i="39"/>
  <c r="Z16" i="39"/>
  <c r="H24" i="39"/>
  <c r="J24" i="39"/>
  <c r="L24" i="39"/>
  <c r="P24" i="39"/>
  <c r="R24" i="39"/>
  <c r="T24" i="39"/>
  <c r="V24" i="39"/>
  <c r="X24" i="39"/>
  <c r="Z24" i="39"/>
  <c r="F19" i="39"/>
  <c r="H19" i="39"/>
  <c r="J19" i="39"/>
  <c r="L19" i="39"/>
  <c r="N19" i="39"/>
  <c r="P19" i="39"/>
  <c r="R19" i="39"/>
  <c r="T19" i="39"/>
  <c r="V19" i="39"/>
  <c r="X19" i="39"/>
  <c r="Z19" i="39"/>
  <c r="F23" i="39"/>
  <c r="H23" i="39"/>
  <c r="J23" i="39"/>
  <c r="L23" i="39"/>
  <c r="N23" i="39"/>
  <c r="P23" i="39"/>
  <c r="R23" i="39"/>
  <c r="T23" i="39"/>
  <c r="V23" i="39"/>
  <c r="X23" i="39"/>
  <c r="Z23" i="39"/>
  <c r="F26" i="39"/>
  <c r="H26" i="39"/>
  <c r="J26" i="39"/>
  <c r="L26" i="39"/>
  <c r="N26" i="39"/>
  <c r="P26" i="39"/>
  <c r="R26" i="39"/>
  <c r="T26" i="39"/>
  <c r="V26" i="39"/>
  <c r="X26" i="39"/>
  <c r="Z26" i="39"/>
  <c r="T47" i="28"/>
  <c r="T40" i="28"/>
  <c r="U40" i="28" s="1"/>
  <c r="T34" i="28"/>
  <c r="T33" i="28"/>
  <c r="T31" i="28"/>
  <c r="T32" i="28"/>
  <c r="T26" i="28"/>
  <c r="T23" i="28"/>
  <c r="T42" i="28"/>
  <c r="T45" i="28"/>
  <c r="T43" i="28"/>
  <c r="T41" i="28"/>
  <c r="T35" i="28"/>
  <c r="T30" i="28"/>
  <c r="T28" i="28"/>
  <c r="T37" i="28"/>
  <c r="T21" i="28"/>
  <c r="T29" i="28"/>
  <c r="T19" i="28"/>
  <c r="T38" i="28"/>
  <c r="T44" i="28"/>
  <c r="T27" i="28"/>
  <c r="T24" i="28"/>
  <c r="T17" i="28"/>
  <c r="T39" i="28"/>
  <c r="T22" i="28"/>
  <c r="T16" i="28"/>
  <c r="T25" i="28"/>
  <c r="T13" i="28"/>
  <c r="T20" i="28"/>
  <c r="T11" i="28"/>
  <c r="T18" i="28"/>
  <c r="T15" i="28"/>
  <c r="T14" i="28"/>
  <c r="T12" i="28"/>
  <c r="V69" i="29"/>
  <c r="V68" i="29"/>
  <c r="V67" i="29"/>
  <c r="V64" i="29"/>
  <c r="V63" i="29"/>
  <c r="V59" i="29"/>
  <c r="V57" i="29"/>
  <c r="V54" i="29"/>
  <c r="V51" i="29"/>
  <c r="V62" i="29"/>
  <c r="V53" i="29"/>
  <c r="V49" i="29"/>
  <c r="V44" i="29"/>
  <c r="V38" i="29"/>
  <c r="V65" i="29"/>
  <c r="V34" i="29"/>
  <c r="V48" i="29"/>
  <c r="V33" i="29"/>
  <c r="V37" i="29"/>
  <c r="V31" i="29"/>
  <c r="V22" i="29"/>
  <c r="V55" i="29"/>
  <c r="V66" i="29"/>
  <c r="V56" i="29"/>
  <c r="V61" i="29"/>
  <c r="V60" i="29"/>
  <c r="V58" i="29"/>
  <c r="V52" i="29"/>
  <c r="V39" i="29"/>
  <c r="V42" i="29"/>
  <c r="V50" i="29"/>
  <c r="V32" i="29"/>
  <c r="V46" i="29"/>
  <c r="V41" i="29"/>
  <c r="V47" i="29"/>
  <c r="V27" i="29"/>
  <c r="V45" i="29"/>
  <c r="V43" i="29"/>
  <c r="V26" i="29"/>
  <c r="V30" i="29"/>
  <c r="V17" i="29"/>
  <c r="V21" i="29"/>
  <c r="V36" i="29"/>
  <c r="V20" i="29"/>
  <c r="V12" i="29"/>
  <c r="V29" i="29"/>
  <c r="V15" i="29"/>
  <c r="V24" i="29"/>
  <c r="V35" i="29"/>
  <c r="V18" i="29"/>
  <c r="V19" i="29"/>
  <c r="V40" i="29"/>
  <c r="V28" i="29"/>
  <c r="V16" i="29"/>
  <c r="V23" i="29"/>
  <c r="V25" i="29"/>
  <c r="V13" i="29"/>
  <c r="V14" i="29"/>
  <c r="V11" i="29"/>
  <c r="AA12" i="39" l="1"/>
  <c r="AA17" i="39"/>
  <c r="AA24" i="39"/>
  <c r="AA25" i="39"/>
  <c r="AA21" i="39"/>
  <c r="AA18" i="39"/>
  <c r="AA23" i="39"/>
  <c r="AA16" i="39"/>
  <c r="AA26" i="39"/>
  <c r="AA15" i="39"/>
  <c r="AA19" i="39"/>
  <c r="X33" i="31"/>
  <c r="X13" i="31"/>
  <c r="AD24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0" i="39"/>
  <c r="X22" i="39"/>
  <c r="X28" i="39"/>
  <c r="X27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26" i="38"/>
  <c r="X30" i="38"/>
  <c r="X18" i="38"/>
  <c r="X21" i="38"/>
  <c r="X23" i="38"/>
  <c r="X13" i="38"/>
  <c r="X28" i="38"/>
  <c r="X24" i="38"/>
  <c r="X22" i="38"/>
  <c r="X27" i="38"/>
  <c r="X25" i="38"/>
  <c r="X15" i="38"/>
  <c r="X14" i="38"/>
  <c r="X29" i="38"/>
  <c r="X19" i="38"/>
  <c r="X17" i="38"/>
  <c r="X20" i="38"/>
  <c r="X11" i="38"/>
  <c r="X16" i="38"/>
  <c r="X12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6" i="42"/>
  <c r="X19" i="42"/>
  <c r="X18" i="42"/>
  <c r="X17" i="42"/>
  <c r="X15" i="42"/>
  <c r="X14" i="42"/>
  <c r="X13" i="42"/>
  <c r="X12" i="42"/>
  <c r="X11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4" i="29"/>
  <c r="T63" i="29"/>
  <c r="T59" i="29"/>
  <c r="T57" i="29"/>
  <c r="T54" i="29"/>
  <c r="T51" i="29"/>
  <c r="T62" i="29"/>
  <c r="T53" i="29"/>
  <c r="T66" i="29"/>
  <c r="T44" i="29"/>
  <c r="T33" i="29"/>
  <c r="T38" i="29"/>
  <c r="T65" i="29"/>
  <c r="T34" i="29"/>
  <c r="T48" i="29"/>
  <c r="T31" i="29"/>
  <c r="T37" i="29"/>
  <c r="T22" i="29"/>
  <c r="T55" i="29"/>
  <c r="T56" i="29"/>
  <c r="T61" i="29"/>
  <c r="T60" i="29"/>
  <c r="T58" i="29"/>
  <c r="T52" i="29"/>
  <c r="T39" i="29"/>
  <c r="T42" i="29"/>
  <c r="T45" i="29"/>
  <c r="T50" i="29"/>
  <c r="T32" i="29"/>
  <c r="T26" i="29"/>
  <c r="T41" i="29"/>
  <c r="T46" i="29"/>
  <c r="T47" i="29"/>
  <c r="T27" i="29"/>
  <c r="T43" i="29"/>
  <c r="T30" i="29"/>
  <c r="T36" i="29"/>
  <c r="T17" i="29"/>
  <c r="T21" i="29"/>
  <c r="T20" i="29"/>
  <c r="T12" i="29"/>
  <c r="T24" i="29"/>
  <c r="T35" i="29"/>
  <c r="T29" i="29"/>
  <c r="T15" i="29"/>
  <c r="T18" i="29"/>
  <c r="T16" i="29"/>
  <c r="T28" i="29"/>
  <c r="T23" i="29"/>
  <c r="T19" i="29"/>
  <c r="T40" i="29"/>
  <c r="T25" i="29"/>
  <c r="T14" i="29"/>
  <c r="T11" i="29"/>
  <c r="T13" i="29"/>
  <c r="U70" i="29"/>
  <c r="V44" i="28"/>
  <c r="R43" i="28"/>
  <c r="U43" i="28" s="1"/>
  <c r="V43" i="28"/>
  <c r="R20" i="28"/>
  <c r="R47" i="28"/>
  <c r="R34" i="28"/>
  <c r="U34" i="28" s="1"/>
  <c r="R33" i="28"/>
  <c r="R31" i="28"/>
  <c r="R32" i="28"/>
  <c r="R26" i="28"/>
  <c r="R23" i="28"/>
  <c r="R42" i="28"/>
  <c r="U42" i="28" s="1"/>
  <c r="R45" i="28"/>
  <c r="U45" i="28" s="1"/>
  <c r="R37" i="28"/>
  <c r="R41" i="28"/>
  <c r="R35" i="28"/>
  <c r="R30" i="28"/>
  <c r="U30" i="28" s="1"/>
  <c r="R28" i="28"/>
  <c r="R21" i="28"/>
  <c r="R29" i="28"/>
  <c r="U29" i="28" s="1"/>
  <c r="R19" i="28"/>
  <c r="U19" i="28" s="1"/>
  <c r="R38" i="28"/>
  <c r="R24" i="28"/>
  <c r="R27" i="28"/>
  <c r="U27" i="28" s="1"/>
  <c r="R17" i="28"/>
  <c r="R39" i="28"/>
  <c r="R25" i="28"/>
  <c r="R22" i="28"/>
  <c r="R16" i="28"/>
  <c r="R13" i="28"/>
  <c r="R18" i="28"/>
  <c r="R15" i="28"/>
  <c r="R12" i="28"/>
  <c r="R14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AA33" i="42" s="1"/>
  <c r="V32" i="42"/>
  <c r="AA32" i="42" s="1"/>
  <c r="V31" i="42"/>
  <c r="AA31" i="42" s="1"/>
  <c r="V30" i="42"/>
  <c r="V29" i="42"/>
  <c r="V28" i="42"/>
  <c r="V27" i="42"/>
  <c r="V26" i="42"/>
  <c r="V25" i="42"/>
  <c r="V24" i="42"/>
  <c r="V23" i="42"/>
  <c r="V22" i="42"/>
  <c r="V21" i="42"/>
  <c r="V20" i="42"/>
  <c r="V16" i="42"/>
  <c r="V19" i="42"/>
  <c r="V18" i="42"/>
  <c r="V17" i="42"/>
  <c r="V15" i="42"/>
  <c r="V14" i="42"/>
  <c r="V13" i="42"/>
  <c r="V12" i="42"/>
  <c r="V11" i="42"/>
  <c r="R20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17" i="37"/>
  <c r="R13" i="37"/>
  <c r="R12" i="37"/>
  <c r="R14" i="37"/>
  <c r="R27" i="37"/>
  <c r="R19" i="37"/>
  <c r="R21" i="37"/>
  <c r="R24" i="37"/>
  <c r="R15" i="37"/>
  <c r="R28" i="37"/>
  <c r="R26" i="37"/>
  <c r="R23" i="37"/>
  <c r="R11" i="37"/>
  <c r="R25" i="37"/>
  <c r="R18" i="37"/>
  <c r="R22" i="37"/>
  <c r="R16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3" i="42"/>
  <c r="R11" i="42"/>
  <c r="T26" i="2" l="1"/>
  <c r="T25" i="2"/>
  <c r="T24" i="2"/>
  <c r="T23" i="2"/>
  <c r="T22" i="2"/>
  <c r="T21" i="2"/>
  <c r="T20" i="2"/>
  <c r="Y20" i="2" s="1"/>
  <c r="T18" i="2"/>
  <c r="T17" i="2"/>
  <c r="T16" i="2"/>
  <c r="T15" i="2"/>
  <c r="T19" i="2"/>
  <c r="T13" i="2"/>
  <c r="T11" i="2"/>
  <c r="T14" i="2"/>
  <c r="T12" i="2"/>
  <c r="V12" i="2"/>
  <c r="V14" i="2"/>
  <c r="V11" i="2"/>
  <c r="V13" i="2"/>
  <c r="V19" i="2"/>
  <c r="V15" i="2"/>
  <c r="V16" i="2"/>
  <c r="V17" i="2"/>
  <c r="V18" i="2"/>
  <c r="V20" i="2"/>
  <c r="V21" i="2"/>
  <c r="V22" i="2"/>
  <c r="V23" i="2"/>
  <c r="V24" i="2"/>
  <c r="V25" i="2"/>
  <c r="V26" i="2"/>
  <c r="T31" i="31"/>
  <c r="T23" i="31"/>
  <c r="T30" i="31"/>
  <c r="T29" i="31"/>
  <c r="T28" i="31"/>
  <c r="T22" i="31"/>
  <c r="T21" i="31"/>
  <c r="T38" i="31"/>
  <c r="T26" i="31"/>
  <c r="T24" i="31"/>
  <c r="T20" i="31"/>
  <c r="T25" i="31"/>
  <c r="T17" i="31"/>
  <c r="T15" i="31"/>
  <c r="T37" i="31"/>
  <c r="T39" i="31"/>
  <c r="T36" i="31"/>
  <c r="T41" i="31"/>
  <c r="T27" i="31"/>
  <c r="T40" i="31"/>
  <c r="T35" i="31"/>
  <c r="T33" i="31"/>
  <c r="T11" i="31"/>
  <c r="T16" i="31"/>
  <c r="T13" i="31"/>
  <c r="T19" i="31"/>
  <c r="T18" i="31"/>
  <c r="T12" i="31"/>
  <c r="T14" i="31"/>
  <c r="Z28" i="7" l="1"/>
  <c r="Z16" i="7"/>
  <c r="Z19" i="7"/>
  <c r="Z23" i="7"/>
  <c r="Z27" i="7"/>
  <c r="Z25" i="7"/>
  <c r="Z22" i="7"/>
  <c r="Z21" i="7"/>
  <c r="Z20" i="7"/>
  <c r="Z18" i="7"/>
  <c r="Z26" i="7"/>
  <c r="Z24" i="7"/>
  <c r="Z15" i="7"/>
  <c r="Z17" i="7"/>
  <c r="Z12" i="7"/>
  <c r="Z13" i="7"/>
  <c r="Z14" i="7"/>
  <c r="Z11" i="7"/>
  <c r="R14" i="30"/>
  <c r="AB39" i="30"/>
  <c r="AB37" i="30"/>
  <c r="AB64" i="30"/>
  <c r="AB63" i="30"/>
  <c r="AB62" i="30"/>
  <c r="AB59" i="30"/>
  <c r="AB57" i="30"/>
  <c r="AB53" i="30"/>
  <c r="AB55" i="30"/>
  <c r="AB49" i="30"/>
  <c r="AB44" i="30"/>
  <c r="AB40" i="30"/>
  <c r="AB45" i="30"/>
  <c r="AB61" i="30"/>
  <c r="AB54" i="30"/>
  <c r="AB60" i="30"/>
  <c r="AB58" i="30"/>
  <c r="AB52" i="30"/>
  <c r="AB51" i="30"/>
  <c r="AB50" i="30"/>
  <c r="AB36" i="30"/>
  <c r="AB42" i="30"/>
  <c r="AB46" i="30"/>
  <c r="AB56" i="30"/>
  <c r="AB48" i="30"/>
  <c r="AB47" i="30"/>
  <c r="AB32" i="30"/>
  <c r="AB26" i="30"/>
  <c r="AB28" i="30"/>
  <c r="AB41" i="30"/>
  <c r="AB33" i="30"/>
  <c r="AB27" i="30"/>
  <c r="AB38" i="30"/>
  <c r="AB23" i="30"/>
  <c r="AB43" i="30"/>
  <c r="AB25" i="30"/>
  <c r="AB35" i="30"/>
  <c r="AB18" i="30"/>
  <c r="AB12" i="30"/>
  <c r="AB30" i="30"/>
  <c r="AB22" i="30"/>
  <c r="AB15" i="30"/>
  <c r="AB34" i="30"/>
  <c r="AB24" i="30"/>
  <c r="AB29" i="30"/>
  <c r="AB20" i="30"/>
  <c r="AB14" i="30"/>
  <c r="AB11" i="30"/>
  <c r="AB31" i="30"/>
  <c r="AB21" i="30"/>
  <c r="AB13" i="30"/>
  <c r="AB16" i="30"/>
  <c r="AB17" i="30"/>
  <c r="AB19" i="30"/>
  <c r="U37" i="9" l="1"/>
  <c r="U35" i="9"/>
  <c r="U29" i="9"/>
  <c r="U32" i="9"/>
  <c r="U27" i="9"/>
  <c r="U24" i="9"/>
  <c r="U25" i="9"/>
  <c r="U34" i="9"/>
  <c r="U23" i="9"/>
  <c r="U33" i="9"/>
  <c r="U15" i="9"/>
  <c r="U19" i="9"/>
  <c r="U31" i="9"/>
  <c r="U17" i="9"/>
  <c r="U30" i="9"/>
  <c r="U21" i="9"/>
  <c r="U13" i="9"/>
  <c r="U14" i="9"/>
  <c r="U16" i="9"/>
  <c r="U18" i="9"/>
  <c r="U11" i="9"/>
  <c r="U12" i="9"/>
  <c r="U20" i="9"/>
  <c r="U54" i="25"/>
  <c r="U53" i="25"/>
  <c r="U52" i="25"/>
  <c r="U51" i="25"/>
  <c r="U50" i="25"/>
  <c r="U49" i="25"/>
  <c r="U48" i="25"/>
  <c r="U47" i="25"/>
  <c r="U46" i="25"/>
  <c r="U45" i="25"/>
  <c r="U43" i="25"/>
  <c r="U41" i="25"/>
  <c r="U39" i="25"/>
  <c r="U38" i="25"/>
  <c r="U33" i="25"/>
  <c r="U27" i="25"/>
  <c r="U36" i="25"/>
  <c r="U42" i="25"/>
  <c r="U40" i="25"/>
  <c r="U22" i="25"/>
  <c r="U23" i="25"/>
  <c r="U44" i="25"/>
  <c r="U35" i="25"/>
  <c r="U26" i="25"/>
  <c r="U37" i="25"/>
  <c r="U31" i="25"/>
  <c r="U15" i="25"/>
  <c r="U30" i="25"/>
  <c r="U19" i="25"/>
  <c r="U24" i="25"/>
  <c r="U17" i="25"/>
  <c r="U28" i="25"/>
  <c r="U29" i="25"/>
  <c r="U34" i="25"/>
  <c r="U16" i="25"/>
  <c r="U12" i="25"/>
  <c r="U21" i="25"/>
  <c r="U32" i="25"/>
  <c r="U13" i="25"/>
  <c r="U25" i="25"/>
  <c r="U20" i="25"/>
  <c r="U14" i="25"/>
  <c r="U11" i="25"/>
  <c r="U18" i="25"/>
  <c r="Z24" i="2" l="1"/>
  <c r="V31" i="31"/>
  <c r="V23" i="31"/>
  <c r="V30" i="31"/>
  <c r="V29" i="31"/>
  <c r="V28" i="31"/>
  <c r="V22" i="31"/>
  <c r="V21" i="31"/>
  <c r="V38" i="31"/>
  <c r="V26" i="31"/>
  <c r="V24" i="31"/>
  <c r="V20" i="31"/>
  <c r="V25" i="31"/>
  <c r="V17" i="31"/>
  <c r="V15" i="31"/>
  <c r="V37" i="31"/>
  <c r="V27" i="31"/>
  <c r="V39" i="31"/>
  <c r="V36" i="31"/>
  <c r="V41" i="31"/>
  <c r="V40" i="31"/>
  <c r="V33" i="31"/>
  <c r="V35" i="31"/>
  <c r="V16" i="31"/>
  <c r="V13" i="31"/>
  <c r="V11" i="31"/>
  <c r="V19" i="31"/>
  <c r="V18" i="31"/>
  <c r="V14" i="31"/>
  <c r="V12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16" i="7"/>
  <c r="AB19" i="7"/>
  <c r="AB23" i="7"/>
  <c r="AB27" i="7"/>
  <c r="AB25" i="7"/>
  <c r="AB22" i="7"/>
  <c r="AB21" i="7"/>
  <c r="AB20" i="7"/>
  <c r="AB18" i="7"/>
  <c r="AB26" i="7"/>
  <c r="AB24" i="7"/>
  <c r="AB17" i="7"/>
  <c r="AB15" i="7"/>
  <c r="AB12" i="7"/>
  <c r="AB13" i="7"/>
  <c r="AB14" i="7"/>
  <c r="AB11" i="7"/>
  <c r="AD39" i="30"/>
  <c r="AD37" i="30"/>
  <c r="AD64" i="30"/>
  <c r="AD63" i="30"/>
  <c r="AD62" i="30"/>
  <c r="AD59" i="30"/>
  <c r="AD57" i="30"/>
  <c r="AD53" i="30"/>
  <c r="AD52" i="30"/>
  <c r="AD55" i="30"/>
  <c r="AD49" i="30"/>
  <c r="AD44" i="30"/>
  <c r="AD40" i="30"/>
  <c r="AD45" i="30"/>
  <c r="AD61" i="30"/>
  <c r="AD54" i="30"/>
  <c r="AD60" i="30"/>
  <c r="AD58" i="30"/>
  <c r="AD51" i="30"/>
  <c r="AD50" i="30"/>
  <c r="AD36" i="30"/>
  <c r="AD42" i="30"/>
  <c r="AD46" i="30"/>
  <c r="AD56" i="30"/>
  <c r="AD48" i="30"/>
  <c r="AD47" i="30"/>
  <c r="AD32" i="30"/>
  <c r="AD26" i="30"/>
  <c r="AD28" i="30"/>
  <c r="AD41" i="30"/>
  <c r="AD33" i="30"/>
  <c r="AD27" i="30"/>
  <c r="AD38" i="30"/>
  <c r="AD23" i="30"/>
  <c r="AD43" i="30"/>
  <c r="AD25" i="30"/>
  <c r="AD35" i="30"/>
  <c r="AD18" i="30"/>
  <c r="AD22" i="30"/>
  <c r="AD12" i="30"/>
  <c r="AD30" i="30"/>
  <c r="AD15" i="30"/>
  <c r="AD34" i="30"/>
  <c r="AD24" i="30"/>
  <c r="AD20" i="30"/>
  <c r="AD29" i="30"/>
  <c r="AD11" i="30"/>
  <c r="AD14" i="30"/>
  <c r="AD21" i="30"/>
  <c r="AD31" i="30"/>
  <c r="AD13" i="30"/>
  <c r="AD17" i="30"/>
  <c r="AD19" i="30"/>
  <c r="AD16" i="30"/>
  <c r="N11" i="35" l="1"/>
  <c r="AA11" i="35" s="1"/>
  <c r="N39" i="35"/>
  <c r="AA39" i="35" s="1"/>
  <c r="X78" i="19"/>
  <c r="X89" i="19"/>
  <c r="AA89" i="19" s="1"/>
  <c r="X27" i="19"/>
  <c r="AA27" i="19" s="1"/>
  <c r="X48" i="19"/>
  <c r="AA48" i="19" s="1"/>
  <c r="X71" i="19"/>
  <c r="AA71" i="19" s="1"/>
  <c r="X61" i="19"/>
  <c r="AA61" i="19" s="1"/>
  <c r="X23" i="19"/>
  <c r="AA23" i="19" s="1"/>
  <c r="X43" i="19"/>
  <c r="AA43" i="19" s="1"/>
  <c r="X75" i="19"/>
  <c r="AA75" i="19" s="1"/>
  <c r="X50" i="19"/>
  <c r="AA50" i="19" s="1"/>
  <c r="X53" i="19"/>
  <c r="AA53" i="19" s="1"/>
  <c r="X73" i="19"/>
  <c r="AA73" i="19" s="1"/>
  <c r="X57" i="19"/>
  <c r="AA57" i="19" s="1"/>
  <c r="X74" i="19"/>
  <c r="AA74" i="19" s="1"/>
  <c r="X100" i="19"/>
  <c r="X35" i="19"/>
  <c r="X99" i="19"/>
  <c r="X26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30" i="19"/>
  <c r="X98" i="19"/>
  <c r="X97" i="19"/>
  <c r="X51" i="19"/>
  <c r="X52" i="19"/>
  <c r="X96" i="19"/>
  <c r="X34" i="19"/>
  <c r="X95" i="19"/>
  <c r="X94" i="19"/>
  <c r="X47" i="19"/>
  <c r="X33" i="19"/>
  <c r="X45" i="19"/>
  <c r="X93" i="19"/>
  <c r="X64" i="19"/>
  <c r="X92" i="19"/>
  <c r="X72" i="19"/>
  <c r="X67" i="19"/>
  <c r="X20" i="19"/>
  <c r="X62" i="19"/>
  <c r="X58" i="19"/>
  <c r="X68" i="19"/>
  <c r="X77" i="19"/>
  <c r="X29" i="19"/>
  <c r="X91" i="19"/>
  <c r="X39" i="19"/>
  <c r="X31" i="19"/>
  <c r="X69" i="19"/>
  <c r="X66" i="19"/>
  <c r="X56" i="19"/>
  <c r="X65" i="19"/>
  <c r="X55" i="19"/>
  <c r="X44" i="19"/>
  <c r="X32" i="19"/>
  <c r="X15" i="19"/>
  <c r="X49" i="19"/>
  <c r="X70" i="19"/>
  <c r="X59" i="19"/>
  <c r="X63" i="19"/>
  <c r="X76" i="19"/>
  <c r="X60" i="19"/>
  <c r="X18" i="19"/>
  <c r="X54" i="19"/>
  <c r="X83" i="19"/>
  <c r="X85" i="19"/>
  <c r="X46" i="19"/>
  <c r="X25" i="19"/>
  <c r="X90" i="19"/>
  <c r="X19" i="19"/>
  <c r="X82" i="19"/>
  <c r="X42" i="19"/>
  <c r="X81" i="19"/>
  <c r="X84" i="19"/>
  <c r="X88" i="19"/>
  <c r="X36" i="19"/>
  <c r="X28" i="19"/>
  <c r="X37" i="19"/>
  <c r="X87" i="19"/>
  <c r="X86" i="19"/>
  <c r="X21" i="19"/>
  <c r="X79" i="19"/>
  <c r="X80" i="19"/>
  <c r="X24" i="19"/>
  <c r="X22" i="19"/>
  <c r="X16" i="19"/>
  <c r="X17" i="19"/>
  <c r="X13" i="19"/>
  <c r="X40" i="19"/>
  <c r="X14" i="19"/>
  <c r="X41" i="19"/>
  <c r="X12" i="19"/>
  <c r="X38" i="19"/>
  <c r="X11" i="19"/>
  <c r="V11" i="19"/>
  <c r="N35" i="35"/>
  <c r="AA35" i="35" s="1"/>
  <c r="N26" i="35"/>
  <c r="AA26" i="35" s="1"/>
  <c r="N24" i="35"/>
  <c r="AA24" i="35" s="1"/>
  <c r="N20" i="35"/>
  <c r="AA20" i="35" s="1"/>
  <c r="N33" i="35"/>
  <c r="N18" i="35"/>
  <c r="AA18" i="35" s="1"/>
  <c r="N14" i="35"/>
  <c r="N38" i="35"/>
  <c r="N37" i="35"/>
  <c r="N32" i="35"/>
  <c r="N19" i="35"/>
  <c r="N34" i="35"/>
  <c r="N23" i="35"/>
  <c r="N16" i="35"/>
  <c r="N31" i="35"/>
  <c r="N25" i="35"/>
  <c r="N22" i="35"/>
  <c r="N28" i="35"/>
  <c r="N30" i="35"/>
  <c r="N13" i="35"/>
  <c r="N27" i="35"/>
  <c r="N21" i="35"/>
  <c r="N17" i="35"/>
  <c r="N15" i="35"/>
  <c r="N29" i="35"/>
  <c r="N12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3" i="13"/>
  <c r="N21" i="13"/>
  <c r="N20" i="13"/>
  <c r="N19" i="13"/>
  <c r="N17" i="13"/>
  <c r="N12" i="13"/>
  <c r="N16" i="13"/>
  <c r="N11" i="13"/>
  <c r="N15" i="13"/>
  <c r="N14" i="13"/>
  <c r="L14" i="13"/>
  <c r="T29" i="13"/>
  <c r="Y68" i="29"/>
  <c r="Y67" i="29"/>
  <c r="P37" i="29"/>
  <c r="P69" i="29"/>
  <c r="W69" i="29" s="1"/>
  <c r="P66" i="29"/>
  <c r="W66" i="29" s="1"/>
  <c r="P22" i="29"/>
  <c r="P68" i="29"/>
  <c r="P67" i="29"/>
  <c r="P64" i="29"/>
  <c r="P63" i="29"/>
  <c r="P59" i="29"/>
  <c r="P57" i="29"/>
  <c r="P54" i="29"/>
  <c r="P49" i="29"/>
  <c r="P51" i="29"/>
  <c r="P62" i="29"/>
  <c r="P53" i="29"/>
  <c r="P44" i="29"/>
  <c r="P33" i="29"/>
  <c r="P38" i="29"/>
  <c r="P65" i="29"/>
  <c r="P34" i="29"/>
  <c r="P48" i="29"/>
  <c r="P31" i="29"/>
  <c r="P41" i="29"/>
  <c r="P32" i="29"/>
  <c r="P39" i="29"/>
  <c r="P56" i="29"/>
  <c r="P55" i="29"/>
  <c r="P58" i="29"/>
  <c r="P43" i="29"/>
  <c r="P61" i="29"/>
  <c r="P60" i="29"/>
  <c r="P36" i="29"/>
  <c r="P26" i="29"/>
  <c r="P52" i="29"/>
  <c r="P42" i="29"/>
  <c r="P45" i="29"/>
  <c r="P50" i="29"/>
  <c r="P30" i="29"/>
  <c r="P46" i="29"/>
  <c r="P47" i="29"/>
  <c r="P27" i="29"/>
  <c r="P20" i="29"/>
  <c r="P17" i="29"/>
  <c r="P21" i="29"/>
  <c r="P12" i="29"/>
  <c r="P24" i="29"/>
  <c r="P15" i="29"/>
  <c r="P29" i="29"/>
  <c r="P35" i="29"/>
  <c r="P18" i="29"/>
  <c r="P28" i="29"/>
  <c r="P16" i="29"/>
  <c r="P23" i="29"/>
  <c r="P19" i="29"/>
  <c r="P40" i="29"/>
  <c r="P25" i="29"/>
  <c r="P14" i="29"/>
  <c r="P11" i="29"/>
  <c r="X68" i="29"/>
  <c r="X67" i="29"/>
  <c r="X66" i="29"/>
  <c r="W42" i="28"/>
  <c r="X42" i="28" s="1"/>
  <c r="W41" i="28"/>
  <c r="X41" i="28" s="1"/>
  <c r="W40" i="28"/>
  <c r="X40" i="28" s="1"/>
  <c r="V42" i="28"/>
  <c r="V41" i="28"/>
  <c r="V40" i="28"/>
  <c r="P47" i="28"/>
  <c r="U47" i="28" s="1"/>
  <c r="AA42" i="31"/>
  <c r="AB42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7" i="31"/>
  <c r="R30" i="31"/>
  <c r="Y30" i="31" s="1"/>
  <c r="R26" i="31"/>
  <c r="Y26" i="31" s="1"/>
  <c r="R24" i="31"/>
  <c r="Y24" i="31" s="1"/>
  <c r="R20" i="31"/>
  <c r="Y20" i="31" s="1"/>
  <c r="R31" i="31"/>
  <c r="R23" i="31"/>
  <c r="R38" i="31"/>
  <c r="R29" i="31"/>
  <c r="R28" i="31"/>
  <c r="R25" i="31"/>
  <c r="R21" i="31"/>
  <c r="R22" i="31"/>
  <c r="R15" i="31"/>
  <c r="R36" i="31"/>
  <c r="R27" i="31"/>
  <c r="R37" i="31"/>
  <c r="R39" i="31"/>
  <c r="R35" i="31"/>
  <c r="R33" i="31"/>
  <c r="R16" i="31"/>
  <c r="R11" i="31"/>
  <c r="R13" i="31"/>
  <c r="R40" i="31"/>
  <c r="R18" i="31"/>
  <c r="R19" i="31"/>
  <c r="R14" i="31"/>
  <c r="Z38" i="31"/>
  <c r="Z37" i="31"/>
  <c r="Z36" i="31"/>
  <c r="Z35" i="31"/>
  <c r="R12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Y24" i="2" s="1"/>
  <c r="R21" i="2"/>
  <c r="Y21" i="2" s="1"/>
  <c r="R25" i="2"/>
  <c r="R23" i="2"/>
  <c r="R22" i="2"/>
  <c r="R16" i="2"/>
  <c r="R18" i="2"/>
  <c r="R17" i="2"/>
  <c r="R19" i="2"/>
  <c r="R13" i="2"/>
  <c r="R11" i="2"/>
  <c r="R12" i="2"/>
  <c r="Z23" i="2"/>
  <c r="Z22" i="2"/>
  <c r="R14" i="2"/>
  <c r="Z25" i="2"/>
  <c r="S12" i="25" l="1"/>
  <c r="Q29" i="9" l="1"/>
  <c r="Q32" i="9"/>
  <c r="Q25" i="9"/>
  <c r="Q27" i="9"/>
  <c r="Q24" i="9"/>
  <c r="Q15" i="9"/>
  <c r="Q19" i="9"/>
  <c r="Q34" i="9"/>
  <c r="Q33" i="9"/>
  <c r="Q23" i="9"/>
  <c r="Q30" i="9"/>
  <c r="Q21" i="9"/>
  <c r="Q13" i="9"/>
  <c r="Q18" i="9"/>
  <c r="Q31" i="9"/>
  <c r="Q14" i="9"/>
  <c r="Q11" i="9"/>
  <c r="Q12" i="9"/>
  <c r="Q20" i="9"/>
  <c r="Q17" i="9"/>
  <c r="Q12" i="25"/>
  <c r="P17" i="31" l="1"/>
  <c r="P31" i="31"/>
  <c r="P23" i="31"/>
  <c r="P38" i="31"/>
  <c r="P29" i="31"/>
  <c r="P28" i="31"/>
  <c r="P25" i="31"/>
  <c r="P21" i="31"/>
  <c r="P22" i="31"/>
  <c r="P15" i="31"/>
  <c r="P27" i="31"/>
  <c r="P39" i="31"/>
  <c r="P36" i="31"/>
  <c r="P13" i="31"/>
  <c r="P37" i="31"/>
  <c r="P33" i="31"/>
  <c r="P41" i="31"/>
  <c r="P18" i="31"/>
  <c r="P16" i="31"/>
  <c r="P11" i="31"/>
  <c r="P40" i="31"/>
  <c r="P19" i="31"/>
  <c r="P12" i="31"/>
  <c r="P14" i="31"/>
  <c r="X16" i="7" l="1"/>
  <c r="X19" i="7"/>
  <c r="X23" i="7"/>
  <c r="X27" i="7"/>
  <c r="X25" i="7"/>
  <c r="X22" i="7"/>
  <c r="X21" i="7"/>
  <c r="X20" i="7"/>
  <c r="X18" i="7"/>
  <c r="X26" i="7"/>
  <c r="X24" i="7"/>
  <c r="X17" i="7"/>
  <c r="X15" i="7"/>
  <c r="X12" i="7"/>
  <c r="X13" i="7"/>
  <c r="X14" i="7"/>
  <c r="X11" i="7"/>
  <c r="X52" i="30"/>
  <c r="AG52" i="30" s="1"/>
  <c r="AH63" i="30"/>
  <c r="X39" i="30"/>
  <c r="X37" i="30"/>
  <c r="X62" i="30"/>
  <c r="AG62" i="30" s="1"/>
  <c r="X64" i="30"/>
  <c r="X63" i="30"/>
  <c r="X59" i="30"/>
  <c r="X57" i="30"/>
  <c r="X44" i="30"/>
  <c r="X53" i="30"/>
  <c r="X55" i="30"/>
  <c r="X61" i="30"/>
  <c r="X49" i="30"/>
  <c r="X60" i="30"/>
  <c r="X40" i="30"/>
  <c r="X45" i="30"/>
  <c r="X54" i="30"/>
  <c r="X50" i="30"/>
  <c r="X58" i="30"/>
  <c r="X56" i="30"/>
  <c r="X51" i="30"/>
  <c r="X36" i="30"/>
  <c r="X46" i="30"/>
  <c r="X42" i="30"/>
  <c r="X32" i="30"/>
  <c r="X48" i="30"/>
  <c r="X47" i="30"/>
  <c r="X22" i="30"/>
  <c r="X28" i="30"/>
  <c r="X23" i="30"/>
  <c r="X26" i="30"/>
  <c r="X41" i="30"/>
  <c r="X43" i="30"/>
  <c r="X25" i="30"/>
  <c r="X33" i="30"/>
  <c r="X38" i="30"/>
  <c r="X27" i="30"/>
  <c r="X35" i="30"/>
  <c r="X18" i="30"/>
  <c r="X12" i="30"/>
  <c r="X30" i="30"/>
  <c r="X34" i="30"/>
  <c r="X20" i="30"/>
  <c r="X24" i="30"/>
  <c r="X15" i="30"/>
  <c r="X14" i="30"/>
  <c r="X21" i="30"/>
  <c r="X11" i="30"/>
  <c r="X31" i="30"/>
  <c r="X19" i="30"/>
  <c r="X17" i="30"/>
  <c r="X13" i="30"/>
  <c r="X16" i="30"/>
  <c r="L25" i="13" l="1"/>
  <c r="M52" i="44" l="1"/>
  <c r="K52" i="44"/>
  <c r="I52" i="44"/>
  <c r="G52" i="44"/>
  <c r="E52" i="44"/>
  <c r="H41" i="44"/>
  <c r="F41" i="44"/>
  <c r="Q41" i="44" s="1"/>
  <c r="H39" i="44"/>
  <c r="F39" i="44"/>
  <c r="Q39" i="44" s="1"/>
  <c r="H29" i="44"/>
  <c r="F29" i="44"/>
  <c r="H19" i="44"/>
  <c r="F19" i="44"/>
  <c r="Q19" i="44" s="1"/>
  <c r="H33" i="44"/>
  <c r="F33" i="44"/>
  <c r="Q33" i="44" s="1"/>
  <c r="F13" i="44"/>
  <c r="Q13" i="44" s="1"/>
  <c r="L31" i="44"/>
  <c r="H31" i="44"/>
  <c r="F31" i="44"/>
  <c r="Q31" i="44" s="1"/>
  <c r="H20" i="44"/>
  <c r="F20" i="44"/>
  <c r="L28" i="44"/>
  <c r="H28" i="44"/>
  <c r="F28" i="44"/>
  <c r="Q28" i="44" s="1"/>
  <c r="L12" i="44"/>
  <c r="H12" i="44"/>
  <c r="F12" i="44"/>
  <c r="Q12" i="44" s="1"/>
  <c r="L25" i="44"/>
  <c r="H25" i="44"/>
  <c r="F25" i="44"/>
  <c r="L14" i="44"/>
  <c r="H14" i="44"/>
  <c r="F14" i="44"/>
  <c r="Q14" i="44" s="1"/>
  <c r="L21" i="44"/>
  <c r="H21" i="44"/>
  <c r="Q21" i="44" s="1"/>
  <c r="H51" i="44"/>
  <c r="Q51" i="44" s="1"/>
  <c r="R20" i="44"/>
  <c r="H26" i="44"/>
  <c r="F26" i="44"/>
  <c r="Q26" i="44" s="1"/>
  <c r="R19" i="44"/>
  <c r="H37" i="44"/>
  <c r="F37" i="44"/>
  <c r="Q37" i="44" s="1"/>
  <c r="R18" i="44"/>
  <c r="L23" i="44"/>
  <c r="H23" i="44"/>
  <c r="F23" i="44"/>
  <c r="Q23" i="44" s="1"/>
  <c r="R17" i="44"/>
  <c r="H36" i="44"/>
  <c r="F36" i="44"/>
  <c r="Q36" i="44" s="1"/>
  <c r="R16" i="44"/>
  <c r="L17" i="44"/>
  <c r="H17" i="44"/>
  <c r="F17" i="44"/>
  <c r="Q17" i="44" s="1"/>
  <c r="L11" i="44"/>
  <c r="H11" i="44"/>
  <c r="F11" i="44"/>
  <c r="Q11" i="44" s="1"/>
  <c r="R14" i="44"/>
  <c r="A14" i="44" s="1"/>
  <c r="L27" i="44"/>
  <c r="H27" i="44"/>
  <c r="F27" i="44"/>
  <c r="R13" i="44"/>
  <c r="A13" i="44" s="1"/>
  <c r="L15" i="44"/>
  <c r="H15" i="44"/>
  <c r="F15" i="44"/>
  <c r="Q15" i="44" s="1"/>
  <c r="R12" i="44"/>
  <c r="A12" i="44" s="1"/>
  <c r="L22" i="44"/>
  <c r="H22" i="44"/>
  <c r="F22" i="44"/>
  <c r="Q22" i="44" s="1"/>
  <c r="R11" i="44"/>
  <c r="A11" i="44" s="1"/>
  <c r="H16" i="44"/>
  <c r="F16" i="44"/>
  <c r="F24" i="43"/>
  <c r="F25" i="43"/>
  <c r="F22" i="43"/>
  <c r="F29" i="43"/>
  <c r="F31" i="43"/>
  <c r="F16" i="43"/>
  <c r="F11" i="43"/>
  <c r="S11" i="43" s="1"/>
  <c r="F34" i="43"/>
  <c r="S34" i="43" s="1"/>
  <c r="F33" i="43"/>
  <c r="F30" i="43"/>
  <c r="F28" i="43"/>
  <c r="F27" i="43"/>
  <c r="F18" i="43"/>
  <c r="F23" i="43"/>
  <c r="F14" i="43"/>
  <c r="F19" i="43"/>
  <c r="F32" i="43"/>
  <c r="F15" i="43"/>
  <c r="S15" i="43" s="1"/>
  <c r="F26" i="43"/>
  <c r="F21" i="43"/>
  <c r="F12" i="43"/>
  <c r="F13" i="43"/>
  <c r="F17" i="43"/>
  <c r="M35" i="43"/>
  <c r="K35" i="43"/>
  <c r="I35" i="43"/>
  <c r="G35" i="43"/>
  <c r="E35" i="43"/>
  <c r="R25" i="43"/>
  <c r="P25" i="43"/>
  <c r="H25" i="43"/>
  <c r="R22" i="43"/>
  <c r="P22" i="43"/>
  <c r="H22" i="43"/>
  <c r="R29" i="43"/>
  <c r="P29" i="43"/>
  <c r="H29" i="43"/>
  <c r="R31" i="43"/>
  <c r="P31" i="43"/>
  <c r="H31" i="43"/>
  <c r="R16" i="43"/>
  <c r="P16" i="43"/>
  <c r="H16" i="43"/>
  <c r="R11" i="43"/>
  <c r="P11" i="43"/>
  <c r="R34" i="43"/>
  <c r="P34" i="43"/>
  <c r="H33" i="43"/>
  <c r="R30" i="43"/>
  <c r="P30" i="43"/>
  <c r="H30" i="43"/>
  <c r="R28" i="43"/>
  <c r="P28" i="43"/>
  <c r="H28" i="43"/>
  <c r="R27" i="43"/>
  <c r="P27" i="43"/>
  <c r="H27" i="43"/>
  <c r="R18" i="43"/>
  <c r="P18" i="43"/>
  <c r="H18" i="43"/>
  <c r="R24" i="43"/>
  <c r="P24" i="43"/>
  <c r="H24" i="43"/>
  <c r="S24" i="43" s="1"/>
  <c r="R23" i="43"/>
  <c r="P23" i="43"/>
  <c r="H23" i="43"/>
  <c r="T20" i="43"/>
  <c r="R14" i="43"/>
  <c r="P14" i="43"/>
  <c r="H14" i="43"/>
  <c r="T19" i="43"/>
  <c r="R19" i="43"/>
  <c r="P19" i="43"/>
  <c r="H19" i="43"/>
  <c r="T18" i="43"/>
  <c r="R20" i="43"/>
  <c r="P20" i="43"/>
  <c r="H20" i="43"/>
  <c r="S20" i="43" s="1"/>
  <c r="T17" i="43"/>
  <c r="R32" i="43"/>
  <c r="P32" i="43"/>
  <c r="H32" i="43"/>
  <c r="T16" i="43"/>
  <c r="R15" i="43"/>
  <c r="P15" i="43"/>
  <c r="H15" i="43"/>
  <c r="R26" i="43"/>
  <c r="P26" i="43"/>
  <c r="H26" i="43"/>
  <c r="T14" i="43"/>
  <c r="A14" i="43" s="1"/>
  <c r="R21" i="43"/>
  <c r="P21" i="43"/>
  <c r="H21" i="43"/>
  <c r="T13" i="43"/>
  <c r="A13" i="43" s="1"/>
  <c r="R12" i="43"/>
  <c r="P12" i="43"/>
  <c r="N12" i="43"/>
  <c r="L12" i="43"/>
  <c r="H12" i="43"/>
  <c r="T12" i="43"/>
  <c r="A12" i="43" s="1"/>
  <c r="R13" i="43"/>
  <c r="P13" i="43"/>
  <c r="H13" i="43"/>
  <c r="T11" i="43"/>
  <c r="A11" i="43" s="1"/>
  <c r="R17" i="43"/>
  <c r="P17" i="43"/>
  <c r="H17" i="43"/>
  <c r="T78" i="19"/>
  <c r="T100" i="19"/>
  <c r="T35" i="19"/>
  <c r="T99" i="19"/>
  <c r="T26" i="19"/>
  <c r="T98" i="19"/>
  <c r="T97" i="19"/>
  <c r="T51" i="19"/>
  <c r="T52" i="19"/>
  <c r="T96" i="19"/>
  <c r="T34" i="19"/>
  <c r="T95" i="19"/>
  <c r="T94" i="19"/>
  <c r="T47" i="19"/>
  <c r="T33" i="19"/>
  <c r="T45" i="19"/>
  <c r="T93" i="19"/>
  <c r="T64" i="19"/>
  <c r="T92" i="19"/>
  <c r="T72" i="19"/>
  <c r="T67" i="19"/>
  <c r="T20" i="19"/>
  <c r="T62" i="19"/>
  <c r="T58" i="19"/>
  <c r="T68" i="19"/>
  <c r="T77" i="19"/>
  <c r="T29" i="19"/>
  <c r="T91" i="19"/>
  <c r="T39" i="19"/>
  <c r="T31" i="19"/>
  <c r="T69" i="19"/>
  <c r="T66" i="19"/>
  <c r="T56" i="19"/>
  <c r="T65" i="19"/>
  <c r="T55" i="19"/>
  <c r="T44" i="19"/>
  <c r="T32" i="19"/>
  <c r="T15" i="19"/>
  <c r="T49" i="19"/>
  <c r="T70" i="19"/>
  <c r="T59" i="19"/>
  <c r="T63" i="19"/>
  <c r="T76" i="19"/>
  <c r="T60" i="19"/>
  <c r="T30" i="19"/>
  <c r="T18" i="19"/>
  <c r="T54" i="19"/>
  <c r="T83" i="19"/>
  <c r="T85" i="19"/>
  <c r="T46" i="19"/>
  <c r="T25" i="19"/>
  <c r="T90" i="19"/>
  <c r="T19" i="19"/>
  <c r="T82" i="19"/>
  <c r="T42" i="19"/>
  <c r="T81" i="19"/>
  <c r="T84" i="19"/>
  <c r="T88" i="19"/>
  <c r="T36" i="19"/>
  <c r="T28" i="19"/>
  <c r="T37" i="19"/>
  <c r="T87" i="19"/>
  <c r="T86" i="19"/>
  <c r="T22" i="19"/>
  <c r="T21" i="19"/>
  <c r="T79" i="19"/>
  <c r="T80" i="19"/>
  <c r="T24" i="19"/>
  <c r="T17" i="19"/>
  <c r="T16" i="19"/>
  <c r="T13" i="19"/>
  <c r="T40" i="19"/>
  <c r="T14" i="19"/>
  <c r="T41" i="19"/>
  <c r="T38" i="19"/>
  <c r="T12" i="19"/>
  <c r="T11" i="19"/>
  <c r="J28" i="26"/>
  <c r="J27" i="26"/>
  <c r="J26" i="26"/>
  <c r="J25" i="26"/>
  <c r="J24" i="26"/>
  <c r="J23" i="26"/>
  <c r="J22" i="26"/>
  <c r="J21" i="26"/>
  <c r="J20" i="26"/>
  <c r="J19" i="26"/>
  <c r="W47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V39" i="28"/>
  <c r="V38" i="28"/>
  <c r="V37" i="28"/>
  <c r="V36" i="28"/>
  <c r="V35" i="28"/>
  <c r="Y66" i="29"/>
  <c r="Y65" i="29"/>
  <c r="Y64" i="29"/>
  <c r="Y63" i="29"/>
  <c r="Y62" i="29"/>
  <c r="Y61" i="29"/>
  <c r="Y60" i="29"/>
  <c r="Y59" i="29"/>
  <c r="Y58" i="29"/>
  <c r="Y57" i="29"/>
  <c r="R54" i="29"/>
  <c r="W54" i="29" s="1"/>
  <c r="R53" i="29"/>
  <c r="W53" i="29" s="1"/>
  <c r="R65" i="29"/>
  <c r="W65" i="29" s="1"/>
  <c r="R41" i="29"/>
  <c r="W41" i="29" s="1"/>
  <c r="R61" i="29"/>
  <c r="W61" i="29" s="1"/>
  <c r="R60" i="29"/>
  <c r="W60" i="29" s="1"/>
  <c r="R45" i="29"/>
  <c r="W45" i="29" s="1"/>
  <c r="R30" i="29"/>
  <c r="W30" i="29" s="1"/>
  <c r="R68" i="29"/>
  <c r="L68" i="29"/>
  <c r="F68" i="29"/>
  <c r="X65" i="29"/>
  <c r="X64" i="29"/>
  <c r="X63" i="29"/>
  <c r="X62" i="29"/>
  <c r="X61" i="29"/>
  <c r="X60" i="29"/>
  <c r="X59" i="29"/>
  <c r="X58" i="29"/>
  <c r="Z44" i="30"/>
  <c r="AG44" i="30" s="1"/>
  <c r="Z61" i="30"/>
  <c r="AG61" i="30" s="1"/>
  <c r="Z60" i="30"/>
  <c r="AG60" i="30" s="1"/>
  <c r="AH62" i="30"/>
  <c r="AH61" i="30"/>
  <c r="AH60" i="30"/>
  <c r="AH59" i="30"/>
  <c r="Z50" i="30"/>
  <c r="AG50" i="30" s="1"/>
  <c r="AH58" i="30"/>
  <c r="Z56" i="30"/>
  <c r="AG56" i="30" s="1"/>
  <c r="AH57" i="30"/>
  <c r="Z32" i="30"/>
  <c r="AG32" i="30" s="1"/>
  <c r="AH56" i="30"/>
  <c r="Z39" i="30"/>
  <c r="Z37" i="30"/>
  <c r="Z64" i="30"/>
  <c r="Z63" i="30"/>
  <c r="AG63" i="30" s="1"/>
  <c r="Z59" i="30"/>
  <c r="AG59" i="30" s="1"/>
  <c r="Z57" i="30"/>
  <c r="Z53" i="30"/>
  <c r="AG53" i="30" s="1"/>
  <c r="Z55" i="30"/>
  <c r="Z49" i="30"/>
  <c r="AG49" i="30" s="1"/>
  <c r="Z40" i="30"/>
  <c r="AG40" i="30" s="1"/>
  <c r="Z45" i="30"/>
  <c r="Z23" i="30"/>
  <c r="AG23" i="30" s="1"/>
  <c r="Z46" i="30"/>
  <c r="Z36" i="30"/>
  <c r="Z54" i="30"/>
  <c r="AG54" i="30" s="1"/>
  <c r="Z22" i="30"/>
  <c r="Z58" i="30"/>
  <c r="Z42" i="30"/>
  <c r="Z25" i="30"/>
  <c r="Z43" i="30"/>
  <c r="Z51" i="30"/>
  <c r="Z28" i="30"/>
  <c r="Z26" i="30"/>
  <c r="Z48" i="30"/>
  <c r="Z41" i="30"/>
  <c r="Z47" i="30"/>
  <c r="Z33" i="30"/>
  <c r="Z35" i="30"/>
  <c r="Z38" i="30"/>
  <c r="Z18" i="30"/>
  <c r="Z27" i="30"/>
  <c r="Z12" i="30"/>
  <c r="Z20" i="30"/>
  <c r="Z29" i="30"/>
  <c r="Z15" i="30"/>
  <c r="Z34" i="30"/>
  <c r="Z24" i="30"/>
  <c r="Z30" i="30"/>
  <c r="Z14" i="30"/>
  <c r="Z21" i="30"/>
  <c r="Z31" i="30"/>
  <c r="Z19" i="30"/>
  <c r="Z17" i="30"/>
  <c r="Z13" i="30"/>
  <c r="Z16" i="30"/>
  <c r="V28" i="7"/>
  <c r="AE28" i="7" s="1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5" i="24"/>
  <c r="L41" i="24"/>
  <c r="L38" i="24"/>
  <c r="L35" i="24"/>
  <c r="L28" i="24"/>
  <c r="L29" i="24"/>
  <c r="L14" i="24"/>
  <c r="L42" i="24"/>
  <c r="L19" i="24"/>
  <c r="L37" i="24"/>
  <c r="L33" i="24"/>
  <c r="L36" i="24"/>
  <c r="L31" i="24"/>
  <c r="L24" i="24"/>
  <c r="L23" i="24"/>
  <c r="L17" i="24"/>
  <c r="L21" i="24"/>
  <c r="L22" i="24"/>
  <c r="L26" i="24"/>
  <c r="L15" i="24"/>
  <c r="L18" i="24"/>
  <c r="L16" i="24"/>
  <c r="L12" i="24"/>
  <c r="L20" i="24"/>
  <c r="L11" i="24"/>
  <c r="L13" i="24"/>
  <c r="V78" i="19"/>
  <c r="V87" i="19"/>
  <c r="V30" i="19"/>
  <c r="V100" i="19"/>
  <c r="V35" i="19"/>
  <c r="V99" i="19"/>
  <c r="V26" i="19"/>
  <c r="V98" i="19"/>
  <c r="V97" i="19"/>
  <c r="V51" i="19"/>
  <c r="V52" i="19"/>
  <c r="V96" i="19"/>
  <c r="V34" i="19"/>
  <c r="V95" i="19"/>
  <c r="V94" i="19"/>
  <c r="V47" i="19"/>
  <c r="V33" i="19"/>
  <c r="V45" i="19"/>
  <c r="V93" i="19"/>
  <c r="V64" i="19"/>
  <c r="V92" i="19"/>
  <c r="V72" i="19"/>
  <c r="V67" i="19"/>
  <c r="V20" i="19"/>
  <c r="V62" i="19"/>
  <c r="V58" i="19"/>
  <c r="V68" i="19"/>
  <c r="V77" i="19"/>
  <c r="V29" i="19"/>
  <c r="V91" i="19"/>
  <c r="V39" i="19"/>
  <c r="V31" i="19"/>
  <c r="V69" i="19"/>
  <c r="V66" i="19"/>
  <c r="V56" i="19"/>
  <c r="V65" i="19"/>
  <c r="V55" i="19"/>
  <c r="V44" i="19"/>
  <c r="V32" i="19"/>
  <c r="V15" i="19"/>
  <c r="V49" i="19"/>
  <c r="V70" i="19"/>
  <c r="V59" i="19"/>
  <c r="V63" i="19"/>
  <c r="V76" i="19"/>
  <c r="V60" i="19"/>
  <c r="V18" i="19"/>
  <c r="V54" i="19"/>
  <c r="V83" i="19"/>
  <c r="V22" i="19"/>
  <c r="V85" i="19"/>
  <c r="V46" i="19"/>
  <c r="V25" i="19"/>
  <c r="V90" i="19"/>
  <c r="V19" i="19"/>
  <c r="V82" i="19"/>
  <c r="V24" i="19"/>
  <c r="V42" i="19"/>
  <c r="V81" i="19"/>
  <c r="V84" i="19"/>
  <c r="V17" i="19"/>
  <c r="V88" i="19"/>
  <c r="V36" i="19"/>
  <c r="V28" i="19"/>
  <c r="V37" i="19"/>
  <c r="V86" i="19"/>
  <c r="V21" i="19"/>
  <c r="V79" i="19"/>
  <c r="V80" i="19"/>
  <c r="V13" i="19"/>
  <c r="V14" i="19"/>
  <c r="V16" i="19"/>
  <c r="V40" i="19"/>
  <c r="V38" i="19"/>
  <c r="V41" i="19"/>
  <c r="V12" i="19"/>
  <c r="AB86" i="19"/>
  <c r="AB85" i="19"/>
  <c r="S33" i="43" l="1"/>
  <c r="S22" i="43"/>
  <c r="S13" i="43"/>
  <c r="S27" i="43"/>
  <c r="S25" i="43"/>
  <c r="S12" i="43"/>
  <c r="S28" i="43"/>
  <c r="S21" i="43"/>
  <c r="Q27" i="44"/>
  <c r="Q25" i="44"/>
  <c r="Q16" i="44"/>
  <c r="Q20" i="44"/>
  <c r="Q29" i="44"/>
  <c r="S30" i="43"/>
  <c r="S26" i="43"/>
  <c r="S17" i="43"/>
  <c r="S18" i="43"/>
  <c r="S32" i="43"/>
  <c r="S19" i="43"/>
  <c r="S16" i="43"/>
  <c r="S14" i="43"/>
  <c r="S31" i="43"/>
  <c r="S23" i="43"/>
  <c r="S29" i="43"/>
  <c r="W68" i="29"/>
  <c r="AA78" i="19"/>
  <c r="AA87" i="19"/>
  <c r="AA30" i="19"/>
  <c r="X14" i="41"/>
  <c r="T14" i="41"/>
  <c r="P14" i="41"/>
  <c r="N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F12" i="41"/>
  <c r="Z17" i="42"/>
  <c r="T17" i="42"/>
  <c r="R17" i="42"/>
  <c r="L17" i="42"/>
  <c r="J17" i="42"/>
  <c r="H17" i="42"/>
  <c r="F17" i="42"/>
  <c r="Z12" i="42"/>
  <c r="T12" i="42"/>
  <c r="R12" i="42"/>
  <c r="N12" i="42"/>
  <c r="L12" i="42"/>
  <c r="J12" i="42"/>
  <c r="H12" i="42"/>
  <c r="F12" i="42"/>
  <c r="Z13" i="42"/>
  <c r="T13" i="42"/>
  <c r="N13" i="42"/>
  <c r="L13" i="42"/>
  <c r="J13" i="42"/>
  <c r="F13" i="42"/>
  <c r="K34" i="42"/>
  <c r="I34" i="42"/>
  <c r="G34" i="42"/>
  <c r="E34" i="42"/>
  <c r="Z33" i="42"/>
  <c r="A33" i="42" s="1"/>
  <c r="T33" i="42"/>
  <c r="R33" i="42"/>
  <c r="N33" i="42"/>
  <c r="L33" i="42"/>
  <c r="J33" i="42"/>
  <c r="H33" i="42"/>
  <c r="F33" i="42"/>
  <c r="Z32" i="42"/>
  <c r="A32" i="42" s="1"/>
  <c r="T32" i="42"/>
  <c r="R32" i="42"/>
  <c r="N32" i="42"/>
  <c r="L32" i="42"/>
  <c r="J32" i="42"/>
  <c r="H32" i="42"/>
  <c r="F32" i="42"/>
  <c r="Z31" i="42"/>
  <c r="A31" i="42" s="1"/>
  <c r="T31" i="42"/>
  <c r="R31" i="42"/>
  <c r="N31" i="42"/>
  <c r="L31" i="42"/>
  <c r="J31" i="42"/>
  <c r="H31" i="42"/>
  <c r="F31" i="42"/>
  <c r="Z30" i="42"/>
  <c r="A30" i="42" s="1"/>
  <c r="T30" i="42"/>
  <c r="AA30" i="42" s="1"/>
  <c r="R30" i="42"/>
  <c r="N30" i="42"/>
  <c r="L30" i="42"/>
  <c r="J30" i="42"/>
  <c r="H30" i="42"/>
  <c r="F30" i="42"/>
  <c r="Z29" i="42"/>
  <c r="A29" i="42" s="1"/>
  <c r="T29" i="42"/>
  <c r="AA29" i="42" s="1"/>
  <c r="R29" i="42"/>
  <c r="N29" i="42"/>
  <c r="L29" i="42"/>
  <c r="J29" i="42"/>
  <c r="H29" i="42"/>
  <c r="F29" i="42"/>
  <c r="Z28" i="42"/>
  <c r="A28" i="42" s="1"/>
  <c r="T28" i="42"/>
  <c r="AA28" i="42" s="1"/>
  <c r="R28" i="42"/>
  <c r="N28" i="42"/>
  <c r="L28" i="42"/>
  <c r="J28" i="42"/>
  <c r="H28" i="42"/>
  <c r="F28" i="42"/>
  <c r="Z27" i="42"/>
  <c r="A27" i="42" s="1"/>
  <c r="T27" i="42"/>
  <c r="R27" i="42"/>
  <c r="N27" i="42"/>
  <c r="L27" i="42"/>
  <c r="J27" i="42"/>
  <c r="H27" i="42"/>
  <c r="F27" i="42"/>
  <c r="Z26" i="42"/>
  <c r="A26" i="42" s="1"/>
  <c r="T26" i="42"/>
  <c r="R26" i="42"/>
  <c r="N26" i="42"/>
  <c r="L26" i="42"/>
  <c r="J26" i="42"/>
  <c r="H26" i="42"/>
  <c r="F26" i="42"/>
  <c r="Z25" i="42"/>
  <c r="A25" i="42" s="1"/>
  <c r="T25" i="42"/>
  <c r="R25" i="42"/>
  <c r="AA25" i="42"/>
  <c r="N25" i="42"/>
  <c r="L25" i="42"/>
  <c r="J25" i="42"/>
  <c r="H25" i="42"/>
  <c r="F25" i="42"/>
  <c r="AB24" i="42"/>
  <c r="Z24" i="42"/>
  <c r="A24" i="42" s="1"/>
  <c r="T24" i="42"/>
  <c r="R24" i="42"/>
  <c r="N24" i="42"/>
  <c r="L24" i="42"/>
  <c r="J24" i="42"/>
  <c r="H24" i="42"/>
  <c r="F24" i="42"/>
  <c r="AB23" i="42"/>
  <c r="Z23" i="42"/>
  <c r="A23" i="42" s="1"/>
  <c r="T23" i="42"/>
  <c r="R23" i="42"/>
  <c r="N23" i="42"/>
  <c r="AA23" i="42" s="1"/>
  <c r="L23" i="42"/>
  <c r="J23" i="42"/>
  <c r="H23" i="42"/>
  <c r="F23" i="42"/>
  <c r="AB22" i="42"/>
  <c r="Z22" i="42"/>
  <c r="A22" i="42" s="1"/>
  <c r="T22" i="42"/>
  <c r="R22" i="42"/>
  <c r="N22" i="42"/>
  <c r="L22" i="42"/>
  <c r="J22" i="42"/>
  <c r="H22" i="42"/>
  <c r="F22" i="42"/>
  <c r="AB21" i="42"/>
  <c r="Z21" i="42"/>
  <c r="A21" i="42" s="1"/>
  <c r="T21" i="42"/>
  <c r="R21" i="42"/>
  <c r="N21" i="42"/>
  <c r="L21" i="42"/>
  <c r="J21" i="42"/>
  <c r="H21" i="42"/>
  <c r="F21" i="42"/>
  <c r="AB20" i="42"/>
  <c r="Z20" i="42"/>
  <c r="T20" i="42"/>
  <c r="R20" i="42"/>
  <c r="N20" i="42"/>
  <c r="L20" i="42"/>
  <c r="J20" i="42"/>
  <c r="H20" i="42"/>
  <c r="F20" i="42"/>
  <c r="AB19" i="42"/>
  <c r="Z16" i="42"/>
  <c r="T16" i="42"/>
  <c r="R16" i="42"/>
  <c r="N16" i="42"/>
  <c r="L16" i="42"/>
  <c r="J16" i="42"/>
  <c r="H16" i="42"/>
  <c r="F16" i="42"/>
  <c r="AB18" i="42"/>
  <c r="Z19" i="42"/>
  <c r="T19" i="42"/>
  <c r="R19" i="42"/>
  <c r="N19" i="42"/>
  <c r="H19" i="42"/>
  <c r="F19" i="42"/>
  <c r="AB17" i="42"/>
  <c r="Z15" i="42"/>
  <c r="T15" i="42"/>
  <c r="N15" i="42"/>
  <c r="L15" i="42"/>
  <c r="J15" i="42"/>
  <c r="H15" i="42"/>
  <c r="F15" i="42"/>
  <c r="AB16" i="42"/>
  <c r="Z18" i="42"/>
  <c r="T18" i="42"/>
  <c r="N18" i="42"/>
  <c r="L18" i="42"/>
  <c r="J18" i="42"/>
  <c r="H18" i="42"/>
  <c r="F18" i="42"/>
  <c r="AB15" i="42"/>
  <c r="AB14" i="42"/>
  <c r="AB13" i="42"/>
  <c r="AB12" i="42"/>
  <c r="Z14" i="42"/>
  <c r="T14" i="42"/>
  <c r="R14" i="42"/>
  <c r="N14" i="42"/>
  <c r="L14" i="42"/>
  <c r="J14" i="42"/>
  <c r="H14" i="42"/>
  <c r="F14" i="42"/>
  <c r="AB11" i="42"/>
  <c r="Z11" i="42"/>
  <c r="T11" i="42"/>
  <c r="N11" i="42"/>
  <c r="L11" i="42"/>
  <c r="J11" i="42"/>
  <c r="H11" i="42"/>
  <c r="F11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AA27" i="42" l="1"/>
  <c r="AA26" i="42"/>
  <c r="AA18" i="42"/>
  <c r="AA24" i="42"/>
  <c r="AA22" i="42"/>
  <c r="AA21" i="42"/>
  <c r="AA20" i="42"/>
  <c r="AA13" i="42"/>
  <c r="AA15" i="42"/>
  <c r="AA19" i="42"/>
  <c r="AA12" i="42"/>
  <c r="AA14" i="42"/>
  <c r="AA16" i="42"/>
  <c r="AA11" i="42"/>
  <c r="AA17" i="42"/>
  <c r="Y22" i="41"/>
  <c r="Y18" i="41"/>
  <c r="Y30" i="41"/>
  <c r="Y32" i="41"/>
  <c r="Y33" i="41"/>
  <c r="Y13" i="41"/>
  <c r="Y31" i="41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Y14" i="40"/>
  <c r="Y13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2" i="40"/>
  <c r="V12" i="40"/>
  <c r="T12" i="40"/>
  <c r="R12" i="40"/>
  <c r="P12" i="40"/>
  <c r="L12" i="40"/>
  <c r="H12" i="40"/>
  <c r="F12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2" i="40"/>
  <c r="Z24" i="38"/>
  <c r="V24" i="38"/>
  <c r="T24" i="38"/>
  <c r="R24" i="38"/>
  <c r="P24" i="38"/>
  <c r="N24" i="38"/>
  <c r="L24" i="38"/>
  <c r="J24" i="38"/>
  <c r="H24" i="38"/>
  <c r="F24" i="38"/>
  <c r="Z22" i="38"/>
  <c r="V22" i="38"/>
  <c r="T22" i="38"/>
  <c r="R22" i="38"/>
  <c r="P22" i="38"/>
  <c r="N22" i="38"/>
  <c r="L22" i="38"/>
  <c r="J22" i="38"/>
  <c r="H22" i="38"/>
  <c r="F22" i="38"/>
  <c r="Z27" i="38"/>
  <c r="V27" i="38"/>
  <c r="T27" i="38"/>
  <c r="P27" i="38"/>
  <c r="N27" i="38"/>
  <c r="L27" i="38"/>
  <c r="J27" i="38"/>
  <c r="H27" i="38"/>
  <c r="F27" i="38"/>
  <c r="Z25" i="38"/>
  <c r="V25" i="38"/>
  <c r="T25" i="38"/>
  <c r="P25" i="38"/>
  <c r="L25" i="38"/>
  <c r="J25" i="38"/>
  <c r="H25" i="38"/>
  <c r="F25" i="38"/>
  <c r="Z14" i="38"/>
  <c r="V14" i="38"/>
  <c r="T14" i="38"/>
  <c r="R14" i="38"/>
  <c r="P14" i="38"/>
  <c r="N14" i="38"/>
  <c r="L14" i="38"/>
  <c r="J14" i="38"/>
  <c r="H14" i="38"/>
  <c r="F14" i="38"/>
  <c r="Z11" i="38"/>
  <c r="V11" i="38"/>
  <c r="T11" i="38"/>
  <c r="R11" i="38"/>
  <c r="P11" i="38"/>
  <c r="N11" i="38"/>
  <c r="L11" i="38"/>
  <c r="J11" i="38"/>
  <c r="H11" i="38"/>
  <c r="F11" i="38"/>
  <c r="Z19" i="38"/>
  <c r="V19" i="38"/>
  <c r="T19" i="38"/>
  <c r="R19" i="38"/>
  <c r="P19" i="38"/>
  <c r="N19" i="38"/>
  <c r="L19" i="38"/>
  <c r="J19" i="38"/>
  <c r="H19" i="38"/>
  <c r="F19" i="38"/>
  <c r="Z15" i="38"/>
  <c r="V15" i="38"/>
  <c r="T15" i="38"/>
  <c r="R15" i="38"/>
  <c r="P15" i="38"/>
  <c r="N15" i="38"/>
  <c r="L15" i="38"/>
  <c r="J15" i="38"/>
  <c r="H15" i="38"/>
  <c r="F15" i="38"/>
  <c r="Z29" i="38"/>
  <c r="V29" i="38"/>
  <c r="T29" i="38"/>
  <c r="R29" i="38"/>
  <c r="P29" i="38"/>
  <c r="N29" i="38"/>
  <c r="L29" i="38"/>
  <c r="J29" i="38"/>
  <c r="H29" i="38"/>
  <c r="Z20" i="38"/>
  <c r="V20" i="38"/>
  <c r="T20" i="38"/>
  <c r="R20" i="38"/>
  <c r="P20" i="38"/>
  <c r="N20" i="38"/>
  <c r="L20" i="38"/>
  <c r="J20" i="38"/>
  <c r="H20" i="38"/>
  <c r="F20" i="38"/>
  <c r="Z16" i="38"/>
  <c r="V16" i="38"/>
  <c r="T16" i="38"/>
  <c r="R16" i="38"/>
  <c r="P16" i="38"/>
  <c r="N16" i="38"/>
  <c r="L16" i="38"/>
  <c r="J16" i="38"/>
  <c r="Z17" i="38"/>
  <c r="V17" i="38"/>
  <c r="T17" i="38"/>
  <c r="R17" i="38"/>
  <c r="P17" i="38"/>
  <c r="N17" i="38"/>
  <c r="L17" i="38"/>
  <c r="J17" i="38"/>
  <c r="H17" i="38"/>
  <c r="F17" i="38"/>
  <c r="Z12" i="38"/>
  <c r="V12" i="38"/>
  <c r="T12" i="38"/>
  <c r="R12" i="38"/>
  <c r="P12" i="38"/>
  <c r="N12" i="38"/>
  <c r="L12" i="38"/>
  <c r="J12" i="38"/>
  <c r="H12" i="38"/>
  <c r="F12" i="38"/>
  <c r="X27" i="37"/>
  <c r="V27" i="37"/>
  <c r="P27" i="37"/>
  <c r="N27" i="37"/>
  <c r="L27" i="37"/>
  <c r="J27" i="37"/>
  <c r="H27" i="37"/>
  <c r="F27" i="37"/>
  <c r="X22" i="37"/>
  <c r="V22" i="37"/>
  <c r="P22" i="37"/>
  <c r="N22" i="37"/>
  <c r="L22" i="37"/>
  <c r="J22" i="37"/>
  <c r="H22" i="37"/>
  <c r="F22" i="37"/>
  <c r="X19" i="37"/>
  <c r="V19" i="37"/>
  <c r="P19" i="37"/>
  <c r="N19" i="37"/>
  <c r="L19" i="37"/>
  <c r="J19" i="37"/>
  <c r="H19" i="37"/>
  <c r="F19" i="37"/>
  <c r="X21" i="37"/>
  <c r="V21" i="37"/>
  <c r="P21" i="37"/>
  <c r="N21" i="37"/>
  <c r="L21" i="37"/>
  <c r="J21" i="37"/>
  <c r="H21" i="37"/>
  <c r="F21" i="37"/>
  <c r="X24" i="37"/>
  <c r="V24" i="37"/>
  <c r="P24" i="37"/>
  <c r="N24" i="37"/>
  <c r="J24" i="37"/>
  <c r="H24" i="37"/>
  <c r="F24" i="37"/>
  <c r="X15" i="37"/>
  <c r="V15" i="37"/>
  <c r="P15" i="37"/>
  <c r="N15" i="37"/>
  <c r="L15" i="37"/>
  <c r="J15" i="37"/>
  <c r="H15" i="37"/>
  <c r="F15" i="37"/>
  <c r="X18" i="37"/>
  <c r="V18" i="37"/>
  <c r="P18" i="37"/>
  <c r="N18" i="37"/>
  <c r="L18" i="37"/>
  <c r="J18" i="37"/>
  <c r="H18" i="37"/>
  <c r="F18" i="37"/>
  <c r="X28" i="37"/>
  <c r="V28" i="37"/>
  <c r="P28" i="37"/>
  <c r="N28" i="37"/>
  <c r="J28" i="37"/>
  <c r="H28" i="37"/>
  <c r="F28" i="37"/>
  <c r="X26" i="37"/>
  <c r="V26" i="37"/>
  <c r="P26" i="37"/>
  <c r="N26" i="37"/>
  <c r="L26" i="37"/>
  <c r="J26" i="37"/>
  <c r="H26" i="37"/>
  <c r="F26" i="37"/>
  <c r="X23" i="37"/>
  <c r="V23" i="37"/>
  <c r="N23" i="37"/>
  <c r="L23" i="37"/>
  <c r="J23" i="37"/>
  <c r="H23" i="37"/>
  <c r="F23" i="37"/>
  <c r="X11" i="37"/>
  <c r="V11" i="37"/>
  <c r="P11" i="37"/>
  <c r="N11" i="37"/>
  <c r="L11" i="37"/>
  <c r="J11" i="37"/>
  <c r="H11" i="37"/>
  <c r="F11" i="37"/>
  <c r="X25" i="37"/>
  <c r="V25" i="37"/>
  <c r="P25" i="37"/>
  <c r="N25" i="37"/>
  <c r="L25" i="37"/>
  <c r="J25" i="37"/>
  <c r="H25" i="37"/>
  <c r="F25" i="37"/>
  <c r="V20" i="37"/>
  <c r="P20" i="37"/>
  <c r="N20" i="37"/>
  <c r="L20" i="37"/>
  <c r="J20" i="37"/>
  <c r="H20" i="37"/>
  <c r="F20" i="37"/>
  <c r="V16" i="37"/>
  <c r="P16" i="37"/>
  <c r="N16" i="37"/>
  <c r="L16" i="37"/>
  <c r="J16" i="37"/>
  <c r="H16" i="37"/>
  <c r="F16" i="37"/>
  <c r="AA17" i="38" l="1"/>
  <c r="AA15" i="38"/>
  <c r="AA29" i="38"/>
  <c r="AA19" i="38"/>
  <c r="AA14" i="38"/>
  <c r="AA27" i="38"/>
  <c r="AA12" i="38"/>
  <c r="AA22" i="38"/>
  <c r="AA20" i="38"/>
  <c r="AA25" i="38"/>
  <c r="AA24" i="38"/>
  <c r="Y23" i="37"/>
  <c r="Y26" i="37"/>
  <c r="Y24" i="37"/>
  <c r="Y22" i="37"/>
  <c r="Y25" i="37"/>
  <c r="Y11" i="37"/>
  <c r="Y28" i="37"/>
  <c r="Y18" i="37"/>
  <c r="Y15" i="37"/>
  <c r="Y21" i="37"/>
  <c r="Y19" i="37"/>
  <c r="Y27" i="37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0" i="39"/>
  <c r="V20" i="39"/>
  <c r="T20" i="39"/>
  <c r="R20" i="39"/>
  <c r="P20" i="39"/>
  <c r="N20" i="39"/>
  <c r="L20" i="39"/>
  <c r="J20" i="39"/>
  <c r="H20" i="39"/>
  <c r="F20" i="39"/>
  <c r="Z22" i="39"/>
  <c r="V22" i="39"/>
  <c r="T22" i="39"/>
  <c r="R22" i="39"/>
  <c r="P22" i="39"/>
  <c r="N22" i="39"/>
  <c r="L22" i="39"/>
  <c r="J22" i="39"/>
  <c r="H22" i="39"/>
  <c r="F22" i="39"/>
  <c r="Z28" i="39"/>
  <c r="T28" i="39"/>
  <c r="R28" i="39"/>
  <c r="P28" i="39"/>
  <c r="N28" i="39"/>
  <c r="L28" i="39"/>
  <c r="J28" i="39"/>
  <c r="H28" i="39"/>
  <c r="F28" i="39"/>
  <c r="Z27" i="39"/>
  <c r="V27" i="39"/>
  <c r="T27" i="39"/>
  <c r="P27" i="39"/>
  <c r="N27" i="39"/>
  <c r="L27" i="39"/>
  <c r="J27" i="39"/>
  <c r="H27" i="39"/>
  <c r="F27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N31" i="38"/>
  <c r="L31" i="38"/>
  <c r="J31" i="38"/>
  <c r="H31" i="38"/>
  <c r="F31" i="38"/>
  <c r="Z26" i="38"/>
  <c r="V26" i="38"/>
  <c r="T26" i="38"/>
  <c r="R26" i="38"/>
  <c r="P26" i="38"/>
  <c r="N26" i="38"/>
  <c r="L26" i="38"/>
  <c r="J26" i="38"/>
  <c r="H26" i="38"/>
  <c r="F26" i="38"/>
  <c r="Z30" i="38"/>
  <c r="T30" i="38"/>
  <c r="R30" i="38"/>
  <c r="P30" i="38"/>
  <c r="N30" i="38"/>
  <c r="L30" i="38"/>
  <c r="J30" i="38"/>
  <c r="H30" i="38"/>
  <c r="F30" i="38"/>
  <c r="Z18" i="38"/>
  <c r="V18" i="38"/>
  <c r="T18" i="38"/>
  <c r="R18" i="38"/>
  <c r="P18" i="38"/>
  <c r="N18" i="38"/>
  <c r="L18" i="38"/>
  <c r="J18" i="38"/>
  <c r="H18" i="38"/>
  <c r="F18" i="38"/>
  <c r="Z21" i="38"/>
  <c r="V21" i="38"/>
  <c r="T21" i="38"/>
  <c r="R21" i="38"/>
  <c r="P21" i="38"/>
  <c r="N21" i="38"/>
  <c r="L21" i="38"/>
  <c r="J21" i="38"/>
  <c r="H21" i="38"/>
  <c r="F21" i="38"/>
  <c r="Z23" i="38"/>
  <c r="V23" i="38"/>
  <c r="T23" i="38"/>
  <c r="R23" i="38"/>
  <c r="P23" i="38"/>
  <c r="N23" i="38"/>
  <c r="L23" i="38"/>
  <c r="J23" i="38"/>
  <c r="H23" i="38"/>
  <c r="F23" i="38"/>
  <c r="Z13" i="38"/>
  <c r="V13" i="38"/>
  <c r="T13" i="38"/>
  <c r="R13" i="38"/>
  <c r="P13" i="38"/>
  <c r="N13" i="38"/>
  <c r="L13" i="38"/>
  <c r="J13" i="38"/>
  <c r="H13" i="38"/>
  <c r="F13" i="38"/>
  <c r="Z28" i="38"/>
  <c r="V28" i="38"/>
  <c r="T28" i="38"/>
  <c r="R28" i="38"/>
  <c r="P28" i="38"/>
  <c r="N28" i="38"/>
  <c r="L28" i="38"/>
  <c r="J28" i="38"/>
  <c r="H28" i="38"/>
  <c r="F28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P31" i="37"/>
  <c r="N31" i="37"/>
  <c r="L31" i="37"/>
  <c r="J31" i="37"/>
  <c r="H31" i="37"/>
  <c r="F31" i="37"/>
  <c r="X30" i="37"/>
  <c r="V30" i="37"/>
  <c r="P30" i="37"/>
  <c r="N30" i="37"/>
  <c r="L30" i="37"/>
  <c r="J30" i="37"/>
  <c r="H30" i="37"/>
  <c r="F30" i="37"/>
  <c r="Z29" i="37"/>
  <c r="X29" i="37"/>
  <c r="V29" i="37"/>
  <c r="N29" i="37"/>
  <c r="L29" i="37"/>
  <c r="J29" i="37"/>
  <c r="H29" i="37"/>
  <c r="F29" i="37"/>
  <c r="Z28" i="37"/>
  <c r="X17" i="37"/>
  <c r="V17" i="37"/>
  <c r="P17" i="37"/>
  <c r="N17" i="37"/>
  <c r="L17" i="37"/>
  <c r="J17" i="37"/>
  <c r="H17" i="37"/>
  <c r="F17" i="37"/>
  <c r="X13" i="37"/>
  <c r="V13" i="37"/>
  <c r="P13" i="37"/>
  <c r="N13" i="37"/>
  <c r="L13" i="37"/>
  <c r="J13" i="37"/>
  <c r="H13" i="37"/>
  <c r="F13" i="37"/>
  <c r="X12" i="37"/>
  <c r="V12" i="37"/>
  <c r="P12" i="37"/>
  <c r="N12" i="37"/>
  <c r="L12" i="37"/>
  <c r="J12" i="37"/>
  <c r="H12" i="37"/>
  <c r="F12" i="37"/>
  <c r="X14" i="37"/>
  <c r="V14" i="37"/>
  <c r="P14" i="37"/>
  <c r="N14" i="37"/>
  <c r="L14" i="37"/>
  <c r="J14" i="37"/>
  <c r="H14" i="37"/>
  <c r="Z12" i="37"/>
  <c r="X20" i="37"/>
  <c r="Y20" i="37" s="1"/>
  <c r="Z11" i="37"/>
  <c r="X16" i="37"/>
  <c r="Y16" i="37" s="1"/>
  <c r="AA38" i="39" l="1"/>
  <c r="AA39" i="39"/>
  <c r="AA40" i="39"/>
  <c r="AA41" i="39"/>
  <c r="AA42" i="39"/>
  <c r="AA43" i="39"/>
  <c r="AA48" i="39"/>
  <c r="AA44" i="39"/>
  <c r="AA37" i="39"/>
  <c r="AA47" i="39"/>
  <c r="AA35" i="39"/>
  <c r="AA36" i="39"/>
  <c r="AA46" i="39"/>
  <c r="AA33" i="39"/>
  <c r="AA34" i="39"/>
  <c r="AA45" i="39"/>
  <c r="AA28" i="39"/>
  <c r="AA32" i="39"/>
  <c r="AA22" i="39"/>
  <c r="AA20" i="39"/>
  <c r="AA29" i="39"/>
  <c r="AA30" i="39"/>
  <c r="AA31" i="39"/>
  <c r="AA27" i="39"/>
  <c r="AA34" i="38"/>
  <c r="AA13" i="38"/>
  <c r="AA21" i="38"/>
  <c r="AA30" i="38"/>
  <c r="AA40" i="38"/>
  <c r="AA42" i="38"/>
  <c r="AA44" i="38"/>
  <c r="AA46" i="38"/>
  <c r="AA28" i="38"/>
  <c r="AA23" i="38"/>
  <c r="AA18" i="38"/>
  <c r="AA26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4" i="37"/>
  <c r="Y35" i="37"/>
  <c r="Y38" i="37"/>
  <c r="Y39" i="37"/>
  <c r="Y41" i="37"/>
  <c r="Y44" i="37"/>
  <c r="Y47" i="37"/>
  <c r="Y29" i="37"/>
  <c r="Y12" i="37"/>
  <c r="Y31" i="37"/>
  <c r="Y33" i="37"/>
  <c r="Y17" i="37"/>
  <c r="Y34" i="37"/>
  <c r="Y40" i="37"/>
  <c r="Y43" i="37"/>
  <c r="Y45" i="37"/>
  <c r="Y48" i="37"/>
  <c r="AB84" i="19"/>
  <c r="R100" i="19"/>
  <c r="AA100" i="19" s="1"/>
  <c r="AB83" i="19"/>
  <c r="R26" i="19"/>
  <c r="AA26" i="19" s="1"/>
  <c r="AB82" i="19"/>
  <c r="R97" i="19" l="1"/>
  <c r="R51" i="19"/>
  <c r="R96" i="19"/>
  <c r="R34" i="19"/>
  <c r="R94" i="19"/>
  <c r="R45" i="19"/>
  <c r="R64" i="19"/>
  <c r="R67" i="19"/>
  <c r="R62" i="19"/>
  <c r="R68" i="19"/>
  <c r="R77" i="19"/>
  <c r="R29" i="19"/>
  <c r="R39" i="19"/>
  <c r="R31" i="19"/>
  <c r="R69" i="19"/>
  <c r="R66" i="19"/>
  <c r="R56" i="19"/>
  <c r="R65" i="19"/>
  <c r="R44" i="19"/>
  <c r="R49" i="19"/>
  <c r="R63" i="19"/>
  <c r="R60" i="19"/>
  <c r="R54" i="19"/>
  <c r="R83" i="19"/>
  <c r="R85" i="19"/>
  <c r="R35" i="19"/>
  <c r="R99" i="19"/>
  <c r="R98" i="19"/>
  <c r="R47" i="19"/>
  <c r="R52" i="19"/>
  <c r="R95" i="19"/>
  <c r="R33" i="19"/>
  <c r="R93" i="19"/>
  <c r="R92" i="19"/>
  <c r="R72" i="19"/>
  <c r="R20" i="19"/>
  <c r="R58" i="19"/>
  <c r="R19" i="19"/>
  <c r="R24" i="19"/>
  <c r="R91" i="19"/>
  <c r="R55" i="19"/>
  <c r="R36" i="19"/>
  <c r="R76" i="19"/>
  <c r="R46" i="19"/>
  <c r="R25" i="19"/>
  <c r="R81" i="19"/>
  <c r="R32" i="19"/>
  <c r="R22" i="19"/>
  <c r="R15" i="19"/>
  <c r="R70" i="19"/>
  <c r="R59" i="19"/>
  <c r="R42" i="19"/>
  <c r="R28" i="19"/>
  <c r="R86" i="19"/>
  <c r="R37" i="19"/>
  <c r="R88" i="19"/>
  <c r="R18" i="19"/>
  <c r="R79" i="19"/>
  <c r="R84" i="19"/>
  <c r="R90" i="19"/>
  <c r="R82" i="19"/>
  <c r="R17" i="19"/>
  <c r="R21" i="19"/>
  <c r="R13" i="19"/>
  <c r="R80" i="19"/>
  <c r="R14" i="19"/>
  <c r="R16" i="19"/>
  <c r="R38" i="19"/>
  <c r="R40" i="19"/>
  <c r="R41" i="19"/>
  <c r="R12" i="19"/>
  <c r="R11" i="19"/>
  <c r="AH55" i="30" l="1"/>
  <c r="AH54" i="30"/>
  <c r="AH53" i="30"/>
  <c r="AH52" i="30"/>
  <c r="AH51" i="30"/>
  <c r="AH50" i="30"/>
  <c r="T16" i="7"/>
  <c r="T27" i="7"/>
  <c r="AE27" i="7" s="1"/>
  <c r="T21" i="7"/>
  <c r="AE21" i="7" s="1"/>
  <c r="T18" i="7"/>
  <c r="AE18" i="7" s="1"/>
  <c r="T19" i="7"/>
  <c r="T23" i="7"/>
  <c r="T25" i="7"/>
  <c r="T22" i="7"/>
  <c r="T20" i="7"/>
  <c r="T26" i="7"/>
  <c r="T24" i="7"/>
  <c r="T15" i="7"/>
  <c r="T12" i="7"/>
  <c r="T13" i="7"/>
  <c r="T14" i="7"/>
  <c r="T11" i="7"/>
  <c r="AF27" i="7"/>
  <c r="AF26" i="7"/>
  <c r="AF25" i="7"/>
  <c r="AF24" i="7"/>
  <c r="L28" i="28"/>
  <c r="L32" i="28"/>
  <c r="U32" i="28" s="1"/>
  <c r="L26" i="28"/>
  <c r="L25" i="28"/>
  <c r="L31" i="28"/>
  <c r="L38" i="28"/>
  <c r="L37" i="28"/>
  <c r="L33" i="28"/>
  <c r="L41" i="28"/>
  <c r="L23" i="28"/>
  <c r="L11" i="28"/>
  <c r="L44" i="28"/>
  <c r="L22" i="28"/>
  <c r="L24" i="28"/>
  <c r="L35" i="28"/>
  <c r="L21" i="28"/>
  <c r="L16" i="28"/>
  <c r="L17" i="28"/>
  <c r="L39" i="28"/>
  <c r="L14" i="28"/>
  <c r="L20" i="28"/>
  <c r="L13" i="28"/>
  <c r="L12" i="28"/>
  <c r="L15" i="28"/>
  <c r="L18" i="28"/>
  <c r="V34" i="28"/>
  <c r="Y56" i="29"/>
  <c r="Y55" i="29"/>
  <c r="J28" i="28" l="1"/>
  <c r="J26" i="28"/>
  <c r="J25" i="28"/>
  <c r="J31" i="28"/>
  <c r="J37" i="28"/>
  <c r="J33" i="28"/>
  <c r="J41" i="28"/>
  <c r="J23" i="28"/>
  <c r="J11" i="28"/>
  <c r="J44" i="28"/>
  <c r="J22" i="28"/>
  <c r="J24" i="28"/>
  <c r="J35" i="28"/>
  <c r="J21" i="28"/>
  <c r="J14" i="28"/>
  <c r="J16" i="28"/>
  <c r="J17" i="28"/>
  <c r="J39" i="28"/>
  <c r="J20" i="28"/>
  <c r="J13" i="28"/>
  <c r="J12" i="28"/>
  <c r="J15" i="28"/>
  <c r="J18" i="28"/>
  <c r="P44" i="19" l="1"/>
  <c r="P35" i="19"/>
  <c r="P52" i="19"/>
  <c r="P19" i="19"/>
  <c r="P24" i="19"/>
  <c r="P55" i="19"/>
  <c r="P36" i="19"/>
  <c r="P46" i="19"/>
  <c r="P25" i="19"/>
  <c r="P32" i="19"/>
  <c r="P22" i="19"/>
  <c r="P15" i="19"/>
  <c r="P28" i="19"/>
  <c r="P18" i="19"/>
  <c r="P17" i="19"/>
  <c r="P21" i="19"/>
  <c r="P13" i="19"/>
  <c r="P14" i="19"/>
  <c r="P11" i="19"/>
  <c r="P12" i="19"/>
  <c r="P16" i="19"/>
  <c r="O54" i="25" l="1"/>
  <c r="O53" i="25"/>
  <c r="O52" i="25"/>
  <c r="O51" i="25"/>
  <c r="O50" i="25"/>
  <c r="O49" i="25"/>
  <c r="O48" i="25"/>
  <c r="O47" i="25"/>
  <c r="O39" i="25"/>
  <c r="O33" i="25"/>
  <c r="O22" i="25"/>
  <c r="O36" i="25"/>
  <c r="O40" i="25"/>
  <c r="O46" i="25"/>
  <c r="O41" i="25"/>
  <c r="O43" i="25"/>
  <c r="O38" i="25"/>
  <c r="O27" i="25"/>
  <c r="O44" i="25"/>
  <c r="O35" i="25"/>
  <c r="O42" i="25"/>
  <c r="O23" i="25"/>
  <c r="O24" i="25"/>
  <c r="O37" i="25"/>
  <c r="O31" i="25"/>
  <c r="O30" i="25"/>
  <c r="O26" i="25"/>
  <c r="O15" i="25"/>
  <c r="O29" i="25"/>
  <c r="O28" i="25"/>
  <c r="O17" i="25"/>
  <c r="O19" i="25"/>
  <c r="O12" i="25"/>
  <c r="O20" i="25"/>
  <c r="O16" i="25"/>
  <c r="O32" i="25"/>
  <c r="O13" i="25"/>
  <c r="O21" i="25"/>
  <c r="O14" i="25"/>
  <c r="O25" i="25"/>
  <c r="O11" i="25"/>
  <c r="O18" i="25"/>
  <c r="L40" i="29" l="1"/>
  <c r="L11" i="29"/>
  <c r="N26" i="2" l="1"/>
  <c r="N25" i="2"/>
  <c r="Y25" i="2" s="1"/>
  <c r="N23" i="2"/>
  <c r="N22" i="2"/>
  <c r="N16" i="2"/>
  <c r="N18" i="2"/>
  <c r="N17" i="2"/>
  <c r="N19" i="2"/>
  <c r="N13" i="2"/>
  <c r="N11" i="2"/>
  <c r="N12" i="2"/>
  <c r="N14" i="2"/>
  <c r="N13" i="31"/>
  <c r="Y13" i="31" s="1"/>
  <c r="N33" i="31"/>
  <c r="Y33" i="31" s="1"/>
  <c r="N31" i="31"/>
  <c r="Z34" i="31"/>
  <c r="Z33" i="31"/>
  <c r="N17" i="31"/>
  <c r="N23" i="31"/>
  <c r="N38" i="31"/>
  <c r="N29" i="31"/>
  <c r="N28" i="31"/>
  <c r="N25" i="31"/>
  <c r="N21" i="31"/>
  <c r="N39" i="31"/>
  <c r="N22" i="31"/>
  <c r="N27" i="31"/>
  <c r="N35" i="31"/>
  <c r="N15" i="31"/>
  <c r="N11" i="31"/>
  <c r="N36" i="31"/>
  <c r="N37" i="31"/>
  <c r="N16" i="31"/>
  <c r="N18" i="31"/>
  <c r="N41" i="31"/>
  <c r="N19" i="31"/>
  <c r="N40" i="31"/>
  <c r="N12" i="31"/>
  <c r="N14" i="31"/>
  <c r="L22" i="2" l="1"/>
  <c r="L18" i="2"/>
  <c r="L23" i="2"/>
  <c r="L17" i="2"/>
  <c r="L16" i="2"/>
  <c r="L19" i="2"/>
  <c r="L13" i="2"/>
  <c r="L11" i="2"/>
  <c r="L12" i="2"/>
  <c r="L14" i="2"/>
  <c r="Z21" i="2"/>
  <c r="K54" i="25"/>
  <c r="K53" i="25"/>
  <c r="K52" i="25"/>
  <c r="K51" i="25"/>
  <c r="K50" i="25"/>
  <c r="K49" i="25"/>
  <c r="K48" i="25"/>
  <c r="K47" i="25"/>
  <c r="K45" i="25"/>
  <c r="K39" i="25"/>
  <c r="K33" i="25"/>
  <c r="K22" i="25"/>
  <c r="K36" i="25"/>
  <c r="K40" i="25"/>
  <c r="K24" i="25"/>
  <c r="K43" i="25"/>
  <c r="K38" i="25"/>
  <c r="K27" i="25"/>
  <c r="K35" i="25"/>
  <c r="K15" i="25"/>
  <c r="K26" i="25"/>
  <c r="K28" i="25"/>
  <c r="K41" i="25"/>
  <c r="K42" i="25"/>
  <c r="K30" i="25"/>
  <c r="K23" i="25"/>
  <c r="K31" i="25"/>
  <c r="K37" i="25"/>
  <c r="K19" i="25"/>
  <c r="K17" i="25"/>
  <c r="K32" i="25"/>
  <c r="K20" i="25"/>
  <c r="K21" i="25"/>
  <c r="K12" i="25"/>
  <c r="K13" i="25"/>
  <c r="K34" i="25"/>
  <c r="K14" i="25"/>
  <c r="K16" i="25"/>
  <c r="K11" i="25"/>
  <c r="K25" i="25"/>
  <c r="K18" i="25"/>
  <c r="J29" i="35"/>
  <c r="J33" i="35"/>
  <c r="J38" i="35"/>
  <c r="J23" i="35"/>
  <c r="J17" i="35"/>
  <c r="J32" i="35"/>
  <c r="J36" i="35"/>
  <c r="J16" i="35"/>
  <c r="J25" i="35"/>
  <c r="J22" i="35"/>
  <c r="J13" i="35"/>
  <c r="J31" i="35"/>
  <c r="J28" i="35"/>
  <c r="J21" i="35"/>
  <c r="J37" i="35"/>
  <c r="J27" i="35"/>
  <c r="J15" i="35"/>
  <c r="J19" i="35"/>
  <c r="J34" i="35"/>
  <c r="J30" i="35"/>
  <c r="J12" i="35"/>
  <c r="L17" i="31"/>
  <c r="L38" i="31"/>
  <c r="L21" i="31"/>
  <c r="L31" i="31"/>
  <c r="L27" i="31"/>
  <c r="L29" i="31"/>
  <c r="L28" i="31"/>
  <c r="L25" i="31"/>
  <c r="L39" i="31"/>
  <c r="L22" i="31"/>
  <c r="L15" i="31"/>
  <c r="L37" i="31"/>
  <c r="L35" i="31"/>
  <c r="L11" i="31"/>
  <c r="L19" i="31"/>
  <c r="L18" i="31"/>
  <c r="L16" i="31"/>
  <c r="L36" i="31"/>
  <c r="L41" i="31"/>
  <c r="L40" i="31"/>
  <c r="L12" i="31"/>
  <c r="L14" i="31"/>
  <c r="L16" i="7"/>
  <c r="L25" i="7"/>
  <c r="AE25" i="7" s="1"/>
  <c r="L23" i="7"/>
  <c r="AE23" i="7" s="1"/>
  <c r="L19" i="7"/>
  <c r="L22" i="7"/>
  <c r="L20" i="7"/>
  <c r="L26" i="7"/>
  <c r="L17" i="7"/>
  <c r="L24" i="7"/>
  <c r="L15" i="7"/>
  <c r="L12" i="7"/>
  <c r="L14" i="7"/>
  <c r="L13" i="7"/>
  <c r="AF22" i="7"/>
  <c r="AF23" i="7"/>
  <c r="J64" i="29" l="1"/>
  <c r="J59" i="29"/>
  <c r="J51" i="29"/>
  <c r="J44" i="29"/>
  <c r="J43" i="29"/>
  <c r="J48" i="29"/>
  <c r="J56" i="29"/>
  <c r="J46" i="29"/>
  <c r="J27" i="29"/>
  <c r="J52" i="29"/>
  <c r="J42" i="29"/>
  <c r="J28" i="29"/>
  <c r="J63" i="29"/>
  <c r="J57" i="29"/>
  <c r="J58" i="29"/>
  <c r="J62" i="29"/>
  <c r="J20" i="29"/>
  <c r="J33" i="29"/>
  <c r="J34" i="29"/>
  <c r="J50" i="29"/>
  <c r="J31" i="29"/>
  <c r="J22" i="29"/>
  <c r="J32" i="29"/>
  <c r="J39" i="29"/>
  <c r="J29" i="29"/>
  <c r="J36" i="29"/>
  <c r="J12" i="29"/>
  <c r="J18" i="29"/>
  <c r="J19" i="29"/>
  <c r="J35" i="29"/>
  <c r="J23" i="29"/>
  <c r="J25" i="29"/>
  <c r="J67" i="29"/>
  <c r="J49" i="29"/>
  <c r="J24" i="29"/>
  <c r="J15" i="29"/>
  <c r="J26" i="29"/>
  <c r="J17" i="29"/>
  <c r="J38" i="29"/>
  <c r="J16" i="29"/>
  <c r="J21" i="29"/>
  <c r="J47" i="29"/>
  <c r="J40" i="29"/>
  <c r="J11" i="29"/>
  <c r="J13" i="29"/>
  <c r="H28" i="28"/>
  <c r="H26" i="28"/>
  <c r="U26" i="28" s="1"/>
  <c r="H25" i="28"/>
  <c r="H11" i="28"/>
  <c r="H38" i="28"/>
  <c r="H37" i="28"/>
  <c r="U37" i="28" s="1"/>
  <c r="H33" i="28"/>
  <c r="H41" i="28"/>
  <c r="H23" i="28"/>
  <c r="H44" i="28"/>
  <c r="U44" i="28" s="1"/>
  <c r="H22" i="28"/>
  <c r="H24" i="28"/>
  <c r="H35" i="28"/>
  <c r="H21" i="28"/>
  <c r="H14" i="28"/>
  <c r="U14" i="28" s="1"/>
  <c r="H16" i="28"/>
  <c r="H20" i="28"/>
  <c r="H39" i="28"/>
  <c r="H15" i="28"/>
  <c r="H17" i="28"/>
  <c r="H18" i="28"/>
  <c r="H12" i="28"/>
  <c r="H13" i="28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20" i="24" l="1"/>
  <c r="I54" i="25"/>
  <c r="I53" i="25"/>
  <c r="I52" i="25"/>
  <c r="I51" i="25"/>
  <c r="I50" i="25"/>
  <c r="I49" i="25"/>
  <c r="I48" i="25"/>
  <c r="I47" i="25"/>
  <c r="I45" i="25"/>
  <c r="I39" i="25"/>
  <c r="I33" i="25"/>
  <c r="I22" i="25"/>
  <c r="I36" i="25"/>
  <c r="I40" i="25"/>
  <c r="I24" i="25"/>
  <c r="I46" i="25"/>
  <c r="I43" i="25"/>
  <c r="I38" i="25"/>
  <c r="I27" i="25"/>
  <c r="I44" i="25"/>
  <c r="I35" i="25"/>
  <c r="I15" i="25"/>
  <c r="I26" i="25"/>
  <c r="I28" i="25"/>
  <c r="I17" i="25"/>
  <c r="I12" i="25"/>
  <c r="X12" i="25" s="1"/>
  <c r="I41" i="25"/>
  <c r="I42" i="25"/>
  <c r="I30" i="25"/>
  <c r="I23" i="25"/>
  <c r="I31" i="25"/>
  <c r="I13" i="25"/>
  <c r="I37" i="25"/>
  <c r="I19" i="25"/>
  <c r="I29" i="25"/>
  <c r="I11" i="25"/>
  <c r="I16" i="25"/>
  <c r="I32" i="25"/>
  <c r="I20" i="25"/>
  <c r="I25" i="25"/>
  <c r="I14" i="25"/>
  <c r="I21" i="25"/>
  <c r="I18" i="25"/>
  <c r="I34" i="25"/>
  <c r="H16" i="7" l="1"/>
  <c r="H19" i="7"/>
  <c r="H22" i="7"/>
  <c r="H20" i="7"/>
  <c r="H26" i="7"/>
  <c r="H24" i="7"/>
  <c r="H12" i="7"/>
  <c r="H15" i="7"/>
  <c r="H13" i="7"/>
  <c r="H14" i="7"/>
  <c r="H11" i="7"/>
  <c r="H21" i="31"/>
  <c r="H17" i="31"/>
  <c r="H23" i="31"/>
  <c r="H38" i="31"/>
  <c r="H35" i="31"/>
  <c r="H28" i="31"/>
  <c r="H25" i="31"/>
  <c r="H41" i="31"/>
  <c r="H31" i="31"/>
  <c r="H27" i="31"/>
  <c r="H29" i="31"/>
  <c r="H16" i="31"/>
  <c r="H39" i="31"/>
  <c r="H22" i="31"/>
  <c r="H15" i="31"/>
  <c r="H18" i="31"/>
  <c r="H36" i="31"/>
  <c r="H37" i="31"/>
  <c r="H14" i="31"/>
  <c r="H11" i="31"/>
  <c r="H12" i="31"/>
  <c r="H40" i="31"/>
  <c r="H19" i="31"/>
  <c r="H34" i="35" l="1"/>
  <c r="H29" i="35"/>
  <c r="H33" i="35"/>
  <c r="H38" i="35"/>
  <c r="H23" i="35"/>
  <c r="H17" i="35"/>
  <c r="H32" i="35"/>
  <c r="H36" i="35"/>
  <c r="H16" i="35"/>
  <c r="H25" i="35"/>
  <c r="H22" i="35"/>
  <c r="H13" i="35"/>
  <c r="H31" i="35"/>
  <c r="H28" i="35"/>
  <c r="H21" i="35"/>
  <c r="H37" i="35"/>
  <c r="H30" i="35"/>
  <c r="H27" i="35"/>
  <c r="H15" i="35"/>
  <c r="H14" i="35"/>
  <c r="H19" i="35"/>
  <c r="H12" i="35"/>
  <c r="F64" i="29" l="1"/>
  <c r="F59" i="29"/>
  <c r="F51" i="29"/>
  <c r="F25" i="29"/>
  <c r="F44" i="29"/>
  <c r="F43" i="29"/>
  <c r="F16" i="29"/>
  <c r="F48" i="29"/>
  <c r="F56" i="29"/>
  <c r="F46" i="29"/>
  <c r="F27" i="29"/>
  <c r="F52" i="29"/>
  <c r="F38" i="29"/>
  <c r="F42" i="29"/>
  <c r="F28" i="29"/>
  <c r="F37" i="29"/>
  <c r="F63" i="29"/>
  <c r="F57" i="29"/>
  <c r="F58" i="29"/>
  <c r="F62" i="29"/>
  <c r="F20" i="29"/>
  <c r="F33" i="29"/>
  <c r="F34" i="29"/>
  <c r="F40" i="29"/>
  <c r="F17" i="29"/>
  <c r="F50" i="29"/>
  <c r="F31" i="29"/>
  <c r="F21" i="29"/>
  <c r="F22" i="29"/>
  <c r="F32" i="29"/>
  <c r="F39" i="29"/>
  <c r="F55" i="29"/>
  <c r="F29" i="29"/>
  <c r="F36" i="29"/>
  <c r="F47" i="29"/>
  <c r="F12" i="29"/>
  <c r="F18" i="29"/>
  <c r="F14" i="29"/>
  <c r="F19" i="29"/>
  <c r="F35" i="29"/>
  <c r="F13" i="29"/>
  <c r="F49" i="29"/>
  <c r="F24" i="29"/>
  <c r="F15" i="29"/>
  <c r="F11" i="29"/>
  <c r="F21" i="31" l="1"/>
  <c r="F17" i="31"/>
  <c r="F23" i="31"/>
  <c r="F38" i="31"/>
  <c r="F35" i="31"/>
  <c r="F28" i="31"/>
  <c r="F18" i="31"/>
  <c r="F15" i="31"/>
  <c r="F25" i="31"/>
  <c r="F22" i="31"/>
  <c r="F27" i="31"/>
  <c r="F40" i="31"/>
  <c r="AG21" i="7" l="1"/>
  <c r="AG19" i="7"/>
  <c r="AG18" i="7"/>
  <c r="R11" i="7"/>
  <c r="R13" i="7"/>
  <c r="R14" i="7"/>
  <c r="R12" i="7"/>
  <c r="R15" i="7"/>
  <c r="R24" i="7"/>
  <c r="R17" i="7"/>
  <c r="R22" i="7"/>
  <c r="R20" i="7"/>
  <c r="R26" i="7"/>
  <c r="R19" i="7"/>
  <c r="R16" i="7"/>
  <c r="F46" i="30"/>
  <c r="AG46" i="30" s="1"/>
  <c r="F51" i="30"/>
  <c r="AG51" i="30" s="1"/>
  <c r="F11" i="2"/>
  <c r="W31" i="9" l="1"/>
  <c r="W28" i="25"/>
  <c r="W32" i="25"/>
  <c r="V19" i="35" l="1"/>
  <c r="AA19" i="35" s="1"/>
  <c r="V34" i="35"/>
  <c r="V29" i="35"/>
  <c r="V33" i="35"/>
  <c r="V38" i="35"/>
  <c r="V23" i="35"/>
  <c r="V17" i="35"/>
  <c r="V32" i="35"/>
  <c r="V36" i="35"/>
  <c r="V16" i="35"/>
  <c r="V25" i="35"/>
  <c r="V22" i="35"/>
  <c r="V31" i="35"/>
  <c r="V28" i="35"/>
  <c r="V21" i="35"/>
  <c r="V37" i="35"/>
  <c r="V30" i="35"/>
  <c r="V27" i="35"/>
  <c r="V12" i="35"/>
  <c r="V15" i="35"/>
  <c r="Z97" i="19"/>
  <c r="AA97" i="19" s="1"/>
  <c r="Z51" i="19"/>
  <c r="Z96" i="19"/>
  <c r="AA96" i="19" s="1"/>
  <c r="Z34" i="19"/>
  <c r="AA34" i="19" s="1"/>
  <c r="Z94" i="19"/>
  <c r="AA94" i="19" s="1"/>
  <c r="Z82" i="19"/>
  <c r="AA82" i="19" s="1"/>
  <c r="Z45" i="19"/>
  <c r="Z64" i="19"/>
  <c r="Z67" i="19"/>
  <c r="AA67" i="19" s="1"/>
  <c r="Z62" i="19"/>
  <c r="Z68" i="19"/>
  <c r="AA68" i="19" s="1"/>
  <c r="Z77" i="19"/>
  <c r="Z29" i="19"/>
  <c r="Z39" i="19"/>
  <c r="Z31" i="19"/>
  <c r="Z69" i="19"/>
  <c r="AA69" i="19" s="1"/>
  <c r="Z88" i="19"/>
  <c r="AA88" i="19" s="1"/>
  <c r="Z66" i="19"/>
  <c r="Z76" i="19"/>
  <c r="AA76" i="19" s="1"/>
  <c r="Z56" i="19"/>
  <c r="AA56" i="19" s="1"/>
  <c r="Z65" i="19"/>
  <c r="Z99" i="19"/>
  <c r="AA99" i="19" s="1"/>
  <c r="Z44" i="19"/>
  <c r="AA44" i="19" s="1"/>
  <c r="Z91" i="19"/>
  <c r="AA91" i="19" s="1"/>
  <c r="Z84" i="19"/>
  <c r="AA84" i="19" s="1"/>
  <c r="Z49" i="19"/>
  <c r="AA49" i="19" s="1"/>
  <c r="Z63" i="19"/>
  <c r="AA63" i="19" s="1"/>
  <c r="Z16" i="19"/>
  <c r="AA16" i="19" s="1"/>
  <c r="Z60" i="19"/>
  <c r="AA60" i="19" s="1"/>
  <c r="Z54" i="19"/>
  <c r="AA54" i="19" s="1"/>
  <c r="Z83" i="19"/>
  <c r="AA83" i="19" s="1"/>
  <c r="Z85" i="19"/>
  <c r="AA85" i="19" s="1"/>
  <c r="Z35" i="19"/>
  <c r="AA35" i="19" s="1"/>
  <c r="Z14" i="19"/>
  <c r="AA14" i="19" s="1"/>
  <c r="Z36" i="19"/>
  <c r="AA36" i="19" s="1"/>
  <c r="Z98" i="19"/>
  <c r="AA98" i="19" s="1"/>
  <c r="Z47" i="19"/>
  <c r="AA47" i="19" s="1"/>
  <c r="Z52" i="19"/>
  <c r="AA52" i="19" s="1"/>
  <c r="Z95" i="19"/>
  <c r="AA95" i="19" s="1"/>
  <c r="Z93" i="19"/>
  <c r="AA93" i="19" s="1"/>
  <c r="Z33" i="19"/>
  <c r="AA33" i="19" s="1"/>
  <c r="Z72" i="19"/>
  <c r="AA72" i="19" s="1"/>
  <c r="Z92" i="19"/>
  <c r="AA92" i="19" s="1"/>
  <c r="Z58" i="19"/>
  <c r="AA58" i="19" s="1"/>
  <c r="Z81" i="19"/>
  <c r="AA81" i="19" s="1"/>
  <c r="Z24" i="19"/>
  <c r="AA24" i="19" s="1"/>
  <c r="Z59" i="19"/>
  <c r="AA59" i="19" s="1"/>
  <c r="Z55" i="19"/>
  <c r="AA55" i="19" s="1"/>
  <c r="Z32" i="19"/>
  <c r="AA32" i="19" s="1"/>
  <c r="Z46" i="19"/>
  <c r="AA46" i="19" s="1"/>
  <c r="Z90" i="19"/>
  <c r="AA90" i="19" s="1"/>
  <c r="Z22" i="19"/>
  <c r="AA22" i="19" s="1"/>
  <c r="Z15" i="19"/>
  <c r="AA15" i="19" s="1"/>
  <c r="Z17" i="19"/>
  <c r="AA17" i="19" s="1"/>
  <c r="Z70" i="19"/>
  <c r="AA70" i="19" s="1"/>
  <c r="Z28" i="19"/>
  <c r="AA28" i="19" s="1"/>
  <c r="Z42" i="19"/>
  <c r="AA42" i="19" s="1"/>
  <c r="Z80" i="19"/>
  <c r="AA80" i="19" s="1"/>
  <c r="Z86" i="19"/>
  <c r="AA86" i="19" s="1"/>
  <c r="Z37" i="19"/>
  <c r="AA37" i="19" s="1"/>
  <c r="Z18" i="19"/>
  <c r="AA18" i="19" s="1"/>
  <c r="Z79" i="19"/>
  <c r="AA79" i="19" s="1"/>
  <c r="Z20" i="19"/>
  <c r="AA20" i="19" s="1"/>
  <c r="Z19" i="19"/>
  <c r="AA19" i="19" s="1"/>
  <c r="Z25" i="19"/>
  <c r="AA25" i="19" s="1"/>
  <c r="Z12" i="19"/>
  <c r="AA12" i="19" s="1"/>
  <c r="Z41" i="19"/>
  <c r="AA41" i="19" s="1"/>
  <c r="Z11" i="19"/>
  <c r="AA11" i="19" s="1"/>
  <c r="Z40" i="19"/>
  <c r="AA40" i="19" s="1"/>
  <c r="Z38" i="19"/>
  <c r="AA38" i="19" s="1"/>
  <c r="Z13" i="19"/>
  <c r="AA13" i="19" s="1"/>
  <c r="Z21" i="19"/>
  <c r="AA21" i="19" s="1"/>
  <c r="AD11" i="7" l="1"/>
  <c r="AF27" i="30"/>
  <c r="X22" i="2" l="1"/>
  <c r="Y22" i="2" s="1"/>
  <c r="X16" i="2"/>
  <c r="X11" i="2"/>
  <c r="X26" i="2"/>
  <c r="X18" i="2"/>
  <c r="X19" i="2"/>
  <c r="X17" i="2"/>
  <c r="X14" i="2"/>
  <c r="X23" i="2"/>
  <c r="X13" i="2"/>
  <c r="X12" i="2"/>
  <c r="X21" i="31"/>
  <c r="Y21" i="31" s="1"/>
  <c r="X17" i="31"/>
  <c r="Y17" i="31" s="1"/>
  <c r="X23" i="31"/>
  <c r="Y23" i="31" s="1"/>
  <c r="X38" i="31"/>
  <c r="Y38" i="31" s="1"/>
  <c r="X35" i="31"/>
  <c r="Y35" i="31" s="1"/>
  <c r="X28" i="31"/>
  <c r="Y28" i="31" s="1"/>
  <c r="X11" i="31"/>
  <c r="X18" i="31"/>
  <c r="Y18" i="31" s="1"/>
  <c r="X15" i="31"/>
  <c r="Y15" i="31" s="1"/>
  <c r="X25" i="31"/>
  <c r="Y25" i="31" s="1"/>
  <c r="X41" i="31"/>
  <c r="Y41" i="31" s="1"/>
  <c r="X31" i="31"/>
  <c r="Y31" i="31" s="1"/>
  <c r="X22" i="31"/>
  <c r="Y22" i="31" s="1"/>
  <c r="X16" i="31"/>
  <c r="X39" i="31"/>
  <c r="X29" i="31"/>
  <c r="X36" i="31"/>
  <c r="X19" i="31"/>
  <c r="X27" i="31"/>
  <c r="Y27" i="31" s="1"/>
  <c r="X14" i="31"/>
  <c r="X12" i="31"/>
  <c r="X40" i="31"/>
  <c r="Y40" i="31" s="1"/>
  <c r="X37" i="31"/>
  <c r="X54" i="29" l="1"/>
  <c r="R38" i="29"/>
  <c r="W38" i="29" s="1"/>
  <c r="X56" i="29"/>
  <c r="R40" i="29"/>
  <c r="W40" i="29" s="1"/>
  <c r="R20" i="29"/>
  <c r="W20" i="29" s="1"/>
  <c r="X55" i="29"/>
  <c r="X57" i="29"/>
  <c r="R23" i="29"/>
  <c r="R25" i="29"/>
  <c r="W25" i="29" s="1"/>
  <c r="R64" i="29"/>
  <c r="W64" i="29" s="1"/>
  <c r="R59" i="29"/>
  <c r="R51" i="29"/>
  <c r="R44" i="29"/>
  <c r="R43" i="29"/>
  <c r="W43" i="29" s="1"/>
  <c r="R16" i="29"/>
  <c r="R48" i="29"/>
  <c r="W48" i="29" s="1"/>
  <c r="R56" i="29"/>
  <c r="W56" i="29" s="1"/>
  <c r="R63" i="29"/>
  <c r="R46" i="29"/>
  <c r="R62" i="29"/>
  <c r="R27" i="29"/>
  <c r="R42" i="29"/>
  <c r="R52" i="29"/>
  <c r="R28" i="29"/>
  <c r="R37" i="29"/>
  <c r="R34" i="29"/>
  <c r="R29" i="29"/>
  <c r="R17" i="29"/>
  <c r="R57" i="29"/>
  <c r="R58" i="29"/>
  <c r="R33" i="29"/>
  <c r="R22" i="29"/>
  <c r="R47" i="29"/>
  <c r="R55" i="29"/>
  <c r="R14" i="29"/>
  <c r="R50" i="29"/>
  <c r="R36" i="29"/>
  <c r="R31" i="29"/>
  <c r="R21" i="29"/>
  <c r="R39" i="29"/>
  <c r="R32" i="29"/>
  <c r="R12" i="29"/>
  <c r="R18" i="29"/>
  <c r="R13" i="29"/>
  <c r="R19" i="29"/>
  <c r="R35" i="29"/>
  <c r="R67" i="29"/>
  <c r="R24" i="29"/>
  <c r="R15" i="29"/>
  <c r="R11" i="29"/>
  <c r="R26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AH49" i="30"/>
  <c r="AH48" i="30"/>
  <c r="AH42" i="30"/>
  <c r="R34" i="35"/>
  <c r="R38" i="35"/>
  <c r="R32" i="35"/>
  <c r="R22" i="35"/>
  <c r="R28" i="35"/>
  <c r="R21" i="35"/>
  <c r="R29" i="35"/>
  <c r="R36" i="35"/>
  <c r="R33" i="35"/>
  <c r="R31" i="35"/>
  <c r="R16" i="35"/>
  <c r="R23" i="35"/>
  <c r="R37" i="35"/>
  <c r="R12" i="35"/>
  <c r="R17" i="35"/>
  <c r="R27" i="35"/>
  <c r="R25" i="35"/>
  <c r="R30" i="35"/>
  <c r="R15" i="35"/>
  <c r="R14" i="35"/>
  <c r="S48" i="25" l="1"/>
  <c r="S52" i="25"/>
  <c r="X52" i="25" s="1"/>
  <c r="S49" i="25"/>
  <c r="X49" i="25" s="1"/>
  <c r="S29" i="25"/>
  <c r="S37" i="25"/>
  <c r="S54" i="25"/>
  <c r="X54" i="25" s="1"/>
  <c r="S53" i="25"/>
  <c r="X53" i="25" s="1"/>
  <c r="S50" i="25"/>
  <c r="S51" i="25"/>
  <c r="X51" i="25" s="1"/>
  <c r="S45" i="25"/>
  <c r="S40" i="25"/>
  <c r="S46" i="25"/>
  <c r="S33" i="25"/>
  <c r="S47" i="25"/>
  <c r="S22" i="25"/>
  <c r="S39" i="25"/>
  <c r="S30" i="25"/>
  <c r="S36" i="25"/>
  <c r="S24" i="25"/>
  <c r="S23" i="25"/>
  <c r="S13" i="25"/>
  <c r="S43" i="25"/>
  <c r="S42" i="25"/>
  <c r="S16" i="25"/>
  <c r="S38" i="25"/>
  <c r="S20" i="25"/>
  <c r="S25" i="25"/>
  <c r="S34" i="25"/>
  <c r="S27" i="25"/>
  <c r="S11" i="25"/>
  <c r="S44" i="25"/>
  <c r="S18" i="25"/>
  <c r="S21" i="25"/>
  <c r="S35" i="25"/>
  <c r="S14" i="25"/>
  <c r="S26" i="25"/>
  <c r="S15" i="25"/>
  <c r="S28" i="25"/>
  <c r="S17" i="25"/>
  <c r="S31" i="25"/>
  <c r="S19" i="25"/>
  <c r="S32" i="25"/>
  <c r="Z53" i="25"/>
  <c r="Y53" i="25"/>
  <c r="Z52" i="25"/>
  <c r="Y52" i="25"/>
  <c r="Z51" i="25"/>
  <c r="Y51" i="25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7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2" i="13"/>
  <c r="S12" i="13" s="1"/>
  <c r="L16" i="13"/>
  <c r="S16" i="13" s="1"/>
  <c r="L22" i="13"/>
  <c r="S22" i="13" s="1"/>
  <c r="T24" i="13"/>
  <c r="L27" i="13"/>
  <c r="L26" i="13"/>
  <c r="L13" i="13"/>
  <c r="L30" i="13"/>
  <c r="L18" i="13"/>
  <c r="L21" i="13"/>
  <c r="L28" i="13"/>
  <c r="L15" i="13"/>
  <c r="L11" i="13"/>
  <c r="L19" i="13"/>
  <c r="J20" i="13"/>
  <c r="J27" i="13"/>
  <c r="J25" i="13"/>
  <c r="J26" i="13"/>
  <c r="J13" i="13"/>
  <c r="J30" i="13"/>
  <c r="J18" i="13"/>
  <c r="J21" i="13"/>
  <c r="J14" i="13"/>
  <c r="J24" i="13"/>
  <c r="J28" i="13"/>
  <c r="J15" i="13"/>
  <c r="J11" i="13"/>
  <c r="J19" i="13"/>
  <c r="N40" i="24" l="1"/>
  <c r="N37" i="24"/>
  <c r="N28" i="24"/>
  <c r="N39" i="24"/>
  <c r="N19" i="24"/>
  <c r="N23" i="24"/>
  <c r="N34" i="24"/>
  <c r="N50" i="24"/>
  <c r="N41" i="24"/>
  <c r="N33" i="24"/>
  <c r="N27" i="24"/>
  <c r="N51" i="24"/>
  <c r="N47" i="24"/>
  <c r="N45" i="24"/>
  <c r="N43" i="24"/>
  <c r="N18" i="24"/>
  <c r="N46" i="24"/>
  <c r="N32" i="24"/>
  <c r="N25" i="24"/>
  <c r="N12" i="24"/>
  <c r="N29" i="24"/>
  <c r="N26" i="24"/>
  <c r="N38" i="24"/>
  <c r="N30" i="24"/>
  <c r="N49" i="24"/>
  <c r="N11" i="24"/>
  <c r="N16" i="24"/>
  <c r="N53" i="24"/>
  <c r="N36" i="24"/>
  <c r="N14" i="24"/>
  <c r="N42" i="24"/>
  <c r="N48" i="24"/>
  <c r="N56" i="24"/>
  <c r="N54" i="24"/>
  <c r="N15" i="24"/>
  <c r="N55" i="24"/>
  <c r="N44" i="24"/>
  <c r="N13" i="24"/>
  <c r="N52" i="24"/>
  <c r="N21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3" i="29"/>
  <c r="P70" i="29" s="1"/>
  <c r="W70" i="29" s="1"/>
  <c r="R37" i="30" l="1"/>
  <c r="R47" i="30"/>
  <c r="R18" i="30"/>
  <c r="R38" i="30"/>
  <c r="R45" i="30"/>
  <c r="R39" i="30"/>
  <c r="R64" i="30"/>
  <c r="R36" i="30"/>
  <c r="R33" i="30"/>
  <c r="R57" i="30"/>
  <c r="R55" i="30"/>
  <c r="R26" i="30"/>
  <c r="R35" i="30"/>
  <c r="R12" i="30"/>
  <c r="R58" i="30"/>
  <c r="R34" i="30"/>
  <c r="R43" i="30"/>
  <c r="R31" i="30"/>
  <c r="R41" i="30"/>
  <c r="R30" i="30"/>
  <c r="R24" i="30"/>
  <c r="R28" i="30"/>
  <c r="R20" i="30"/>
  <c r="R48" i="30"/>
  <c r="R29" i="30"/>
  <c r="R15" i="30"/>
  <c r="R11" i="30"/>
  <c r="R13" i="30"/>
  <c r="R21" i="30"/>
  <c r="R17" i="30"/>
  <c r="R25" i="30"/>
  <c r="R42" i="30"/>
  <c r="R27" i="30"/>
  <c r="R22" i="30"/>
  <c r="R19" i="30"/>
  <c r="R16" i="30"/>
  <c r="Q48" i="25" l="1"/>
  <c r="Q29" i="25"/>
  <c r="Q37" i="25"/>
  <c r="Q54" i="25"/>
  <c r="Q53" i="25"/>
  <c r="Q50" i="25"/>
  <c r="Q51" i="25"/>
  <c r="Q45" i="25"/>
  <c r="Q39" i="25"/>
  <c r="Q24" i="25"/>
  <c r="Q40" i="25"/>
  <c r="Q46" i="25"/>
  <c r="Q33" i="25"/>
  <c r="Q47" i="25"/>
  <c r="Q22" i="25"/>
  <c r="Q13" i="25"/>
  <c r="Q23" i="25"/>
  <c r="Q30" i="25"/>
  <c r="Q36" i="25"/>
  <c r="Q42" i="25"/>
  <c r="Q44" i="25"/>
  <c r="Q16" i="25"/>
  <c r="Q25" i="25"/>
  <c r="Q34" i="25"/>
  <c r="Q27" i="25"/>
  <c r="Q11" i="25"/>
  <c r="Q38" i="25"/>
  <c r="Q21" i="25"/>
  <c r="Q20" i="25"/>
  <c r="Q18" i="25"/>
  <c r="Q35" i="25"/>
  <c r="Q15" i="25"/>
  <c r="Q28" i="25"/>
  <c r="X28" i="25" s="1"/>
  <c r="Q17" i="25"/>
  <c r="Q14" i="25"/>
  <c r="Q31" i="25"/>
  <c r="Q26" i="25"/>
  <c r="Q41" i="25"/>
  <c r="Q19" i="25"/>
  <c r="Q32" i="25"/>
  <c r="X32" i="25" s="1"/>
  <c r="N16" i="7" l="1"/>
  <c r="AE16" i="7" s="1"/>
  <c r="N19" i="7"/>
  <c r="N26" i="7"/>
  <c r="N24" i="7"/>
  <c r="N17" i="7"/>
  <c r="N20" i="7"/>
  <c r="N22" i="7"/>
  <c r="N13" i="7"/>
  <c r="N15" i="7"/>
  <c r="N14" i="7"/>
  <c r="N11" i="7"/>
  <c r="N11" i="29" l="1"/>
  <c r="W11" i="29" s="1"/>
  <c r="AF21" i="7"/>
  <c r="L11" i="7"/>
  <c r="AI64" i="30"/>
  <c r="AH64" i="30"/>
  <c r="A64" i="30" s="1"/>
  <c r="AF36" i="30"/>
  <c r="F36" i="30"/>
  <c r="AG36" i="30" s="1"/>
  <c r="AI46" i="30"/>
  <c r="AH47" i="30"/>
  <c r="AF37" i="30"/>
  <c r="AG37" i="30" s="1"/>
  <c r="AI45" i="30"/>
  <c r="AH46" i="30"/>
  <c r="AF47" i="30"/>
  <c r="F47" i="30"/>
  <c r="AG47" i="30" s="1"/>
  <c r="AI44" i="30"/>
  <c r="AH45" i="30"/>
  <c r="AF33" i="30"/>
  <c r="F33" i="30"/>
  <c r="AG33" i="30" s="1"/>
  <c r="AI43" i="30"/>
  <c r="AH44" i="30"/>
  <c r="AF58" i="30"/>
  <c r="F58" i="30"/>
  <c r="AG58" i="30" s="1"/>
  <c r="AI42" i="30"/>
  <c r="AH43" i="30"/>
  <c r="A42" i="30" s="1"/>
  <c r="AF18" i="30"/>
  <c r="F18" i="30"/>
  <c r="AG18" i="30" s="1"/>
  <c r="AI41" i="30"/>
  <c r="AH41" i="30"/>
  <c r="A41" i="30" s="1"/>
  <c r="AF38" i="30"/>
  <c r="F38" i="30"/>
  <c r="AG38" i="30" s="1"/>
  <c r="AI40" i="30"/>
  <c r="AH40" i="30"/>
  <c r="A40" i="30" s="1"/>
  <c r="AF45" i="30"/>
  <c r="AG45" i="30" s="1"/>
  <c r="AI39" i="30"/>
  <c r="AH39" i="30"/>
  <c r="A39" i="30" s="1"/>
  <c r="AF35" i="30"/>
  <c r="F35" i="30"/>
  <c r="AG35" i="30" s="1"/>
  <c r="AI38" i="30"/>
  <c r="AH38" i="30"/>
  <c r="A38" i="30" s="1"/>
  <c r="AF41" i="30"/>
  <c r="F41" i="30"/>
  <c r="AI37" i="30"/>
  <c r="AH37" i="30"/>
  <c r="A37" i="30" s="1"/>
  <c r="AF39" i="30"/>
  <c r="AG39" i="30" s="1"/>
  <c r="AI36" i="30"/>
  <c r="AH36" i="30"/>
  <c r="A36" i="30" s="1"/>
  <c r="AF64" i="30"/>
  <c r="F64" i="30"/>
  <c r="AG64" i="30" s="1"/>
  <c r="AG41" i="30" l="1"/>
  <c r="A45" i="30"/>
  <c r="A43" i="30"/>
  <c r="A44" i="30"/>
  <c r="A46" i="30"/>
  <c r="A47" i="30"/>
  <c r="AB13" i="35"/>
  <c r="AB20" i="35"/>
  <c r="AB19" i="35"/>
  <c r="K101" i="19"/>
  <c r="AB100" i="19"/>
  <c r="AB65" i="19"/>
  <c r="AB64" i="19"/>
  <c r="AB63" i="19"/>
  <c r="AB62" i="19"/>
  <c r="AA51" i="19"/>
  <c r="AB61" i="19"/>
  <c r="AA62" i="19"/>
  <c r="AB60" i="19"/>
  <c r="P65" i="19"/>
  <c r="AA65" i="19" s="1"/>
  <c r="AB59" i="19"/>
  <c r="AB58" i="19"/>
  <c r="P45" i="19"/>
  <c r="AA45" i="19" s="1"/>
  <c r="AB57" i="19"/>
  <c r="AA64" i="19"/>
  <c r="AB56" i="19"/>
  <c r="AB55" i="19"/>
  <c r="AA77" i="19"/>
  <c r="AB54" i="19"/>
  <c r="AA29" i="19"/>
  <c r="AB53" i="19"/>
  <c r="P39" i="19"/>
  <c r="AA39" i="19" s="1"/>
  <c r="AB52" i="19"/>
  <c r="AA31" i="19"/>
  <c r="AB51" i="19"/>
  <c r="AB50" i="19"/>
  <c r="P66" i="19"/>
  <c r="AA66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F37" i="31" l="1"/>
  <c r="Y37" i="31" s="1"/>
  <c r="J24" i="24" l="1"/>
  <c r="J17" i="24"/>
  <c r="J22" i="24"/>
  <c r="J20" i="24"/>
  <c r="J35" i="24"/>
  <c r="J40" i="24"/>
  <c r="J28" i="24"/>
  <c r="J39" i="24"/>
  <c r="J19" i="24"/>
  <c r="J23" i="24"/>
  <c r="J34" i="24"/>
  <c r="J50" i="24"/>
  <c r="J41" i="24"/>
  <c r="J33" i="24"/>
  <c r="J51" i="24"/>
  <c r="J47" i="24"/>
  <c r="J45" i="24"/>
  <c r="J43" i="24"/>
  <c r="J18" i="24"/>
  <c r="J46" i="24"/>
  <c r="J32" i="24"/>
  <c r="J25" i="24"/>
  <c r="J12" i="24"/>
  <c r="J16" i="24"/>
  <c r="J11" i="24"/>
  <c r="J26" i="24"/>
  <c r="J29" i="24"/>
  <c r="J38" i="24"/>
  <c r="J36" i="24"/>
  <c r="J30" i="24"/>
  <c r="J49" i="24"/>
  <c r="J53" i="24"/>
  <c r="J15" i="24"/>
  <c r="J55" i="24"/>
  <c r="J52" i="24"/>
  <c r="J14" i="24"/>
  <c r="J42" i="24"/>
  <c r="J48" i="24"/>
  <c r="J21" i="24"/>
  <c r="J56" i="24"/>
  <c r="J13" i="24"/>
  <c r="J54" i="24"/>
  <c r="J44" i="24"/>
  <c r="I57" i="24"/>
  <c r="J31" i="24"/>
  <c r="L23" i="29"/>
  <c r="L46" i="29"/>
  <c r="W46" i="29" s="1"/>
  <c r="L27" i="29"/>
  <c r="W27" i="29" s="1"/>
  <c r="L42" i="29"/>
  <c r="W42" i="29" s="1"/>
  <c r="L52" i="29"/>
  <c r="W52" i="29" s="1"/>
  <c r="L58" i="29"/>
  <c r="W58" i="29" s="1"/>
  <c r="L44" i="29"/>
  <c r="W44" i="29" s="1"/>
  <c r="L50" i="29"/>
  <c r="W50" i="29" s="1"/>
  <c r="L51" i="29"/>
  <c r="W51" i="29" s="1"/>
  <c r="L16" i="29"/>
  <c r="W16" i="29" s="1"/>
  <c r="L62" i="29"/>
  <c r="W62" i="29" s="1"/>
  <c r="L63" i="29"/>
  <c r="W63" i="29" s="1"/>
  <c r="L57" i="29"/>
  <c r="W57" i="29" s="1"/>
  <c r="L28" i="29"/>
  <c r="W28" i="29" s="1"/>
  <c r="L12" i="29"/>
  <c r="W12" i="29" s="1"/>
  <c r="L34" i="29"/>
  <c r="W34" i="29" s="1"/>
  <c r="L59" i="29"/>
  <c r="W59" i="29" s="1"/>
  <c r="L32" i="29"/>
  <c r="W32" i="29" s="1"/>
  <c r="L37" i="29"/>
  <c r="W37" i="29" s="1"/>
  <c r="L22" i="29"/>
  <c r="W22" i="29" s="1"/>
  <c r="L29" i="29"/>
  <c r="W29" i="29" s="1"/>
  <c r="L18" i="29"/>
  <c r="W18" i="29" s="1"/>
  <c r="L39" i="29"/>
  <c r="W39" i="29" s="1"/>
  <c r="L36" i="29"/>
  <c r="W36" i="29" s="1"/>
  <c r="L47" i="29"/>
  <c r="W47" i="29" s="1"/>
  <c r="L21" i="29"/>
  <c r="W21" i="29" s="1"/>
  <c r="L13" i="29"/>
  <c r="W13" i="29" s="1"/>
  <c r="L33" i="29"/>
  <c r="W33" i="29" s="1"/>
  <c r="L17" i="29"/>
  <c r="W17" i="29" s="1"/>
  <c r="L14" i="29"/>
  <c r="L31" i="29"/>
  <c r="W31" i="29" s="1"/>
  <c r="L19" i="29"/>
  <c r="W19" i="29" s="1"/>
  <c r="L24" i="29"/>
  <c r="W24" i="29" s="1"/>
  <c r="L55" i="29"/>
  <c r="W55" i="29" s="1"/>
  <c r="L67" i="29"/>
  <c r="W67" i="29" s="1"/>
  <c r="L49" i="29"/>
  <c r="W49" i="29" s="1"/>
  <c r="L35" i="29"/>
  <c r="W35" i="29" s="1"/>
  <c r="L15" i="29"/>
  <c r="W15" i="29" s="1"/>
  <c r="L26" i="29"/>
  <c r="K70" i="29"/>
  <c r="Q37" i="9"/>
  <c r="Q16" i="9"/>
  <c r="W15" i="25"/>
  <c r="X15" i="25" s="1"/>
  <c r="W48" i="25"/>
  <c r="X48" i="25" s="1"/>
  <c r="W29" i="25"/>
  <c r="X29" i="25" s="1"/>
  <c r="W37" i="25"/>
  <c r="X37" i="25" s="1"/>
  <c r="W54" i="25"/>
  <c r="W51" i="25"/>
  <c r="W45" i="25"/>
  <c r="X45" i="25" s="1"/>
  <c r="W39" i="25"/>
  <c r="X39" i="25" s="1"/>
  <c r="W24" i="25"/>
  <c r="X24" i="25" s="1"/>
  <c r="W46" i="25"/>
  <c r="X46" i="25" s="1"/>
  <c r="W22" i="25"/>
  <c r="X22" i="25" s="1"/>
  <c r="W13" i="25"/>
  <c r="X13" i="25" s="1"/>
  <c r="W30" i="25"/>
  <c r="X30" i="25" s="1"/>
  <c r="W42" i="25"/>
  <c r="X42" i="25" s="1"/>
  <c r="W44" i="25"/>
  <c r="X44" i="25" s="1"/>
  <c r="W53" i="25"/>
  <c r="W50" i="25"/>
  <c r="X50" i="25" s="1"/>
  <c r="W47" i="25"/>
  <c r="X47" i="25" s="1"/>
  <c r="W33" i="25"/>
  <c r="X33" i="25" s="1"/>
  <c r="W25" i="25"/>
  <c r="X25" i="25" s="1"/>
  <c r="W36" i="25"/>
  <c r="X36" i="25" s="1"/>
  <c r="W40" i="25"/>
  <c r="X40" i="25" s="1"/>
  <c r="W43" i="25"/>
  <c r="X43" i="25" s="1"/>
  <c r="W21" i="25"/>
  <c r="X21" i="25" s="1"/>
  <c r="W11" i="25"/>
  <c r="X11" i="25" s="1"/>
  <c r="W16" i="25"/>
  <c r="X16" i="25" s="1"/>
  <c r="W35" i="25"/>
  <c r="X35" i="25" s="1"/>
  <c r="W23" i="25"/>
  <c r="X23" i="25" s="1"/>
  <c r="W20" i="25"/>
  <c r="X20" i="25" s="1"/>
  <c r="W27" i="25"/>
  <c r="X27" i="25" s="1"/>
  <c r="W34" i="25"/>
  <c r="X34" i="25" s="1"/>
  <c r="W31" i="25"/>
  <c r="X31" i="25" s="1"/>
  <c r="W26" i="25"/>
  <c r="X26" i="25" s="1"/>
  <c r="W18" i="25"/>
  <c r="X18" i="25" s="1"/>
  <c r="W38" i="25"/>
  <c r="X38" i="25" s="1"/>
  <c r="W14" i="25"/>
  <c r="X14" i="25" s="1"/>
  <c r="W17" i="25"/>
  <c r="X17" i="25" s="1"/>
  <c r="W41" i="25"/>
  <c r="X41" i="25" s="1"/>
  <c r="W19" i="25"/>
  <c r="X19" i="25" s="1"/>
  <c r="AB23" i="19" l="1"/>
  <c r="AB22" i="19"/>
  <c r="AB21" i="19"/>
  <c r="K16" i="9"/>
  <c r="H38" i="24"/>
  <c r="F21" i="28"/>
  <c r="U21" i="28" s="1"/>
  <c r="F25" i="28"/>
  <c r="U25" i="28" s="1"/>
  <c r="F20" i="28"/>
  <c r="U20" i="28" s="1"/>
  <c r="F15" i="28"/>
  <c r="U15" i="28" s="1"/>
  <c r="F22" i="28"/>
  <c r="U22" i="28" s="1"/>
  <c r="F12" i="28"/>
  <c r="U12" i="28" s="1"/>
  <c r="F39" i="28"/>
  <c r="U39" i="28" s="1"/>
  <c r="F18" i="28"/>
  <c r="U18" i="28" s="1"/>
  <c r="F16" i="28"/>
  <c r="U16" i="28" s="1"/>
  <c r="F17" i="28"/>
  <c r="U17" i="28" s="1"/>
  <c r="AF19" i="7" l="1"/>
  <c r="AF18" i="7"/>
  <c r="F24" i="7"/>
  <c r="AE24" i="7" s="1"/>
  <c r="F20" i="7"/>
  <c r="AE20" i="7" s="1"/>
  <c r="F11" i="7"/>
  <c r="AE11" i="7" s="1"/>
  <c r="AB20" i="19" l="1"/>
  <c r="AB19" i="19"/>
  <c r="AB18" i="19"/>
  <c r="G27" i="9" l="1"/>
  <c r="G20" i="9"/>
  <c r="G33" i="9"/>
  <c r="Z22" i="31"/>
  <c r="F29" i="31"/>
  <c r="Y29" i="31" s="1"/>
  <c r="Z21" i="31"/>
  <c r="AB11" i="19" l="1"/>
  <c r="AB12" i="19"/>
  <c r="AB13" i="19"/>
  <c r="AB14" i="19"/>
  <c r="AB15" i="19"/>
  <c r="AB16" i="19"/>
  <c r="AB17" i="19"/>
  <c r="T12" i="35" l="1"/>
  <c r="T17" i="35"/>
  <c r="T15" i="35"/>
  <c r="T14" i="35"/>
  <c r="AA14" i="35" s="1"/>
  <c r="Z42" i="31"/>
  <c r="Z32" i="31"/>
  <c r="AA20" i="31"/>
  <c r="AB20" i="31" s="1"/>
  <c r="Z20" i="31"/>
  <c r="E43" i="31"/>
  <c r="G43" i="31"/>
  <c r="I43" i="31"/>
  <c r="K43" i="31"/>
  <c r="M43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4" i="35"/>
  <c r="AA34" i="35" s="1"/>
  <c r="F38" i="35"/>
  <c r="AA38" i="35" s="1"/>
  <c r="F32" i="35"/>
  <c r="AA32" i="35" s="1"/>
  <c r="F22" i="35"/>
  <c r="AA22" i="35" s="1"/>
  <c r="F28" i="35"/>
  <c r="AA28" i="35" s="1"/>
  <c r="F21" i="35"/>
  <c r="AA21" i="35" s="1"/>
  <c r="F29" i="35"/>
  <c r="AA29" i="35" s="1"/>
  <c r="F36" i="35"/>
  <c r="AA36" i="35" s="1"/>
  <c r="F33" i="35"/>
  <c r="AA33" i="35" s="1"/>
  <c r="F31" i="35"/>
  <c r="AA31" i="35" s="1"/>
  <c r="F16" i="35"/>
  <c r="AA16" i="35" s="1"/>
  <c r="F30" i="35"/>
  <c r="AA30" i="35" s="1"/>
  <c r="F23" i="35"/>
  <c r="AA23" i="35" s="1"/>
  <c r="F37" i="35"/>
  <c r="AA37" i="35" s="1"/>
  <c r="AB18" i="35"/>
  <c r="F12" i="35"/>
  <c r="AA12" i="35" s="1"/>
  <c r="AB17" i="35"/>
  <c r="F17" i="35"/>
  <c r="AA17" i="35" s="1"/>
  <c r="AB12" i="35"/>
  <c r="F15" i="35"/>
  <c r="AA15" i="35" s="1"/>
  <c r="AB16" i="35"/>
  <c r="F27" i="35"/>
  <c r="AA27" i="35" s="1"/>
  <c r="A13" i="35"/>
  <c r="F25" i="35"/>
  <c r="AA25" i="35" s="1"/>
  <c r="AB14" i="35"/>
  <c r="F13" i="35"/>
  <c r="AA13" i="35" s="1"/>
  <c r="AB11" i="35"/>
  <c r="A11" i="35" s="1"/>
  <c r="G3" i="30"/>
  <c r="G3" i="7"/>
  <c r="AH22" i="7" s="1"/>
  <c r="AD15" i="7"/>
  <c r="AD12" i="7"/>
  <c r="AD13" i="7"/>
  <c r="AD14" i="7"/>
  <c r="AD22" i="7"/>
  <c r="AD26" i="7"/>
  <c r="AE26" i="7" s="1"/>
  <c r="AD19" i="7"/>
  <c r="AD17" i="7"/>
  <c r="F15" i="7"/>
  <c r="F12" i="7"/>
  <c r="F13" i="7"/>
  <c r="F14" i="7"/>
  <c r="F22" i="7"/>
  <c r="F19" i="7"/>
  <c r="AE19" i="7" s="1"/>
  <c r="F17" i="7"/>
  <c r="G30" i="9"/>
  <c r="G14" i="9"/>
  <c r="G11" i="9"/>
  <c r="X11" i="9" s="1"/>
  <c r="G17" i="9"/>
  <c r="X17" i="9" s="1"/>
  <c r="G12" i="9"/>
  <c r="X12" i="9" s="1"/>
  <c r="G19" i="9"/>
  <c r="X19" i="9" s="1"/>
  <c r="G34" i="9"/>
  <c r="X34" i="9" s="1"/>
  <c r="G23" i="9"/>
  <c r="G13" i="9"/>
  <c r="G15" i="9"/>
  <c r="G16" i="9"/>
  <c r="G21" i="9"/>
  <c r="G24" i="9"/>
  <c r="X24" i="9" s="1"/>
  <c r="G32" i="9"/>
  <c r="X32" i="9" s="1"/>
  <c r="G25" i="9"/>
  <c r="X25" i="9" s="1"/>
  <c r="G29" i="9"/>
  <c r="X29" i="9" s="1"/>
  <c r="G35" i="9"/>
  <c r="X35" i="9" s="1"/>
  <c r="G37" i="9"/>
  <c r="X37" i="9" s="1"/>
  <c r="J14" i="29"/>
  <c r="W14" i="29" s="1"/>
  <c r="F26" i="29"/>
  <c r="W26" i="29" s="1"/>
  <c r="F23" i="29"/>
  <c r="W23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41" i="28"/>
  <c r="U41" i="28" s="1"/>
  <c r="F13" i="28"/>
  <c r="U13" i="28" s="1"/>
  <c r="F38" i="28"/>
  <c r="U38" i="28" s="1"/>
  <c r="F11" i="28"/>
  <c r="U11" i="28" s="1"/>
  <c r="F28" i="28"/>
  <c r="U28" i="28" s="1"/>
  <c r="F35" i="28"/>
  <c r="U35" i="28" s="1"/>
  <c r="F23" i="28"/>
  <c r="U23" i="28" s="1"/>
  <c r="F33" i="28"/>
  <c r="U33" i="28" s="1"/>
  <c r="F24" i="28"/>
  <c r="U24" i="28" s="1"/>
  <c r="F31" i="28"/>
  <c r="U31" i="28" s="1"/>
  <c r="T31" i="24"/>
  <c r="T42" i="24"/>
  <c r="T14" i="24"/>
  <c r="T15" i="24"/>
  <c r="T56" i="24"/>
  <c r="T54" i="24"/>
  <c r="T30" i="24"/>
  <c r="T29" i="24"/>
  <c r="T26" i="24"/>
  <c r="T13" i="24"/>
  <c r="T48" i="24"/>
  <c r="T21" i="24"/>
  <c r="T52" i="24"/>
  <c r="T55" i="24"/>
  <c r="T53" i="24"/>
  <c r="T49" i="24"/>
  <c r="T36" i="24"/>
  <c r="T38" i="24"/>
  <c r="T11" i="24"/>
  <c r="T16" i="24"/>
  <c r="T12" i="24"/>
  <c r="T25" i="24"/>
  <c r="T32" i="24"/>
  <c r="T46" i="24"/>
  <c r="T18" i="24"/>
  <c r="T43" i="24"/>
  <c r="T45" i="24"/>
  <c r="T47" i="24"/>
  <c r="T51" i="24"/>
  <c r="T27" i="24"/>
  <c r="T33" i="24"/>
  <c r="T41" i="24"/>
  <c r="T50" i="24"/>
  <c r="T34" i="24"/>
  <c r="T23" i="24"/>
  <c r="T19" i="24"/>
  <c r="T39" i="24"/>
  <c r="T28" i="24"/>
  <c r="T37" i="24"/>
  <c r="T40" i="24"/>
  <c r="T35" i="24"/>
  <c r="T20" i="24"/>
  <c r="T22" i="24"/>
  <c r="T17" i="24"/>
  <c r="T24" i="24"/>
  <c r="R35" i="24"/>
  <c r="R20" i="24"/>
  <c r="R22" i="24"/>
  <c r="R17" i="24"/>
  <c r="R24" i="24"/>
  <c r="R31" i="24"/>
  <c r="R42" i="24"/>
  <c r="R14" i="24"/>
  <c r="R15" i="24"/>
  <c r="R56" i="24"/>
  <c r="R54" i="24"/>
  <c r="R30" i="24"/>
  <c r="R29" i="24"/>
  <c r="R26" i="24"/>
  <c r="R13" i="24"/>
  <c r="R48" i="24"/>
  <c r="R21" i="24"/>
  <c r="R52" i="24"/>
  <c r="R55" i="24"/>
  <c r="R53" i="24"/>
  <c r="R49" i="24"/>
  <c r="R36" i="24"/>
  <c r="R38" i="24"/>
  <c r="R11" i="24"/>
  <c r="R16" i="24"/>
  <c r="R12" i="24"/>
  <c r="R25" i="24"/>
  <c r="R32" i="24"/>
  <c r="R46" i="24"/>
  <c r="R18" i="24"/>
  <c r="R43" i="24"/>
  <c r="R45" i="24"/>
  <c r="R47" i="24"/>
  <c r="R51" i="24"/>
  <c r="R27" i="24"/>
  <c r="R33" i="24"/>
  <c r="R41" i="24"/>
  <c r="R50" i="24"/>
  <c r="R34" i="24"/>
  <c r="R23" i="24"/>
  <c r="R19" i="24"/>
  <c r="R39" i="24"/>
  <c r="R28" i="24"/>
  <c r="R37" i="24"/>
  <c r="R40" i="24"/>
  <c r="P35" i="24"/>
  <c r="P20" i="24"/>
  <c r="P22" i="24"/>
  <c r="P17" i="24"/>
  <c r="P24" i="24"/>
  <c r="P31" i="24"/>
  <c r="P42" i="24"/>
  <c r="P14" i="24"/>
  <c r="P15" i="24"/>
  <c r="P56" i="24"/>
  <c r="P54" i="24"/>
  <c r="P30" i="24"/>
  <c r="P29" i="24"/>
  <c r="P26" i="24"/>
  <c r="P13" i="24"/>
  <c r="P48" i="24"/>
  <c r="P21" i="24"/>
  <c r="P52" i="24"/>
  <c r="P55" i="24"/>
  <c r="P53" i="24"/>
  <c r="P49" i="24"/>
  <c r="P36" i="24"/>
  <c r="P38" i="24"/>
  <c r="P11" i="24"/>
  <c r="P16" i="24"/>
  <c r="P12" i="24"/>
  <c r="P25" i="24"/>
  <c r="P32" i="24"/>
  <c r="P46" i="24"/>
  <c r="P18" i="24"/>
  <c r="P43" i="24"/>
  <c r="P45" i="24"/>
  <c r="P47" i="24"/>
  <c r="P51" i="24"/>
  <c r="P27" i="24"/>
  <c r="P33" i="24"/>
  <c r="P41" i="24"/>
  <c r="P50" i="24"/>
  <c r="P34" i="24"/>
  <c r="P23" i="24"/>
  <c r="P19" i="24"/>
  <c r="P39" i="24"/>
  <c r="P28" i="24"/>
  <c r="P37" i="24"/>
  <c r="P40" i="24"/>
  <c r="N22" i="24"/>
  <c r="N17" i="24"/>
  <c r="N24" i="24"/>
  <c r="H35" i="24"/>
  <c r="H20" i="24"/>
  <c r="H22" i="24"/>
  <c r="H17" i="24"/>
  <c r="H24" i="24"/>
  <c r="H31" i="24"/>
  <c r="H14" i="24"/>
  <c r="H15" i="24"/>
  <c r="H56" i="24"/>
  <c r="H54" i="24"/>
  <c r="H29" i="24"/>
  <c r="H13" i="24"/>
  <c r="H48" i="24"/>
  <c r="H21" i="24"/>
  <c r="H52" i="24"/>
  <c r="H55" i="24"/>
  <c r="H53" i="24"/>
  <c r="H49" i="24"/>
  <c r="H36" i="24"/>
  <c r="H11" i="24"/>
  <c r="H16" i="24"/>
  <c r="H12" i="24"/>
  <c r="H25" i="24"/>
  <c r="H32" i="24"/>
  <c r="H46" i="24"/>
  <c r="H18" i="24"/>
  <c r="H43" i="24"/>
  <c r="H45" i="24"/>
  <c r="H47" i="24"/>
  <c r="H51" i="24"/>
  <c r="H27" i="24"/>
  <c r="H33" i="24"/>
  <c r="H41" i="24"/>
  <c r="H50" i="24"/>
  <c r="H34" i="24"/>
  <c r="H23" i="24"/>
  <c r="H19" i="24"/>
  <c r="H39" i="24"/>
  <c r="H28" i="24"/>
  <c r="H37" i="24"/>
  <c r="H40" i="24"/>
  <c r="F35" i="24"/>
  <c r="F20" i="24"/>
  <c r="F22" i="24"/>
  <c r="F17" i="24"/>
  <c r="F24" i="24"/>
  <c r="F31" i="24"/>
  <c r="F42" i="24"/>
  <c r="F14" i="24"/>
  <c r="F15" i="24"/>
  <c r="F56" i="24"/>
  <c r="F54" i="24"/>
  <c r="F30" i="24"/>
  <c r="F29" i="24"/>
  <c r="F26" i="24"/>
  <c r="F13" i="24"/>
  <c r="F48" i="24"/>
  <c r="F21" i="24"/>
  <c r="F52" i="24"/>
  <c r="F55" i="24"/>
  <c r="F53" i="24"/>
  <c r="F49" i="24"/>
  <c r="F36" i="24"/>
  <c r="F38" i="24"/>
  <c r="F11" i="24"/>
  <c r="F16" i="24"/>
  <c r="F12" i="24"/>
  <c r="F25" i="24"/>
  <c r="F32" i="24"/>
  <c r="F46" i="24"/>
  <c r="F18" i="24"/>
  <c r="F43" i="24"/>
  <c r="F45" i="24"/>
  <c r="F47" i="24"/>
  <c r="F51" i="24"/>
  <c r="F27" i="24"/>
  <c r="F33" i="24"/>
  <c r="F41" i="24"/>
  <c r="F50" i="24"/>
  <c r="F34" i="24"/>
  <c r="F23" i="24"/>
  <c r="F19" i="24"/>
  <c r="F39" i="24"/>
  <c r="F28" i="24"/>
  <c r="F37" i="24"/>
  <c r="F40" i="24"/>
  <c r="R19" i="13"/>
  <c r="R18" i="13"/>
  <c r="R21" i="13"/>
  <c r="R25" i="13"/>
  <c r="R30" i="13"/>
  <c r="R15" i="13"/>
  <c r="R28" i="13"/>
  <c r="R24" i="13"/>
  <c r="R14" i="13"/>
  <c r="R13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5" i="13"/>
  <c r="P28" i="13"/>
  <c r="P24" i="13"/>
  <c r="P14" i="13"/>
  <c r="P13" i="13"/>
  <c r="P26" i="13"/>
  <c r="P27" i="13"/>
  <c r="P20" i="13"/>
  <c r="F15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30" i="9"/>
  <c r="W14" i="9"/>
  <c r="W20" i="9"/>
  <c r="X20" i="9" s="1"/>
  <c r="W27" i="9"/>
  <c r="X27" i="9" s="1"/>
  <c r="W11" i="9"/>
  <c r="W33" i="9"/>
  <c r="X33" i="9" s="1"/>
  <c r="W12" i="9"/>
  <c r="W19" i="9"/>
  <c r="W17" i="9"/>
  <c r="W34" i="9"/>
  <c r="W23" i="9"/>
  <c r="W13" i="9"/>
  <c r="W15" i="9"/>
  <c r="W16" i="9"/>
  <c r="W21" i="9"/>
  <c r="W24" i="9"/>
  <c r="W32" i="9"/>
  <c r="W25" i="9"/>
  <c r="W29" i="9"/>
  <c r="W35" i="9"/>
  <c r="W18" i="9"/>
  <c r="X18" i="9" s="1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4" i="2"/>
  <c r="AF30" i="30"/>
  <c r="AF20" i="30"/>
  <c r="AF22" i="30"/>
  <c r="AF16" i="30"/>
  <c r="AF28" i="30"/>
  <c r="AF29" i="30"/>
  <c r="AF19" i="30"/>
  <c r="AF13" i="30"/>
  <c r="AF25" i="30"/>
  <c r="AF17" i="30"/>
  <c r="AF42" i="30"/>
  <c r="AG42" i="30" s="1"/>
  <c r="AF11" i="30"/>
  <c r="AF48" i="30"/>
  <c r="AF14" i="30"/>
  <c r="AF15" i="30"/>
  <c r="AF31" i="30"/>
  <c r="AF12" i="30"/>
  <c r="AF21" i="30"/>
  <c r="AF55" i="30"/>
  <c r="AF26" i="30"/>
  <c r="AF43" i="30"/>
  <c r="AF34" i="30"/>
  <c r="AF57" i="30"/>
  <c r="AF24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1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43" i="30"/>
  <c r="AH32" i="30"/>
  <c r="A32" i="30" s="1"/>
  <c r="F26" i="30"/>
  <c r="AH29" i="30"/>
  <c r="A29" i="30" s="1"/>
  <c r="F12" i="30"/>
  <c r="AG12" i="30" s="1"/>
  <c r="AH27" i="30"/>
  <c r="A27" i="30" s="1"/>
  <c r="F15" i="30"/>
  <c r="AH25" i="30"/>
  <c r="A25" i="30" s="1"/>
  <c r="F48" i="30"/>
  <c r="AG48" i="30" s="1"/>
  <c r="AH30" i="30"/>
  <c r="A30" i="30" s="1"/>
  <c r="F21" i="30"/>
  <c r="AH22" i="30"/>
  <c r="A22" i="30" s="1"/>
  <c r="F17" i="30"/>
  <c r="AH23" i="30"/>
  <c r="F11" i="30"/>
  <c r="AG11" i="30" s="1"/>
  <c r="AH31" i="30"/>
  <c r="A31" i="30" s="1"/>
  <c r="F55" i="30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AA12" i="31"/>
  <c r="AA13" i="31"/>
  <c r="AA14" i="31"/>
  <c r="AA15" i="31"/>
  <c r="AA18" i="31"/>
  <c r="AA16" i="31"/>
  <c r="AA17" i="31"/>
  <c r="AA19" i="31"/>
  <c r="AA11" i="31"/>
  <c r="Z19" i="31"/>
  <c r="A19" i="31" s="1"/>
  <c r="F39" i="31"/>
  <c r="Y39" i="31" s="1"/>
  <c r="Z17" i="31"/>
  <c r="A17" i="31" s="1"/>
  <c r="F14" i="31"/>
  <c r="Y14" i="31" s="1"/>
  <c r="AH35" i="30"/>
  <c r="A35" i="30" s="1"/>
  <c r="F57" i="30"/>
  <c r="AG57" i="30" s="1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1" i="13"/>
  <c r="S11" i="13" s="1"/>
  <c r="T22" i="13"/>
  <c r="A22" i="13" s="1"/>
  <c r="V29" i="28"/>
  <c r="A29" i="28" s="1"/>
  <c r="V27" i="28"/>
  <c r="A27" i="28" s="1"/>
  <c r="V47" i="28"/>
  <c r="A47" i="28" s="1"/>
  <c r="J16" i="27"/>
  <c r="J15" i="27"/>
  <c r="J18" i="27"/>
  <c r="J19" i="27"/>
  <c r="J20" i="27"/>
  <c r="J21" i="27"/>
  <c r="J17" i="27"/>
  <c r="J22" i="27"/>
  <c r="J23" i="27"/>
  <c r="G101" i="1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8" i="28"/>
  <c r="Q70" i="29"/>
  <c r="P39" i="9"/>
  <c r="P55" i="25"/>
  <c r="Q29" i="7"/>
  <c r="O29" i="7"/>
  <c r="G27" i="2"/>
  <c r="G2" i="31"/>
  <c r="A11" i="19"/>
  <c r="F36" i="31"/>
  <c r="Y36" i="31" s="1"/>
  <c r="Z16" i="31"/>
  <c r="A16" i="31" s="1"/>
  <c r="F11" i="31"/>
  <c r="Y11" i="31" s="1"/>
  <c r="Z12" i="31"/>
  <c r="A12" i="31" s="1"/>
  <c r="Z14" i="31"/>
  <c r="Z18" i="31"/>
  <c r="A18" i="31" s="1"/>
  <c r="F12" i="31"/>
  <c r="Y12" i="31" s="1"/>
  <c r="Z13" i="31"/>
  <c r="F16" i="31"/>
  <c r="Y16" i="31" s="1"/>
  <c r="Z15" i="31"/>
  <c r="A15" i="31" s="1"/>
  <c r="F19" i="31"/>
  <c r="Y19" i="31" s="1"/>
  <c r="Z11" i="31"/>
  <c r="A11" i="31" s="1"/>
  <c r="G2" i="2"/>
  <c r="F18" i="2"/>
  <c r="P19" i="2"/>
  <c r="F19" i="2"/>
  <c r="F13" i="2"/>
  <c r="F12" i="2"/>
  <c r="Y12" i="2" s="1"/>
  <c r="F23" i="2"/>
  <c r="F17" i="2"/>
  <c r="Y17" i="2" s="1"/>
  <c r="F14" i="2"/>
  <c r="E27" i="2"/>
  <c r="F24" i="30"/>
  <c r="AG24" i="30" s="1"/>
  <c r="F30" i="30"/>
  <c r="F28" i="30"/>
  <c r="F16" i="30"/>
  <c r="AG16" i="30" s="1"/>
  <c r="F27" i="30"/>
  <c r="AG27" i="30" s="1"/>
  <c r="F20" i="30"/>
  <c r="AG20" i="30" s="1"/>
  <c r="F29" i="30"/>
  <c r="F25" i="30"/>
  <c r="F19" i="30"/>
  <c r="AG19" i="30" s="1"/>
  <c r="F13" i="30"/>
  <c r="AG13" i="30" s="1"/>
  <c r="F14" i="30"/>
  <c r="AG14" i="30" s="1"/>
  <c r="F34" i="30"/>
  <c r="AG34" i="30" s="1"/>
  <c r="F31" i="30"/>
  <c r="F22" i="30"/>
  <c r="AG22" i="30" s="1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3" i="2"/>
  <c r="P23" i="2"/>
  <c r="P11" i="2"/>
  <c r="Y11" i="2" s="1"/>
  <c r="P26" i="2"/>
  <c r="Y26" i="2" s="1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8" i="28"/>
  <c r="Q48" i="28"/>
  <c r="K48" i="28"/>
  <c r="I48" i="28"/>
  <c r="G48" i="28"/>
  <c r="E48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I31" i="13"/>
  <c r="Y30" i="25"/>
  <c r="Y31" i="25"/>
  <c r="Y26" i="25"/>
  <c r="Y34" i="25"/>
  <c r="A34" i="25" s="1"/>
  <c r="Y29" i="25"/>
  <c r="Y40" i="25"/>
  <c r="A40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9" i="9"/>
  <c r="G31" i="9"/>
  <c r="X31" i="9" s="1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9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9" i="9"/>
  <c r="L39" i="9"/>
  <c r="J39" i="9"/>
  <c r="F39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AG30" i="30" l="1"/>
  <c r="AG55" i="30"/>
  <c r="AG15" i="30"/>
  <c r="AG43" i="30"/>
  <c r="AG17" i="30"/>
  <c r="AG31" i="30"/>
  <c r="AG28" i="30"/>
  <c r="AG26" i="30"/>
  <c r="AG21" i="30"/>
  <c r="AG25" i="30"/>
  <c r="AG29" i="30"/>
  <c r="X23" i="9"/>
  <c r="X21" i="9"/>
  <c r="X14" i="9"/>
  <c r="X16" i="9"/>
  <c r="X30" i="9"/>
  <c r="X15" i="9"/>
  <c r="X13" i="9"/>
  <c r="AA33" i="9"/>
  <c r="AA35" i="9"/>
  <c r="AA34" i="9"/>
  <c r="AA36" i="9"/>
  <c r="AA37" i="9"/>
  <c r="AA38" i="9"/>
  <c r="Y14" i="2"/>
  <c r="Y19" i="2"/>
  <c r="Y18" i="2"/>
  <c r="AE14" i="7"/>
  <c r="AE22" i="7"/>
  <c r="Y23" i="2"/>
  <c r="Y13" i="2"/>
  <c r="AE13" i="7"/>
  <c r="AE15" i="7"/>
  <c r="AE12" i="7"/>
  <c r="AE17" i="7"/>
  <c r="A23" i="30"/>
  <c r="A20" i="30"/>
  <c r="S30" i="13"/>
  <c r="U56" i="24"/>
  <c r="U55" i="24"/>
  <c r="V26" i="13"/>
  <c r="V27" i="13"/>
  <c r="V25" i="13"/>
  <c r="V28" i="13"/>
  <c r="V29" i="13"/>
  <c r="V24" i="13"/>
  <c r="S20" i="13"/>
  <c r="S27" i="13"/>
  <c r="S26" i="13"/>
  <c r="U54" i="24"/>
  <c r="Z67" i="29"/>
  <c r="Z68" i="29"/>
  <c r="A19" i="30"/>
  <c r="A24" i="30"/>
  <c r="Y66" i="30"/>
  <c r="W66" i="30"/>
  <c r="AA66" i="30"/>
  <c r="Y38" i="9"/>
  <c r="U40" i="24"/>
  <c r="U19" i="24"/>
  <c r="U41" i="24"/>
  <c r="U47" i="24"/>
  <c r="U46" i="24"/>
  <c r="U16" i="24"/>
  <c r="U49" i="24"/>
  <c r="U21" i="24"/>
  <c r="U29" i="24"/>
  <c r="U15" i="24"/>
  <c r="U24" i="24"/>
  <c r="U35" i="24"/>
  <c r="U37" i="24"/>
  <c r="U23" i="24"/>
  <c r="U33" i="24"/>
  <c r="U45" i="24"/>
  <c r="U32" i="24"/>
  <c r="U11" i="24"/>
  <c r="U53" i="24"/>
  <c r="U48" i="24"/>
  <c r="U30" i="24"/>
  <c r="U14" i="24"/>
  <c r="U17" i="24"/>
  <c r="U28" i="24"/>
  <c r="U34" i="24"/>
  <c r="U27" i="24"/>
  <c r="U43" i="24"/>
  <c r="U25" i="24"/>
  <c r="U38" i="24"/>
  <c r="U13" i="24"/>
  <c r="U42" i="24"/>
  <c r="U22" i="24"/>
  <c r="U44" i="24"/>
  <c r="U39" i="24"/>
  <c r="U50" i="24"/>
  <c r="U51" i="24"/>
  <c r="U18" i="24"/>
  <c r="U12" i="24"/>
  <c r="U36" i="24"/>
  <c r="U52" i="24"/>
  <c r="U26" i="24"/>
  <c r="U31" i="24"/>
  <c r="U20" i="24"/>
  <c r="S24" i="13"/>
  <c r="S15" i="13"/>
  <c r="S28" i="13"/>
  <c r="S13" i="13"/>
  <c r="S14" i="13"/>
  <c r="K71" i="29"/>
  <c r="P71" i="2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4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X30" i="24"/>
  <c r="AA35" i="25"/>
  <c r="F40" i="9"/>
  <c r="O58" i="24"/>
  <c r="M17" i="27"/>
  <c r="K44" i="31"/>
  <c r="M18" i="27"/>
  <c r="I44" i="31"/>
  <c r="G44" i="31"/>
  <c r="M44" i="31"/>
  <c r="AB12" i="2"/>
  <c r="AA54" i="25"/>
  <c r="M14" i="27"/>
  <c r="M22" i="27"/>
  <c r="J40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7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9" i="28"/>
  <c r="I49" i="28"/>
  <c r="G49" i="28"/>
  <c r="E49" i="28"/>
  <c r="Q49" i="28"/>
  <c r="O49" i="28"/>
  <c r="K49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40" i="9"/>
  <c r="L40" i="9"/>
  <c r="N40" i="9"/>
  <c r="H40" i="9"/>
  <c r="P40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6" i="38"/>
  <c r="AA16" i="38" s="1"/>
</calcChain>
</file>

<file path=xl/sharedStrings.xml><?xml version="1.0" encoding="utf-8"?>
<sst xmlns="http://schemas.openxmlformats.org/spreadsheetml/2006/main" count="2770" uniqueCount="949">
  <si>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</si>
  <si>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</si>
  <si>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</si>
  <si>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</si>
  <si>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</si>
  <si>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</si>
  <si>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</si>
  <si>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</si>
  <si>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</si>
  <si>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</si>
  <si>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</si>
  <si>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</si>
  <si>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</si>
  <si>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</si>
  <si>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</si>
  <si>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</si>
  <si>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</si>
  <si>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</si>
  <si>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</si>
  <si>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</si>
  <si>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</si>
  <si>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</si>
  <si>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</si>
  <si>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</si>
  <si>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</si>
  <si>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</si>
  <si>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</si>
  <si>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</si>
  <si>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</si>
  <si>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</si>
  <si>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</si>
  <si>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</si>
  <si>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</si>
  <si>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</si>
  <si>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</si>
  <si>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</si>
  <si>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</si>
  <si>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</si>
  <si>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</si>
  <si>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</si>
  <si>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</si>
  <si>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</si>
  <si>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</si>
  <si>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</si>
  <si>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</si>
  <si>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</si>
  <si>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</si>
  <si>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</si>
  <si>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</si>
  <si>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</si>
  <si>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</si>
  <si>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</si>
  <si>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</si>
  <si>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</si>
  <si>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</si>
  <si>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</si>
  <si>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</si>
  <si>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</si>
  <si>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</si>
  <si>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</si>
  <si>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</si>
  <si>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</si>
  <si>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</si>
  <si>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</si>
  <si>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</si>
  <si>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</si>
  <si>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</si>
  <si>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</si>
  <si>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</si>
  <si>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</si>
  <si>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</si>
  <si>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</si>
  <si>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</si>
  <si>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</si>
  <si>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</si>
  <si>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</si>
  <si>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</si>
  <si>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</si>
  <si>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</si>
  <si>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</si>
  <si>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</si>
  <si>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</si>
  <si>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</si>
  <si>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</si>
  <si>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</si>
  <si>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</si>
  <si>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</si>
  <si>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</si>
  <si>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</si>
  <si>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</si>
  <si>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</si>
  <si>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</si>
  <si>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</si>
  <si>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</si>
  <si>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</si>
  <si>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</si>
  <si>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</si>
  <si>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</si>
  <si>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</si>
  <si>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</si>
  <si>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</si>
  <si>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</si>
  <si>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</si>
  <si>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</si>
  <si>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</si>
  <si>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</si>
  <si>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</si>
  <si>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</si>
  <si>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</si>
  <si>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</si>
  <si>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</si>
  <si>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</si>
  <si>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</si>
  <si>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</si>
  <si>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</si>
  <si>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</si>
  <si>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</si>
  <si>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</si>
  <si>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</si>
  <si>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</si>
  <si>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</si>
  <si>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</si>
  <si>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</si>
  <si>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</si>
  <si>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</si>
  <si>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</si>
  <si>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</si>
  <si>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</si>
  <si>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</si>
  <si>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</si>
  <si>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</si>
  <si>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</si>
  <si>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Niel</t>
  </si>
  <si>
    <t>COETQUIDAN</t>
  </si>
  <si>
    <t>PASCUAL</t>
  </si>
  <si>
    <t>LE CORFF</t>
  </si>
  <si>
    <t>LEBRUN</t>
  </si>
  <si>
    <t>Ailana</t>
  </si>
  <si>
    <t>Alix</t>
  </si>
  <si>
    <t>Benoit</t>
  </si>
  <si>
    <t>LACROIX</t>
  </si>
  <si>
    <t>MOYON</t>
  </si>
  <si>
    <t>Marin</t>
  </si>
  <si>
    <t>Augustin</t>
  </si>
  <si>
    <t>CHAILLOU ALLARD</t>
  </si>
  <si>
    <t>AURAY</t>
  </si>
  <si>
    <t>POSSELT</t>
  </si>
  <si>
    <t>LAMAZURE</t>
  </si>
  <si>
    <t>BERNARD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</si>
  <si>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</si>
  <si>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</si>
  <si>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</si>
  <si>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</si>
  <si>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</si>
  <si>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</si>
  <si>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</si>
  <si>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</si>
  <si>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</si>
  <si>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</si>
  <si>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</si>
  <si>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>Aenor</t>
  </si>
  <si>
    <t>GAUTIER</t>
  </si>
  <si>
    <t>ROLLAND</t>
  </si>
  <si>
    <t>DROUIN</t>
  </si>
  <si>
    <t>DECOURVAL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</si>
  <si>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</si>
  <si>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</si>
  <si>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</si>
  <si>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</si>
  <si>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</si>
  <si>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</si>
  <si>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</si>
  <si>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</si>
  <si>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</si>
  <si>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</si>
  <si>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</si>
  <si>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</si>
  <si>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</si>
  <si>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</si>
  <si>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</si>
  <si>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</si>
  <si>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</si>
  <si>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FOURET</t>
  </si>
  <si>
    <t>Robert</t>
  </si>
  <si>
    <t>MAILLARD</t>
  </si>
  <si>
    <t>Julien</t>
  </si>
  <si>
    <t>CHAZETTE</t>
  </si>
  <si>
    <t>Damien</t>
  </si>
  <si>
    <t>MOEC</t>
  </si>
  <si>
    <t>Gurvan</t>
  </si>
  <si>
    <t>CHARLERY</t>
  </si>
  <si>
    <t>François-Xavier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</si>
  <si>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</si>
  <si>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</si>
  <si>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</si>
  <si>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</si>
  <si>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</si>
  <si>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</si>
  <si>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</si>
  <si>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</si>
  <si>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</si>
  <si>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</si>
  <si>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BOUVIER</t>
  </si>
  <si>
    <t>GUILLEMIN</t>
  </si>
  <si>
    <t>Esteban</t>
  </si>
  <si>
    <t>ESVAN</t>
  </si>
  <si>
    <t>FENEYROU</t>
  </si>
  <si>
    <t>CLAUDOT HENRY</t>
  </si>
  <si>
    <t>PERRIN</t>
  </si>
  <si>
    <t>Suliac</t>
  </si>
  <si>
    <t>LECORRE</t>
  </si>
  <si>
    <t>VERNAZ</t>
  </si>
  <si>
    <t>FERREC</t>
  </si>
  <si>
    <t>Marc</t>
  </si>
  <si>
    <t>GUTNIC</t>
  </si>
  <si>
    <t>Kenan</t>
  </si>
  <si>
    <t>LE REGUER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</si>
  <si>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</si>
  <si>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</si>
  <si>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</si>
  <si>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</si>
  <si>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</si>
  <si>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</si>
  <si>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</si>
  <si>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</si>
  <si>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Evgueny</t>
  </si>
  <si>
    <t>FECHANT</t>
  </si>
  <si>
    <t>Audric</t>
  </si>
  <si>
    <t>TIRON</t>
  </si>
  <si>
    <t>LOEWENTHAL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</si>
  <si>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</si>
  <si>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</si>
  <si>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</si>
  <si>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</si>
  <si>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</si>
  <si>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</si>
  <si>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</si>
  <si>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</si>
  <si>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</si>
  <si>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</si>
  <si>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</si>
  <si>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</si>
  <si>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</si>
  <si>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</si>
  <si>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</si>
  <si>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</si>
  <si>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</si>
  <si>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</si>
  <si>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</si>
  <si>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</si>
  <si>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</si>
  <si>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</si>
  <si>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</si>
  <si>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</si>
  <si>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</si>
  <si>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</si>
  <si>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</si>
  <si>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</si>
  <si>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</si>
  <si>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</si>
  <si>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</si>
  <si>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</si>
  <si>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</si>
  <si>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</si>
  <si>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</si>
  <si>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</si>
  <si>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</si>
  <si>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</si>
  <si>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</si>
  <si>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</si>
  <si>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</si>
  <si>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</si>
  <si>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</si>
  <si>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</si>
  <si>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</si>
  <si>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</si>
  <si>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</si>
  <si>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</si>
  <si>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</si>
  <si>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</si>
  <si>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</si>
  <si>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</si>
  <si>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</si>
  <si>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</si>
  <si>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</si>
  <si>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</si>
  <si>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</si>
  <si>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</si>
  <si>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</si>
  <si>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</si>
  <si>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</si>
  <si>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</si>
  <si>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</si>
  <si>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</si>
  <si>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</si>
  <si>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</si>
  <si>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</si>
  <si>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</si>
  <si>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</si>
  <si>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</si>
  <si>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</si>
  <si>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</si>
  <si>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</si>
  <si>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</si>
  <si>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</si>
  <si>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</si>
  <si>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</si>
  <si>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</si>
  <si>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</si>
  <si>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</si>
  <si>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</si>
  <si>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</si>
  <si>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</si>
  <si>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</si>
  <si>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</si>
  <si>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</si>
  <si>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</si>
  <si>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</si>
  <si>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</si>
  <si>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</si>
  <si>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</si>
  <si>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</si>
  <si>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</si>
  <si>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</si>
  <si>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</si>
  <si>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</si>
  <si>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</si>
  <si>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</si>
  <si>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</si>
  <si>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</si>
  <si>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</si>
  <si>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</si>
  <si>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</si>
  <si>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</si>
  <si>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</si>
  <si>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</si>
  <si>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</si>
  <si>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</si>
  <si>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</si>
  <si>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</si>
  <si>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</si>
  <si>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</si>
  <si>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</si>
  <si>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</si>
  <si>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</si>
  <si>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</si>
  <si>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</si>
  <si>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</si>
  <si>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</si>
  <si>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</si>
  <si>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</si>
  <si>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</si>
  <si>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</si>
  <si>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</si>
  <si>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</si>
  <si>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</si>
  <si>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</si>
  <si>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</si>
  <si>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</si>
  <si>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</si>
  <si>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</si>
  <si>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</si>
  <si>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</si>
  <si>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</si>
  <si>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</si>
  <si>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</si>
  <si>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</si>
  <si>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</si>
  <si>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</si>
  <si>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</si>
  <si>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</si>
  <si>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</si>
  <si>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</si>
  <si>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</si>
  <si>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</si>
  <si>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</si>
  <si>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</si>
  <si>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</si>
  <si>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</si>
  <si>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</si>
  <si>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</si>
  <si>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</si>
  <si>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</si>
  <si>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</si>
  <si>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</si>
  <si>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</si>
  <si>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</si>
  <si>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</si>
  <si>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</si>
  <si>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</si>
  <si>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</si>
  <si>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</si>
  <si>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</si>
  <si>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</si>
  <si>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</si>
  <si>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</si>
  <si>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</si>
  <si>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</si>
  <si>
    <t>Challenge Duguesclin</t>
  </si>
  <si>
    <t>Nolan</t>
  </si>
  <si>
    <t>PLOERMEL</t>
  </si>
  <si>
    <t>LE RUYET</t>
  </si>
  <si>
    <t>Gabin</t>
  </si>
  <si>
    <t>CHENY</t>
  </si>
  <si>
    <t>Bastien</t>
  </si>
  <si>
    <t>COSTA FOUILLET</t>
  </si>
  <si>
    <t>Sasha</t>
  </si>
  <si>
    <t>BILHEUDE</t>
  </si>
  <si>
    <t>Rayan</t>
  </si>
  <si>
    <t>TOUCHAIS</t>
  </si>
  <si>
    <t>Gaston</t>
  </si>
  <si>
    <t>HOUBRON PEDRETTI</t>
  </si>
  <si>
    <t>ST MEEN LG</t>
  </si>
  <si>
    <t>SIMON</t>
  </si>
  <si>
    <t>Klervie</t>
  </si>
  <si>
    <t>QUIMPER</t>
  </si>
  <si>
    <t>Hermance</t>
  </si>
  <si>
    <t>Namie</t>
  </si>
  <si>
    <t>POUCH</t>
  </si>
  <si>
    <t>Zoé</t>
  </si>
  <si>
    <t>CIDALE</t>
  </si>
  <si>
    <t>Enora</t>
  </si>
  <si>
    <t>LOORIUS</t>
  </si>
  <si>
    <t>LOUDEAC</t>
  </si>
  <si>
    <t>FISCHER KERAVAL</t>
  </si>
  <si>
    <t>MORLAIX EC</t>
  </si>
  <si>
    <t>PERRIN TERRIN</t>
  </si>
  <si>
    <t>SIMOUTRE</t>
  </si>
  <si>
    <t>JOVELET</t>
  </si>
  <si>
    <t>Anaé</t>
  </si>
  <si>
    <t>ANCEL</t>
  </si>
  <si>
    <t>Margaux</t>
  </si>
  <si>
    <t>GATTEPAILLE PERRIN</t>
  </si>
  <si>
    <t>Naomie</t>
  </si>
  <si>
    <t>CARAMOUR GAUTIER</t>
  </si>
  <si>
    <t>Coline</t>
  </si>
  <si>
    <t>Edmée</t>
  </si>
  <si>
    <t>Lana</t>
  </si>
  <si>
    <t>LE MARREC</t>
  </si>
  <si>
    <t>TENANT</t>
  </si>
  <si>
    <t>Montaine</t>
  </si>
  <si>
    <t>LOUNAS</t>
  </si>
  <si>
    <t>Naim</t>
  </si>
  <si>
    <t>LE PAPE</t>
  </si>
  <si>
    <t>Max</t>
  </si>
  <si>
    <t>LE QUILLEC</t>
  </si>
  <si>
    <t>Adrien</t>
  </si>
  <si>
    <t>RIO</t>
  </si>
  <si>
    <t>Sullivan</t>
  </si>
  <si>
    <t>GAYRAL</t>
  </si>
  <si>
    <t>LANGLAIS</t>
  </si>
  <si>
    <t>Joris</t>
  </si>
  <si>
    <t>AMICE</t>
  </si>
  <si>
    <t>Eliaz</t>
  </si>
  <si>
    <t>FOUQUET GUEZENNEC</t>
  </si>
  <si>
    <t>Gwenolé</t>
  </si>
  <si>
    <t>Lysandre</t>
  </si>
  <si>
    <t>LE PALABE</t>
  </si>
  <si>
    <t>Aodrenn</t>
  </si>
  <si>
    <t>VALLAT</t>
  </si>
  <si>
    <t>Charles</t>
  </si>
  <si>
    <t>BREHAUT</t>
  </si>
  <si>
    <t>Evan</t>
  </si>
  <si>
    <t>VAILLANT LINGER</t>
  </si>
  <si>
    <t>HAVY</t>
  </si>
  <si>
    <t>Yoann</t>
  </si>
  <si>
    <t>REMOND</t>
  </si>
  <si>
    <t>Liam</t>
  </si>
  <si>
    <t>PINAT</t>
  </si>
  <si>
    <t>DINAN</t>
  </si>
  <si>
    <t>LE GUYADER</t>
  </si>
  <si>
    <t>BOULOU</t>
  </si>
  <si>
    <t>Marc Eliott</t>
  </si>
  <si>
    <t>HENON</t>
  </si>
  <si>
    <t>DORMAELS</t>
  </si>
  <si>
    <t>GOUPIL</t>
  </si>
  <si>
    <t>Manon</t>
  </si>
  <si>
    <t>LAGUERRIE</t>
  </si>
  <si>
    <t>Anne-Sophie</t>
  </si>
  <si>
    <t>GIQUELLO</t>
  </si>
  <si>
    <t>GARDRINIER</t>
  </si>
  <si>
    <t>POILVERT</t>
  </si>
  <si>
    <t>LE METEYER</t>
  </si>
  <si>
    <t>Anna</t>
  </si>
  <si>
    <t>MONTAUT</t>
  </si>
  <si>
    <t>Louise</t>
  </si>
  <si>
    <t>SAVARY</t>
  </si>
  <si>
    <t>Athenais</t>
  </si>
  <si>
    <t>DIVARET</t>
  </si>
  <si>
    <t>PONIN</t>
  </si>
  <si>
    <t>Noelia</t>
  </si>
  <si>
    <t>YANN</t>
  </si>
  <si>
    <t>Seni</t>
  </si>
  <si>
    <t>Lucas</t>
  </si>
  <si>
    <t>GICQUAIRE FAZI</t>
  </si>
  <si>
    <t>Aubin</t>
  </si>
  <si>
    <t>LE COZ</t>
  </si>
  <si>
    <t>COLLETTE</t>
  </si>
  <si>
    <t>Lancelot</t>
  </si>
  <si>
    <t>BOISSY</t>
  </si>
  <si>
    <t>Loris</t>
  </si>
  <si>
    <t>DUPAS</t>
  </si>
  <si>
    <t>Lucien</t>
  </si>
  <si>
    <t>PETILLON GALLETTI</t>
  </si>
  <si>
    <t>Gianni</t>
  </si>
  <si>
    <t>LERUSTE</t>
  </si>
  <si>
    <t>Rosalie</t>
  </si>
  <si>
    <t>JASLET</t>
  </si>
  <si>
    <t>JUIGNET</t>
  </si>
  <si>
    <t>Clara</t>
  </si>
  <si>
    <t>PHILIPPE</t>
  </si>
  <si>
    <t>Izia</t>
  </si>
  <si>
    <t>PENVEN</t>
  </si>
  <si>
    <t>Lilwenn</t>
  </si>
  <si>
    <t>DIOURIS</t>
  </si>
  <si>
    <t>PASQUET</t>
  </si>
  <si>
    <t>DOUIN</t>
  </si>
  <si>
    <t>DUCHEMIN</t>
  </si>
  <si>
    <t>GOUZY</t>
  </si>
  <si>
    <t>BERREE</t>
  </si>
  <si>
    <t>Thibault</t>
  </si>
  <si>
    <t>COUGOULE ISRAEL</t>
  </si>
  <si>
    <t>H2036 Ligue Henon</t>
  </si>
  <si>
    <t>ALEOGENA</t>
  </si>
  <si>
    <t>Yanna</t>
  </si>
  <si>
    <t>LE BOUBENNEC</t>
  </si>
  <si>
    <t>Eva</t>
  </si>
  <si>
    <t>PAIMPOL CE</t>
  </si>
  <si>
    <t>PASQUIER LE POMMELEC</t>
  </si>
  <si>
    <t>H2036 Ligue Hénon</t>
  </si>
  <si>
    <t>GARNIER</t>
  </si>
  <si>
    <t>Yannael</t>
  </si>
  <si>
    <t>PERON</t>
  </si>
  <si>
    <t>BOURHIS</t>
  </si>
  <si>
    <t>JICQUELLO</t>
  </si>
  <si>
    <t>Clémence</t>
  </si>
  <si>
    <t>LE BIHAN</t>
  </si>
  <si>
    <t>Marina</t>
  </si>
  <si>
    <t>ROUSSEL</t>
  </si>
  <si>
    <t>Océane</t>
  </si>
  <si>
    <t>STITOUHAJJI</t>
  </si>
  <si>
    <t>LERROL</t>
  </si>
  <si>
    <t>Eliyah</t>
  </si>
  <si>
    <t>ANDRIEUX</t>
  </si>
  <si>
    <t>Laure</t>
  </si>
  <si>
    <t>Dorothée</t>
  </si>
  <si>
    <t>KIEGER</t>
  </si>
  <si>
    <t>Christelle</t>
  </si>
  <si>
    <t>QUINQUIS</t>
  </si>
  <si>
    <t>MINATCHY</t>
  </si>
  <si>
    <t>BIGNON</t>
  </si>
  <si>
    <t>Nicolas</t>
  </si>
  <si>
    <t>BOUTEILLER</t>
  </si>
  <si>
    <t>Clément</t>
  </si>
  <si>
    <t>BARBE</t>
  </si>
  <si>
    <t>Simon</t>
  </si>
  <si>
    <t>DELGENES</t>
  </si>
  <si>
    <t>Jean-Rémi</t>
  </si>
  <si>
    <t>BOURDEAU</t>
  </si>
  <si>
    <t>FONTAINE</t>
  </si>
  <si>
    <t>François Xavier</t>
  </si>
  <si>
    <t>BOUILLET</t>
  </si>
  <si>
    <t>MERESSE</t>
  </si>
  <si>
    <t>Vivian</t>
  </si>
  <si>
    <t>Challenge DUGUESCLIN</t>
  </si>
  <si>
    <t>LENOIR</t>
  </si>
  <si>
    <t>Kevin</t>
  </si>
  <si>
    <t>EVAIN</t>
  </si>
  <si>
    <t>CHATET</t>
  </si>
  <si>
    <t>Marius</t>
  </si>
  <si>
    <t>POULET</t>
  </si>
  <si>
    <t>TORTAY</t>
  </si>
  <si>
    <t>HUET</t>
  </si>
  <si>
    <t>ROGER</t>
  </si>
  <si>
    <t>Awen</t>
  </si>
  <si>
    <t>CREACHEADEC</t>
  </si>
  <si>
    <t>BEIGEAUD</t>
  </si>
  <si>
    <t>EUDELINE</t>
  </si>
  <si>
    <t>CAPET</t>
  </si>
  <si>
    <t>Laura</t>
  </si>
  <si>
    <t>GRASSET-GUERIN</t>
  </si>
  <si>
    <t>Flora</t>
  </si>
  <si>
    <t>HUBERT</t>
  </si>
  <si>
    <t>HALL</t>
  </si>
  <si>
    <t>Noémie</t>
  </si>
  <si>
    <t xml:space="preserve">RAKOCA- LARCHER </t>
  </si>
  <si>
    <t>Ewan</t>
  </si>
  <si>
    <t>LE GUEN</t>
  </si>
  <si>
    <t>Véronique</t>
  </si>
  <si>
    <t>Rose</t>
  </si>
  <si>
    <t>VITRE</t>
  </si>
  <si>
    <t>ROBERT</t>
  </si>
  <si>
    <t>APPERE RABIER</t>
  </si>
  <si>
    <t>ST BRIEUC</t>
  </si>
  <si>
    <t>D'HAMONVILLE</t>
  </si>
  <si>
    <t>Romaric</t>
  </si>
  <si>
    <t>DIXON</t>
  </si>
  <si>
    <t>Jonathan</t>
  </si>
  <si>
    <t>LEMOALLE</t>
  </si>
  <si>
    <t>Fabien</t>
  </si>
  <si>
    <t>LEPAGE</t>
  </si>
  <si>
    <t>LEHOUX</t>
  </si>
  <si>
    <t>Florence</t>
  </si>
  <si>
    <t>GOUBIN</t>
  </si>
  <si>
    <t>Patrick</t>
  </si>
  <si>
    <t>CEP Vannes</t>
  </si>
  <si>
    <t xml:space="preserve">PLOUVIER </t>
  </si>
  <si>
    <t xml:space="preserve">Philippe </t>
  </si>
  <si>
    <t>CN 2 TOULOUSE</t>
  </si>
  <si>
    <t>CN2 TOULOUSE</t>
  </si>
  <si>
    <t>BEUZIT</t>
  </si>
  <si>
    <t>Eliot</t>
  </si>
  <si>
    <t>CN 2 Le Havre</t>
  </si>
  <si>
    <t>HUDIN</t>
  </si>
  <si>
    <t>Laurence</t>
  </si>
  <si>
    <t>AUFFRET</t>
  </si>
  <si>
    <t>Delphine</t>
  </si>
  <si>
    <t>CN2 Le Havre</t>
  </si>
  <si>
    <t>DE GEYER D'ORTH</t>
  </si>
  <si>
    <t>Even</t>
  </si>
  <si>
    <t>SOICHET</t>
  </si>
  <si>
    <t>Patrice</t>
  </si>
  <si>
    <t>MOUCHARD</t>
  </si>
  <si>
    <t>Bernard</t>
  </si>
  <si>
    <t xml:space="preserve">Challenge de l'hermine </t>
  </si>
  <si>
    <t>Martine</t>
  </si>
  <si>
    <t>Challenge de l'Hermine</t>
  </si>
  <si>
    <t>BOURJON</t>
  </si>
  <si>
    <t>REDON</t>
  </si>
  <si>
    <t>Challenge de l'hermine</t>
  </si>
  <si>
    <t>HAUTEMANIERE</t>
  </si>
  <si>
    <t>Bertrand</t>
  </si>
  <si>
    <t>MOLLIET</t>
  </si>
  <si>
    <t>Jean Gabriel</t>
  </si>
  <si>
    <t xml:space="preserve">GARNIER </t>
  </si>
  <si>
    <t>LORIDAN</t>
  </si>
  <si>
    <t>LE RIGUER</t>
  </si>
  <si>
    <t xml:space="preserve">Coupe Tremplin Jeune Hommes </t>
  </si>
  <si>
    <t>Coupe Tremplin Jeunes  Dames</t>
  </si>
  <si>
    <t>COLAFRANCESCO GIBOYAU</t>
  </si>
  <si>
    <t>LERUSTRE</t>
  </si>
  <si>
    <t>HAMADOUCHE</t>
  </si>
  <si>
    <t>Myriam</t>
  </si>
  <si>
    <t>GOELOU</t>
  </si>
  <si>
    <t>Justine</t>
  </si>
  <si>
    <t>THOMASSIN</t>
  </si>
  <si>
    <t>Challenge de l Hermine</t>
  </si>
  <si>
    <t>PROUVOST</t>
  </si>
  <si>
    <t>VALLET</t>
  </si>
  <si>
    <t>Arnaud</t>
  </si>
  <si>
    <t>PAIMPOL</t>
  </si>
  <si>
    <t>CARTIER</t>
  </si>
  <si>
    <t>CORDIER</t>
  </si>
  <si>
    <t>Mickael</t>
  </si>
  <si>
    <t>GILLES KOTLYAR</t>
  </si>
  <si>
    <t>BESNARD</t>
  </si>
  <si>
    <t>Mailane</t>
  </si>
  <si>
    <t>NORVEZ</t>
  </si>
  <si>
    <t>Suzanne</t>
  </si>
  <si>
    <t>RABINEAU</t>
  </si>
  <si>
    <t>Eugénie</t>
  </si>
  <si>
    <t>LE METAYER</t>
  </si>
  <si>
    <t>Anastasia</t>
  </si>
  <si>
    <t>LAURENT BAZOGE</t>
  </si>
  <si>
    <t>DEBROISE</t>
  </si>
  <si>
    <t>Enélia</t>
  </si>
  <si>
    <t>ZAGARIN</t>
  </si>
  <si>
    <t>MENUET</t>
  </si>
  <si>
    <t>SAYEGRIH</t>
  </si>
  <si>
    <t>Ambre</t>
  </si>
  <si>
    <t>NOGUEIRA BEZIAT</t>
  </si>
  <si>
    <t>DE GUARDIA NOVINCE</t>
  </si>
  <si>
    <t>FARRUGIA</t>
  </si>
  <si>
    <t>Elie</t>
  </si>
  <si>
    <t>OVAL</t>
  </si>
  <si>
    <t>Edouard</t>
  </si>
  <si>
    <t>LAULIER</t>
  </si>
  <si>
    <t>DENIEL</t>
  </si>
  <si>
    <t>Thao</t>
  </si>
  <si>
    <t>ROUDIN</t>
  </si>
  <si>
    <t>Ernest</t>
  </si>
  <si>
    <t>NEVEUX</t>
  </si>
  <si>
    <t>DRON</t>
  </si>
  <si>
    <t>MILLET</t>
  </si>
  <si>
    <t>Eric</t>
  </si>
  <si>
    <t>Challenge de L'Hermine</t>
  </si>
  <si>
    <t>REEMAN</t>
  </si>
  <si>
    <t>Jeffrey</t>
  </si>
  <si>
    <t>ANDRE</t>
  </si>
  <si>
    <t>GODET</t>
  </si>
  <si>
    <t>GLAÇON</t>
  </si>
  <si>
    <t>Tanguy</t>
  </si>
  <si>
    <t>CANEZZA</t>
  </si>
  <si>
    <t>Milo</t>
  </si>
  <si>
    <t>DOUARD</t>
  </si>
  <si>
    <t>ARTESE</t>
  </si>
  <si>
    <t>Raphael</t>
  </si>
  <si>
    <t>HAMON</t>
  </si>
  <si>
    <t>julien</t>
  </si>
  <si>
    <t>CAILLON</t>
  </si>
  <si>
    <t>Yohann</t>
  </si>
  <si>
    <t>GARAGNON</t>
  </si>
  <si>
    <t>frederic</t>
  </si>
  <si>
    <t>BUREL</t>
  </si>
  <si>
    <t>POTRIN</t>
  </si>
  <si>
    <t>Stevens</t>
  </si>
  <si>
    <t>BAISSON</t>
  </si>
  <si>
    <t>Ludovic</t>
  </si>
  <si>
    <t>GIROUX</t>
  </si>
  <si>
    <t>Célestin</t>
  </si>
  <si>
    <t>CHAPELET ONFFROY</t>
  </si>
  <si>
    <t>MAROLLEAU</t>
  </si>
  <si>
    <t>Alice</t>
  </si>
  <si>
    <t>BELTRAN SALES</t>
  </si>
  <si>
    <t>Olinca</t>
  </si>
  <si>
    <t>GUILLET</t>
  </si>
  <si>
    <t>Gwenaelle</t>
  </si>
  <si>
    <t>BOURNE</t>
  </si>
  <si>
    <t>Ophélie</t>
  </si>
  <si>
    <t>BIDAULT</t>
  </si>
  <si>
    <t>RIGOT</t>
  </si>
  <si>
    <t>Nadege</t>
  </si>
  <si>
    <t>DAPPOIGNY</t>
  </si>
  <si>
    <t>SANTOS FARO</t>
  </si>
  <si>
    <t>Thamyres</t>
  </si>
  <si>
    <t xml:space="preserve">Challenege de l'Hermine </t>
  </si>
  <si>
    <t>LE MORVAN</t>
  </si>
  <si>
    <t>POIRIER</t>
  </si>
  <si>
    <t>LEMONNIER</t>
  </si>
  <si>
    <t>Hugo</t>
  </si>
  <si>
    <t>D'HAMMONVILLE</t>
  </si>
  <si>
    <t>Morlaix EC</t>
  </si>
  <si>
    <t>GIRED POTIN</t>
  </si>
  <si>
    <t>Laurent</t>
  </si>
  <si>
    <t>CHARAVEL</t>
  </si>
  <si>
    <t>Guillaume</t>
  </si>
  <si>
    <t>TAFFOUREAU</t>
  </si>
  <si>
    <t>Baptiste</t>
  </si>
  <si>
    <t>HASSANI</t>
  </si>
  <si>
    <t>Marie</t>
  </si>
  <si>
    <t>LEGRAND</t>
  </si>
  <si>
    <t>LE DU</t>
  </si>
  <si>
    <t>Marjolaine</t>
  </si>
  <si>
    <t>CN3 Monaco</t>
  </si>
  <si>
    <t>10-11/01/2026</t>
  </si>
  <si>
    <t>Zone H2036 Sablé/sarthe</t>
  </si>
  <si>
    <t>Zone H2036 Sablé/Sarthe</t>
  </si>
  <si>
    <t>ROULIER</t>
  </si>
  <si>
    <t>Keynan</t>
  </si>
  <si>
    <t>CN3 M20 Henin Beaumont</t>
  </si>
  <si>
    <t>17-18/01/2026</t>
  </si>
  <si>
    <t>CN 3 Hénin Beaumont</t>
  </si>
  <si>
    <t xml:space="preserve">Championnat regional Vitré </t>
  </si>
  <si>
    <t>OUMAROU</t>
  </si>
  <si>
    <t>Ikham</t>
  </si>
  <si>
    <t>Cécile</t>
  </si>
  <si>
    <t>LECLERC</t>
  </si>
  <si>
    <t>Celestine</t>
  </si>
  <si>
    <t>BODERE</t>
  </si>
  <si>
    <t>Romy</t>
  </si>
  <si>
    <t>SENE</t>
  </si>
  <si>
    <t>MARIGNY</t>
  </si>
  <si>
    <t>Meline</t>
  </si>
  <si>
    <t>Héloise</t>
  </si>
  <si>
    <t>Daphné</t>
  </si>
  <si>
    <t>GENELOT -BOUCHET</t>
  </si>
  <si>
    <t>MURE-RAVAUD</t>
  </si>
  <si>
    <t>Stella</t>
  </si>
  <si>
    <t>Championnat Régional Vitré</t>
  </si>
  <si>
    <t>THOMY</t>
  </si>
  <si>
    <t>SCIMIA</t>
  </si>
  <si>
    <t>Alois</t>
  </si>
  <si>
    <t>MOREAU</t>
  </si>
  <si>
    <t>Kilian</t>
  </si>
  <si>
    <t>LISSONET-QUENARD</t>
  </si>
  <si>
    <t>QUEAU CHARBONNEAU</t>
  </si>
  <si>
    <t>BROCELIANDE ESCRIME</t>
  </si>
  <si>
    <t>Coupe Futur Vitré</t>
  </si>
  <si>
    <t>AIKEN</t>
  </si>
  <si>
    <t>Lena</t>
  </si>
  <si>
    <t>TSIMPOU</t>
  </si>
  <si>
    <t>lainy</t>
  </si>
  <si>
    <t>WALLENHORST</t>
  </si>
  <si>
    <t>LE LUEL</t>
  </si>
  <si>
    <t>Kristen</t>
  </si>
  <si>
    <t>Emmanuelle</t>
  </si>
  <si>
    <t>Coupe du Futur Vitré</t>
  </si>
  <si>
    <t>GUILLEN</t>
  </si>
  <si>
    <t>ALARCON</t>
  </si>
  <si>
    <t>BART</t>
  </si>
  <si>
    <t>GUINEHEUX</t>
  </si>
  <si>
    <t>BAZIN</t>
  </si>
  <si>
    <t>William</t>
  </si>
  <si>
    <t>Ange</t>
  </si>
  <si>
    <t>CAUDAL</t>
  </si>
  <si>
    <t>Eloi</t>
  </si>
  <si>
    <t>CRENN</t>
  </si>
  <si>
    <t>Roméo</t>
  </si>
  <si>
    <t>PAUTONNIER ROBIC</t>
  </si>
  <si>
    <t>Emilien</t>
  </si>
  <si>
    <t>Caleb</t>
  </si>
  <si>
    <t>CHATAIGNIER KACI</t>
  </si>
  <si>
    <t>CREPET</t>
  </si>
  <si>
    <t>Elouan</t>
  </si>
  <si>
    <t>Liev</t>
  </si>
  <si>
    <t>CUMANT</t>
  </si>
  <si>
    <t>Wendy</t>
  </si>
  <si>
    <t>BRULARD</t>
  </si>
  <si>
    <t>Maelyn</t>
  </si>
  <si>
    <t>MONTFORT</t>
  </si>
  <si>
    <t xml:space="preserve">Sitti </t>
  </si>
  <si>
    <t>ORRIOLS REDOUTE</t>
  </si>
  <si>
    <t>CERRUTI</t>
  </si>
  <si>
    <t>Balthazar</t>
  </si>
  <si>
    <t>HINGRAY</t>
  </si>
  <si>
    <t>Théodore</t>
  </si>
  <si>
    <t>ESNAUD</t>
  </si>
  <si>
    <t>BLOTIN-JOURDAN</t>
  </si>
  <si>
    <t>Challenge de Vitré</t>
  </si>
  <si>
    <t>STERLIN</t>
  </si>
  <si>
    <t>Amélie</t>
  </si>
  <si>
    <t>GOUERE</t>
  </si>
  <si>
    <t>Olivia</t>
  </si>
  <si>
    <t>REMY</t>
  </si>
  <si>
    <t>BLONDEL</t>
  </si>
  <si>
    <t>BOITTIN</t>
  </si>
  <si>
    <t>Florent</t>
  </si>
  <si>
    <t>ALLO</t>
  </si>
  <si>
    <t>CN 3 Montelimar</t>
  </si>
  <si>
    <t>21-22/02/2026</t>
  </si>
  <si>
    <t>CN3 Montelimar</t>
  </si>
  <si>
    <t>ponits</t>
  </si>
  <si>
    <t>CN Chaumont</t>
  </si>
  <si>
    <t>CN3 Chaumont</t>
  </si>
  <si>
    <t>CN 3 Chaumont</t>
  </si>
  <si>
    <t>14-15/02/02/2026</t>
  </si>
  <si>
    <t>14-15/02/2026</t>
  </si>
  <si>
    <t xml:space="preserve">CN3 Chaumont </t>
  </si>
  <si>
    <t>Classement Epée  Dames Vétérans V3</t>
  </si>
  <si>
    <t>CN 3 Dijon</t>
  </si>
  <si>
    <t>CN 4 Thionville</t>
  </si>
  <si>
    <t>Championnat regional</t>
  </si>
  <si>
    <t>BILLON D'ARMUZEY</t>
  </si>
  <si>
    <t>Emma</t>
  </si>
  <si>
    <t>Championnat Régional Rennes</t>
  </si>
  <si>
    <t>AUVINET</t>
  </si>
  <si>
    <t>Isaak</t>
  </si>
  <si>
    <t>PEREZ</t>
  </si>
  <si>
    <t>Ilan</t>
  </si>
  <si>
    <t>Challenge de Rennes</t>
  </si>
  <si>
    <t>ALLOUIN CORDIER</t>
  </si>
  <si>
    <t>CLOSSET</t>
  </si>
  <si>
    <t>FRANZONE</t>
  </si>
  <si>
    <t>Sébastian</t>
  </si>
  <si>
    <t>KRIEG</t>
  </si>
  <si>
    <t>Challenge de rennes</t>
  </si>
  <si>
    <t>EL HADDIOUI</t>
  </si>
  <si>
    <t>Hind</t>
  </si>
  <si>
    <t>BOUREE</t>
  </si>
  <si>
    <t>GEHARD</t>
  </si>
  <si>
    <t>LOUDÉAC</t>
  </si>
  <si>
    <t>1/2 Finale H2036 Livry-Gargan</t>
  </si>
  <si>
    <t>1/2 finale H2036 Livry-Gargan</t>
  </si>
  <si>
    <t>CR Guingamp</t>
  </si>
  <si>
    <t>PREVOT</t>
  </si>
  <si>
    <t>KERBELEC</t>
  </si>
  <si>
    <t>Aël</t>
  </si>
  <si>
    <t>LE CLEAC'H NOUAR</t>
  </si>
  <si>
    <t>MERRER</t>
  </si>
  <si>
    <t>Yoenn</t>
  </si>
  <si>
    <t>GRUEL</t>
  </si>
  <si>
    <t>JANECKA</t>
  </si>
  <si>
    <t>Tom</t>
  </si>
  <si>
    <t>GUIGAMP</t>
  </si>
  <si>
    <t>GEOFFROY</t>
  </si>
  <si>
    <t>Championnat regional Guingamp</t>
  </si>
  <si>
    <t>Championnat Régional Guingamp</t>
  </si>
  <si>
    <t>LE CALONNEC</t>
  </si>
  <si>
    <t>Guy</t>
  </si>
  <si>
    <t>HARTMANN</t>
  </si>
  <si>
    <t>Stanislas</t>
  </si>
  <si>
    <t>ECHE</t>
  </si>
  <si>
    <t>LAULLIER</t>
  </si>
  <si>
    <t>Cyrille</t>
  </si>
  <si>
    <t>Gregory</t>
  </si>
  <si>
    <t>MERCIER</t>
  </si>
  <si>
    <t>Jéremie</t>
  </si>
  <si>
    <t>LEDUC</t>
  </si>
  <si>
    <t>Lenaig</t>
  </si>
  <si>
    <t>Challenge de Guingamp</t>
  </si>
  <si>
    <t>LEGRAND COLLIN</t>
  </si>
  <si>
    <t>Eli</t>
  </si>
  <si>
    <t>Challenge Guingamp</t>
  </si>
  <si>
    <t>LOOS</t>
  </si>
  <si>
    <t>Mélodie</t>
  </si>
  <si>
    <t>ROSTRENEN</t>
  </si>
  <si>
    <t>YVON CREACH</t>
  </si>
  <si>
    <t>esther</t>
  </si>
  <si>
    <t>LOPERE</t>
  </si>
  <si>
    <t>Alicia</t>
  </si>
  <si>
    <t>BARBIARCZYK</t>
  </si>
  <si>
    <t>Matylda</t>
  </si>
  <si>
    <t>OLIVE</t>
  </si>
  <si>
    <t>SCHNEIDER</t>
  </si>
  <si>
    <t xml:space="preserve">CN 4 Nimes </t>
  </si>
  <si>
    <t xml:space="preserve">CN4 Nimes </t>
  </si>
  <si>
    <t>AR FLOC'H</t>
  </si>
  <si>
    <t>HERMELIN</t>
  </si>
  <si>
    <t>Christopher</t>
  </si>
  <si>
    <t>PLOUENAN</t>
  </si>
  <si>
    <t xml:space="preserve">CN4 Clermont Ferrand </t>
  </si>
  <si>
    <t xml:space="preserve">CN 4 Clermont Ferrand </t>
  </si>
  <si>
    <t>11/042026</t>
  </si>
  <si>
    <t>CN4 Clermont Ferrand</t>
  </si>
  <si>
    <t>Qualifiée N2 QL</t>
  </si>
  <si>
    <t>CN 5 Chalon</t>
  </si>
  <si>
    <t>CN 5 Poitiers</t>
  </si>
  <si>
    <t xml:space="preserve">CN 5 Poitiers </t>
  </si>
  <si>
    <t>CN5 Poitiers</t>
  </si>
  <si>
    <t>CN5 Poitiiers</t>
  </si>
  <si>
    <t>ORRIOLS</t>
  </si>
  <si>
    <t>DAVID</t>
  </si>
  <si>
    <t>LOUDEAC SPAD</t>
  </si>
  <si>
    <t xml:space="preserve">CN5 Lisieux </t>
  </si>
  <si>
    <t xml:space="preserve">France  Corbas </t>
  </si>
  <si>
    <t>France Corbas</t>
  </si>
  <si>
    <t xml:space="preserve">Challenge de Morlaix </t>
  </si>
  <si>
    <t>SAGNO</t>
  </si>
  <si>
    <t>Moriba</t>
  </si>
  <si>
    <t>ST BRIEUC CE</t>
  </si>
  <si>
    <t>Challenge de Morlaix</t>
  </si>
  <si>
    <t>Championnat Bretagne Morlaix</t>
  </si>
  <si>
    <t xml:space="preserve">Championnat Bretagne Morlaix </t>
  </si>
  <si>
    <t>Lenaïg</t>
  </si>
  <si>
    <t>FORET</t>
  </si>
  <si>
    <t>Elvine</t>
  </si>
  <si>
    <t>BOISSEAU</t>
  </si>
  <si>
    <t>Lydie</t>
  </si>
  <si>
    <t>LEMEZO</t>
  </si>
  <si>
    <t>LENOI</t>
  </si>
  <si>
    <t>Jean Pierre</t>
  </si>
  <si>
    <t>Charles- Henri</t>
  </si>
  <si>
    <t>DESCHAMPS</t>
  </si>
  <si>
    <t xml:space="preserve">Qualifié France N3 </t>
  </si>
  <si>
    <t>Qualifiée France N3</t>
  </si>
  <si>
    <t xml:space="preserve">Points selctions </t>
  </si>
  <si>
    <t>France M20 St paul 3 Chateaux</t>
  </si>
  <si>
    <t>France M20 St Paul 3 Chtx</t>
  </si>
  <si>
    <t>France Dijon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</si>
</sst>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0" xfId="0" applyFill="1"/>
    <xf numFmtId="0" fontId="0" fillId="6" borderId="1" xfId="0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Z5" sqref="Z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2" max="22" width="12.77734375" customWidth="1"/>
    <col min="24" max="24" width="17.6640625" customWidth="1"/>
  </cols>
  <sheetData>
    <row r="1" spans="1:26" ht="31.2" x14ac:dyDescent="0.6">
      <c r="A1" s="69" t="s">
        <v>221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74" t="s">
        <v>239</v>
      </c>
      <c r="F6" s="74"/>
      <c r="G6" s="74" t="s">
        <v>398</v>
      </c>
      <c r="H6" s="74"/>
      <c r="I6" s="74" t="s">
        <v>612</v>
      </c>
      <c r="J6" s="74"/>
      <c r="K6" s="74" t="s">
        <v>626</v>
      </c>
      <c r="L6" s="74"/>
      <c r="M6" s="74" t="s">
        <v>875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26" x14ac:dyDescent="0.3">
      <c r="D7" s="1" t="s">
        <v>10</v>
      </c>
      <c r="E7" s="71">
        <v>2</v>
      </c>
      <c r="F7" s="72"/>
      <c r="G7" s="71">
        <v>2</v>
      </c>
      <c r="H7" s="72"/>
      <c r="I7" s="71">
        <v>5</v>
      </c>
      <c r="J7" s="72"/>
      <c r="K7" s="71">
        <v>2</v>
      </c>
      <c r="L7" s="72"/>
      <c r="M7" s="71">
        <v>3</v>
      </c>
      <c r="N7" s="72"/>
      <c r="O7" s="71"/>
      <c r="P7" s="72"/>
      <c r="Q7" s="71"/>
      <c r="R7" s="72"/>
      <c r="S7" s="71"/>
      <c r="T7" s="72"/>
      <c r="U7" s="71"/>
      <c r="V7" s="72"/>
      <c r="W7" s="71"/>
      <c r="X7" s="72"/>
    </row>
    <row r="8" spans="1:26" x14ac:dyDescent="0.3">
      <c r="D8" s="1" t="s">
        <v>1</v>
      </c>
      <c r="E8" s="73">
        <v>45934</v>
      </c>
      <c r="F8" s="73"/>
      <c r="G8" s="73">
        <v>45983</v>
      </c>
      <c r="H8" s="73"/>
      <c r="I8" s="73">
        <v>45997</v>
      </c>
      <c r="J8" s="73"/>
      <c r="K8" s="73">
        <v>46004</v>
      </c>
      <c r="L8" s="73"/>
      <c r="M8" s="73">
        <v>46117</v>
      </c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</row>
    <row r="9" spans="1:26" x14ac:dyDescent="0.3">
      <c r="D9" s="1" t="s">
        <v>2</v>
      </c>
      <c r="E9" s="74">
        <v>2</v>
      </c>
      <c r="F9" s="74"/>
      <c r="G9" s="74">
        <v>1</v>
      </c>
      <c r="H9" s="74"/>
      <c r="I9" s="74">
        <v>33</v>
      </c>
      <c r="J9" s="74"/>
      <c r="K9" s="74">
        <v>3</v>
      </c>
      <c r="L9" s="74"/>
      <c r="M9" s="74">
        <v>2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8">
        <v>1</v>
      </c>
      <c r="B11" s="13" t="s">
        <v>622</v>
      </c>
      <c r="C11" s="13" t="s">
        <v>623</v>
      </c>
      <c r="D11" s="13" t="s">
        <v>240</v>
      </c>
      <c r="E11" s="13">
        <v>2</v>
      </c>
      <c r="F11" s="7">
        <v>20</v>
      </c>
      <c r="G11" s="6">
        <v>1</v>
      </c>
      <c r="H11" s="7">
        <v>50</v>
      </c>
      <c r="I11" s="20"/>
      <c r="J11" s="22">
        <f>IF(I11=0,,($I$9-I11)*$I$7*100/$I$9)</f>
        <v>0</v>
      </c>
      <c r="K11" s="20">
        <v>2</v>
      </c>
      <c r="L11" s="22">
        <f>IF(K11=0,,($K$9-K11)*$K$7*100/$K$9)</f>
        <v>66.666666666666671</v>
      </c>
      <c r="M11" s="13">
        <v>1</v>
      </c>
      <c r="N11" s="22">
        <f>IF(M11=0,,($M$9-M11)*$M$7*100/$M$9)</f>
        <v>150</v>
      </c>
      <c r="O11" s="20"/>
      <c r="P11" s="21">
        <f>IF(O11=0,,($O$9-O11)*$O$7*100/$O$9)</f>
        <v>0</v>
      </c>
      <c r="Q11" s="20"/>
      <c r="R11" s="21"/>
      <c r="S11" s="6"/>
      <c r="T11" s="21">
        <f>IF(S11=0,,($S$9-S11)*$S$7*100/$S$9)</f>
        <v>0</v>
      </c>
      <c r="U11" s="6"/>
      <c r="V11" s="21">
        <f>IF(U11=0,,($U$9-U11)*$U$7*100/$U$9)</f>
        <v>0</v>
      </c>
      <c r="W11" s="6"/>
      <c r="X11" s="7">
        <f>IF(W11=0,,($W$9-W11)*$W$7*100/$W$9)</f>
        <v>0</v>
      </c>
      <c r="Y11" s="25">
        <f>SUM(F11+H11+J11+L11+N11+P11+R11+T11+V11+X11)</f>
        <v>286.66666666666669</v>
      </c>
      <c r="Z11" s="18">
        <v>1</v>
      </c>
    </row>
    <row r="12" spans="1:26" x14ac:dyDescent="0.3">
      <c r="A12" s="18">
        <v>2</v>
      </c>
      <c r="B12" s="13" t="s">
        <v>620</v>
      </c>
      <c r="C12" s="13" t="s">
        <v>621</v>
      </c>
      <c r="D12" s="13" t="s">
        <v>145</v>
      </c>
      <c r="E12" s="13"/>
      <c r="F12" s="7">
        <f>IF(E12=0,,($E$9-E12)*$E$7*100/$E$9)</f>
        <v>0</v>
      </c>
      <c r="G12" s="6"/>
      <c r="H12" s="7">
        <f>IF(G12=0,,($G$9-G12)*$G$7*100/$G$9)</f>
        <v>0</v>
      </c>
      <c r="I12" s="13">
        <v>33</v>
      </c>
      <c r="J12" s="22">
        <v>7</v>
      </c>
      <c r="K12" s="20"/>
      <c r="L12" s="22">
        <f>IF(K12=0,,($K$9-K12)*$K$7*100/$K$9)</f>
        <v>0</v>
      </c>
      <c r="M12" s="13">
        <v>2</v>
      </c>
      <c r="N12" s="22">
        <v>100</v>
      </c>
      <c r="O12" s="20"/>
      <c r="P12" s="21">
        <f>IF(O12=0,,($O$9-O12)*$O$7*100/$O$9)</f>
        <v>0</v>
      </c>
      <c r="Q12" s="20"/>
      <c r="R12" s="21">
        <f>IF(Q12=0,,($Q$9-Q12)*$Q$7*100/$Q$9)</f>
        <v>0</v>
      </c>
      <c r="S12" s="6"/>
      <c r="T12" s="21">
        <f>IF(S12=0,,($S$9-S12)*$S$7*100/$S$9)</f>
        <v>0</v>
      </c>
      <c r="U12" s="6"/>
      <c r="V12" s="21">
        <f>IF(U12=0,,($U$9-U12)*$U$7*100/$U$9)</f>
        <v>0</v>
      </c>
      <c r="W12" s="6"/>
      <c r="X12" s="7">
        <f>IF(W12=0,,($W$9-W12)*$W$7*100/$W$9)</f>
        <v>0</v>
      </c>
      <c r="Y12" s="25">
        <f>SUM(F12+H12+J12+L12+N12+P12+R12+T12+V12+X12)</f>
        <v>107</v>
      </c>
      <c r="Z12" s="18">
        <v>2</v>
      </c>
    </row>
    <row r="13" spans="1:26" x14ac:dyDescent="0.3">
      <c r="A13" s="18">
        <v>3</v>
      </c>
      <c r="B13" s="20" t="s">
        <v>203</v>
      </c>
      <c r="C13" s="20" t="s">
        <v>217</v>
      </c>
      <c r="D13" s="20" t="s">
        <v>101</v>
      </c>
      <c r="E13" s="6"/>
      <c r="F13" s="6">
        <v>0</v>
      </c>
      <c r="G13" s="6"/>
      <c r="H13" s="6"/>
      <c r="I13" s="6"/>
      <c r="J13" s="6"/>
      <c r="K13" s="6">
        <v>3</v>
      </c>
      <c r="L13" s="6">
        <v>34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25">
        <f>SUM(F13+H13+J13+L13+N13+P13+R13+T13+V13+X13)</f>
        <v>34</v>
      </c>
      <c r="Z13" s="18">
        <v>3</v>
      </c>
    </row>
    <row r="14" spans="1:26" x14ac:dyDescent="0.3">
      <c r="A14" s="18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5">
        <f>SUM(F14+H14+J14+L14+N14+P14+R14+T14+V14+X14)</f>
        <v>0</v>
      </c>
      <c r="Z14" s="18">
        <v>4</v>
      </c>
    </row>
    <row r="15" spans="1:26" x14ac:dyDescent="0.3">
      <c r="A15" s="18">
        <v>5</v>
      </c>
      <c r="B15" s="13"/>
      <c r="C15" s="13"/>
      <c r="D15" s="13"/>
      <c r="E15" s="22"/>
      <c r="F15" s="7">
        <f>IF(E15=0,,($E$9-E15)*$E$7*100/$E$9)</f>
        <v>0</v>
      </c>
      <c r="G15" s="21"/>
      <c r="H15" s="7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/>
      <c r="N15" s="22">
        <f>IF(M15=0,,($M$9-M15)*$M$7*100/$M$9)</f>
        <v>0</v>
      </c>
      <c r="O15" s="21"/>
      <c r="P15" s="21">
        <f>IF(O15=0,,($O$9-O15)*$O$7*100/$O$9)</f>
        <v>0</v>
      </c>
      <c r="Q15" s="21"/>
      <c r="R15" s="21">
        <f>IF(Q15=0,,($Q$9-Q15)*$Q$7*100/$Q$9)</f>
        <v>0</v>
      </c>
      <c r="S15" s="7"/>
      <c r="T15" s="21">
        <f>IF(S15=0,,($S$9-S15)*$S$7*100/$S$9)</f>
        <v>0</v>
      </c>
      <c r="U15" s="7"/>
      <c r="V15" s="21">
        <f>IF(U15=0,,($U$9-U15)*$U$7*100/$U$9)</f>
        <v>0</v>
      </c>
      <c r="W15" s="7"/>
      <c r="X15" s="7">
        <f>IF(W15=0,,($W$9-W15)*$W$7*100/$W$9)</f>
        <v>0</v>
      </c>
      <c r="Y15" s="25">
        <f t="shared" ref="Y15:Y18" si="0">SUM(F15+H15+J15+L15+N15+P15+R15+T15+V15+X15)</f>
        <v>0</v>
      </c>
      <c r="Z15" s="18">
        <v>5</v>
      </c>
    </row>
    <row r="16" spans="1:26" x14ac:dyDescent="0.3">
      <c r="A16" s="18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2">
        <f>IF(I16=0,,($I$9-I16)*$I$7*100/$I$9)</f>
        <v>0</v>
      </c>
      <c r="K16" s="20"/>
      <c r="L16" s="22">
        <f>IF(K16=0,,($K$9-K16)*$K$7*100/$K$9)</f>
        <v>0</v>
      </c>
      <c r="M16" s="13"/>
      <c r="N16" s="22">
        <f>IF(M16=0,,($M$9-M16)*$M$7*100/$M$9)</f>
        <v>0</v>
      </c>
      <c r="O16" s="20"/>
      <c r="P16" s="21">
        <f>IF(O16=0,,($O$9-O16)*$O$7*100/$O$9)</f>
        <v>0</v>
      </c>
      <c r="Q16" s="20"/>
      <c r="R16" s="21">
        <f>IF(Q16=0,,($Q$9-Q16)*$Q$7*100/$Q$9)</f>
        <v>0</v>
      </c>
      <c r="S16" s="6"/>
      <c r="T16" s="21">
        <f>IF(S16=0,,($S$9-S16)*$S$7*100/$S$9)</f>
        <v>0</v>
      </c>
      <c r="U16" s="6"/>
      <c r="V16" s="21">
        <f>IF(U16=0,,($U$9-U16)*$U$7*100/$U$9)</f>
        <v>0</v>
      </c>
      <c r="W16" s="6"/>
      <c r="X16" s="7">
        <f>IF(W16=0,,($W$9-W16)*$W$7*100/$W$9)</f>
        <v>0</v>
      </c>
      <c r="Y16" s="25">
        <f t="shared" si="0"/>
        <v>0</v>
      </c>
      <c r="Z16" s="18">
        <v>6</v>
      </c>
    </row>
    <row r="17" spans="1:26" x14ac:dyDescent="0.3">
      <c r="A17" s="18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0"/>
      <c r="J17" s="22">
        <f>IF(I17=0,,($I$9-I17)*$I$7*100/$I$9)</f>
        <v>0</v>
      </c>
      <c r="K17" s="20"/>
      <c r="L17" s="22">
        <f>IF(K17=0,,($K$9-K17)*$K$7*100/$K$9)</f>
        <v>0</v>
      </c>
      <c r="M17" s="13"/>
      <c r="N17" s="22">
        <f>IF(M17=0,,($M$9-M17)*$M$7*100/$M$9)</f>
        <v>0</v>
      </c>
      <c r="O17" s="20"/>
      <c r="P17" s="21">
        <f>IF(O17=0,,($O$9-O17)*$O$7*100/$O$9)</f>
        <v>0</v>
      </c>
      <c r="Q17" s="20"/>
      <c r="R17" s="21">
        <f>IF(Q17=0,,($Q$9-Q17)*$Q$7*100/$Q$9)</f>
        <v>0</v>
      </c>
      <c r="S17" s="6"/>
      <c r="T17" s="21">
        <f>IF(S17=0,,($S$9-S17)*$S$7*100/$S$9)</f>
        <v>0</v>
      </c>
      <c r="U17" s="6"/>
      <c r="V17" s="21">
        <f>IF(U17=0,,($U$9-U17)*$U$7*100/$U$9)</f>
        <v>0</v>
      </c>
      <c r="W17" s="6"/>
      <c r="X17" s="7">
        <f>IF(W17=0,,($W$9-W17)*$W$7*100/$W$9)</f>
        <v>0</v>
      </c>
      <c r="Y17" s="25">
        <f t="shared" si="0"/>
        <v>0</v>
      </c>
      <c r="Z17" s="18">
        <v>7</v>
      </c>
    </row>
    <row r="18" spans="1:26" x14ac:dyDescent="0.3">
      <c r="A18" s="18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0"/>
      <c r="J18" s="22">
        <f>IF(I18=0,,($I$9-I18)*$I$7*100/$I$9)</f>
        <v>0</v>
      </c>
      <c r="K18" s="20"/>
      <c r="L18" s="22">
        <f>IF(K18=0,,($K$9-K18)*$K$7*100/$K$9)</f>
        <v>0</v>
      </c>
      <c r="M18" s="13"/>
      <c r="N18" s="22">
        <f>IF(M18=0,,($M$9-M18)*$M$7*100/$M$9)</f>
        <v>0</v>
      </c>
      <c r="O18" s="20"/>
      <c r="P18" s="21">
        <f>IF(O18=0,,($O$9-O18)*$O$7*100/$O$9)</f>
        <v>0</v>
      </c>
      <c r="Q18" s="20"/>
      <c r="R18" s="21">
        <f>IF(Q18=0,,($Q$9-Q18)*$Q$7*100/$Q$9)</f>
        <v>0</v>
      </c>
      <c r="S18" s="6"/>
      <c r="T18" s="21">
        <f>IF(S18=0,,($S$9-S18)*$S$7*100/$S$9)</f>
        <v>0</v>
      </c>
      <c r="U18" s="6"/>
      <c r="V18" s="21">
        <f>IF(U18=0,,($U$9-U18)*$U$7*100/$U$9)</f>
        <v>0</v>
      </c>
      <c r="W18" s="6"/>
      <c r="X18" s="7">
        <f>IF(W18=0,,($W$9-W18)*$W$7*100/$W$9)</f>
        <v>0</v>
      </c>
      <c r="Y18" s="25">
        <f t="shared" si="0"/>
        <v>0</v>
      </c>
      <c r="Z18" s="18">
        <v>8</v>
      </c>
    </row>
    <row r="19" spans="1:26" x14ac:dyDescent="0.3">
      <c r="A19" s="18">
        <v>9</v>
      </c>
      <c r="B19" s="13"/>
      <c r="C19" s="13"/>
      <c r="D19" s="13"/>
      <c r="E19" s="22"/>
      <c r="F19" s="7">
        <f t="shared" ref="F19:F48" si="1">IF(E19=0,,($E$9-E19)*$E$7*100/$E$9)</f>
        <v>0</v>
      </c>
      <c r="G19" s="21"/>
      <c r="H19" s="7">
        <f t="shared" ref="H19:H48" si="2">IF(G19=0,,($G$9-G19)*$G$7*100/$G$9)</f>
        <v>0</v>
      </c>
      <c r="I19" s="22"/>
      <c r="J19" s="22">
        <f t="shared" ref="J19:J48" si="3">IF(I19=0,,($I$9-I19)*$I$7*100/$I$9)</f>
        <v>0</v>
      </c>
      <c r="K19" s="22"/>
      <c r="L19" s="22">
        <f t="shared" ref="L19:L37" si="4">IF(K19=0,,($K$9-K19)*$K$7*100/$K$9)</f>
        <v>0</v>
      </c>
      <c r="M19" s="22"/>
      <c r="N19" s="22">
        <f t="shared" ref="N19:N48" si="5">IF(M19=0,,($M$9-M19)*$M$7*100/$M$9)</f>
        <v>0</v>
      </c>
      <c r="O19" s="21"/>
      <c r="P19" s="21">
        <f t="shared" ref="P19:P48" si="6">IF(O19=0,,($O$9-O19)*$O$7*100/$O$9)</f>
        <v>0</v>
      </c>
      <c r="Q19" s="21"/>
      <c r="R19" s="21">
        <f t="shared" ref="R19:R48" si="7">IF(Q19=0,,($Q$9-Q19)*$Q$7*100/$Q$9)</f>
        <v>0</v>
      </c>
      <c r="S19" s="7"/>
      <c r="T19" s="21">
        <f t="shared" ref="T19:T31" si="8">IF(S19=0,,($S$9-S19)*$S$7*100/$S$9)</f>
        <v>0</v>
      </c>
      <c r="U19" s="7"/>
      <c r="V19" s="21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5">
        <f t="shared" ref="Y19:Y25" si="11">SUM(F19+H19+J19+L19+N19+P19+R19+T19+V19+X19)</f>
        <v>0</v>
      </c>
      <c r="Z19" s="18">
        <v>9</v>
      </c>
    </row>
    <row r="20" spans="1:26" x14ac:dyDescent="0.3">
      <c r="A20" s="18">
        <v>10</v>
      </c>
      <c r="B20" s="13"/>
      <c r="C20" s="13"/>
      <c r="D20" s="13"/>
      <c r="E20" s="22"/>
      <c r="F20" s="7">
        <f t="shared" si="1"/>
        <v>0</v>
      </c>
      <c r="G20" s="21"/>
      <c r="H20" s="7">
        <f t="shared" si="2"/>
        <v>0</v>
      </c>
      <c r="I20" s="22"/>
      <c r="J20" s="22">
        <f t="shared" si="3"/>
        <v>0</v>
      </c>
      <c r="K20" s="22"/>
      <c r="L20" s="22">
        <f t="shared" si="4"/>
        <v>0</v>
      </c>
      <c r="M20" s="22"/>
      <c r="N20" s="22">
        <f t="shared" si="5"/>
        <v>0</v>
      </c>
      <c r="O20" s="21"/>
      <c r="P20" s="21">
        <f t="shared" si="6"/>
        <v>0</v>
      </c>
      <c r="Q20" s="21"/>
      <c r="R20" s="21">
        <f t="shared" si="7"/>
        <v>0</v>
      </c>
      <c r="S20" s="7"/>
      <c r="T20" s="21">
        <f t="shared" si="8"/>
        <v>0</v>
      </c>
      <c r="U20" s="7"/>
      <c r="V20" s="21">
        <f t="shared" si="9"/>
        <v>0</v>
      </c>
      <c r="W20" s="7"/>
      <c r="X20" s="7">
        <f t="shared" si="10"/>
        <v>0</v>
      </c>
      <c r="Y20" s="25">
        <f t="shared" si="11"/>
        <v>0</v>
      </c>
      <c r="Z20" s="18">
        <v>10</v>
      </c>
    </row>
    <row r="21" spans="1:26" x14ac:dyDescent="0.3">
      <c r="A21" s="18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0"/>
      <c r="J21" s="22">
        <f t="shared" si="3"/>
        <v>0</v>
      </c>
      <c r="K21" s="20"/>
      <c r="L21" s="22">
        <f t="shared" si="4"/>
        <v>0</v>
      </c>
      <c r="M21" s="13"/>
      <c r="N21" s="22">
        <f t="shared" si="5"/>
        <v>0</v>
      </c>
      <c r="O21" s="20"/>
      <c r="P21" s="21">
        <f t="shared" si="6"/>
        <v>0</v>
      </c>
      <c r="Q21" s="20"/>
      <c r="R21" s="21">
        <f t="shared" si="7"/>
        <v>0</v>
      </c>
      <c r="S21" s="6"/>
      <c r="T21" s="21">
        <f t="shared" si="8"/>
        <v>0</v>
      </c>
      <c r="U21" s="6"/>
      <c r="V21" s="21">
        <f t="shared" si="9"/>
        <v>0</v>
      </c>
      <c r="W21" s="6"/>
      <c r="X21" s="7">
        <f t="shared" si="10"/>
        <v>0</v>
      </c>
      <c r="Y21" s="25">
        <f t="shared" si="11"/>
        <v>0</v>
      </c>
      <c r="Z21" s="18">
        <v>11</v>
      </c>
    </row>
    <row r="22" spans="1:26" x14ac:dyDescent="0.3">
      <c r="A22" s="18">
        <v>12</v>
      </c>
      <c r="B22" s="6"/>
      <c r="C22" s="6"/>
      <c r="D22" s="6"/>
      <c r="E22" s="13"/>
      <c r="F22" s="7">
        <f t="shared" si="1"/>
        <v>0</v>
      </c>
      <c r="G22" s="20"/>
      <c r="H22" s="7">
        <f t="shared" si="2"/>
        <v>0</v>
      </c>
      <c r="I22" s="20"/>
      <c r="J22" s="22">
        <f t="shared" si="3"/>
        <v>0</v>
      </c>
      <c r="K22" s="20"/>
      <c r="L22" s="22">
        <f t="shared" si="4"/>
        <v>0</v>
      </c>
      <c r="M22" s="13"/>
      <c r="N22" s="22">
        <f t="shared" si="5"/>
        <v>0</v>
      </c>
      <c r="O22" s="20"/>
      <c r="P22" s="21">
        <f t="shared" si="6"/>
        <v>0</v>
      </c>
      <c r="Q22" s="20"/>
      <c r="R22" s="21">
        <f t="shared" si="7"/>
        <v>0</v>
      </c>
      <c r="S22" s="6"/>
      <c r="T22" s="21">
        <f t="shared" si="8"/>
        <v>0</v>
      </c>
      <c r="U22" s="6"/>
      <c r="V22" s="21">
        <f t="shared" si="9"/>
        <v>0</v>
      </c>
      <c r="W22" s="6"/>
      <c r="X22" s="7">
        <f t="shared" si="10"/>
        <v>0</v>
      </c>
      <c r="Y22" s="25">
        <f t="shared" si="11"/>
        <v>0</v>
      </c>
      <c r="Z22" s="18">
        <v>12</v>
      </c>
    </row>
    <row r="23" spans="1:26" x14ac:dyDescent="0.3">
      <c r="A23" s="18">
        <v>13</v>
      </c>
      <c r="B23" s="6"/>
      <c r="C23" s="6"/>
      <c r="D23" s="6"/>
      <c r="E23" s="22"/>
      <c r="F23" s="7">
        <f t="shared" si="1"/>
        <v>0</v>
      </c>
      <c r="G23" s="21"/>
      <c r="H23" s="7">
        <f t="shared" si="2"/>
        <v>0</v>
      </c>
      <c r="I23" s="22"/>
      <c r="J23" s="22">
        <f t="shared" si="3"/>
        <v>0</v>
      </c>
      <c r="K23" s="22"/>
      <c r="L23" s="22">
        <f t="shared" si="4"/>
        <v>0</v>
      </c>
      <c r="M23" s="22"/>
      <c r="N23" s="22">
        <f t="shared" si="5"/>
        <v>0</v>
      </c>
      <c r="O23" s="21"/>
      <c r="P23" s="21">
        <f t="shared" si="6"/>
        <v>0</v>
      </c>
      <c r="Q23" s="21"/>
      <c r="R23" s="21">
        <f t="shared" si="7"/>
        <v>0</v>
      </c>
      <c r="S23" s="7"/>
      <c r="T23" s="21">
        <f t="shared" si="8"/>
        <v>0</v>
      </c>
      <c r="U23" s="7"/>
      <c r="V23" s="21">
        <f t="shared" si="9"/>
        <v>0</v>
      </c>
      <c r="W23" s="7"/>
      <c r="X23" s="7">
        <f t="shared" si="10"/>
        <v>0</v>
      </c>
      <c r="Y23" s="25">
        <f t="shared" si="11"/>
        <v>0</v>
      </c>
      <c r="Z23" s="18">
        <v>13</v>
      </c>
    </row>
    <row r="24" spans="1:26" x14ac:dyDescent="0.3">
      <c r="A24" s="18">
        <v>14</v>
      </c>
      <c r="B24" s="13"/>
      <c r="C24" s="13"/>
      <c r="D24" s="13"/>
      <c r="E24" s="22"/>
      <c r="F24" s="7">
        <f t="shared" si="1"/>
        <v>0</v>
      </c>
      <c r="G24" s="21"/>
      <c r="H24" s="7">
        <f t="shared" si="2"/>
        <v>0</v>
      </c>
      <c r="I24" s="22"/>
      <c r="J24" s="22">
        <f t="shared" si="3"/>
        <v>0</v>
      </c>
      <c r="K24" s="22"/>
      <c r="L24" s="22">
        <f t="shared" si="4"/>
        <v>0</v>
      </c>
      <c r="M24" s="22"/>
      <c r="N24" s="22">
        <f t="shared" si="5"/>
        <v>0</v>
      </c>
      <c r="O24" s="21"/>
      <c r="P24" s="21">
        <f t="shared" si="6"/>
        <v>0</v>
      </c>
      <c r="Q24" s="21"/>
      <c r="R24" s="21">
        <f t="shared" si="7"/>
        <v>0</v>
      </c>
      <c r="S24" s="7"/>
      <c r="T24" s="21">
        <f t="shared" si="8"/>
        <v>0</v>
      </c>
      <c r="U24" s="7"/>
      <c r="V24" s="21">
        <f t="shared" si="9"/>
        <v>0</v>
      </c>
      <c r="W24" s="7"/>
      <c r="X24" s="7">
        <f t="shared" si="10"/>
        <v>0</v>
      </c>
      <c r="Y24" s="25">
        <f t="shared" si="11"/>
        <v>0</v>
      </c>
      <c r="Z24" s="18">
        <v>14</v>
      </c>
    </row>
    <row r="25" spans="1:26" x14ac:dyDescent="0.3">
      <c r="A25" s="18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2">
        <f t="shared" si="3"/>
        <v>0</v>
      </c>
      <c r="K25" s="20"/>
      <c r="L25" s="22">
        <f t="shared" si="4"/>
        <v>0</v>
      </c>
      <c r="M25" s="13"/>
      <c r="N25" s="22">
        <f t="shared" si="5"/>
        <v>0</v>
      </c>
      <c r="O25" s="20"/>
      <c r="P25" s="21">
        <f t="shared" si="6"/>
        <v>0</v>
      </c>
      <c r="Q25" s="20"/>
      <c r="R25" s="21">
        <f t="shared" si="7"/>
        <v>0</v>
      </c>
      <c r="S25" s="6"/>
      <c r="T25" s="21">
        <f t="shared" si="8"/>
        <v>0</v>
      </c>
      <c r="U25" s="6"/>
      <c r="V25" s="21">
        <f t="shared" si="9"/>
        <v>0</v>
      </c>
      <c r="W25" s="6"/>
      <c r="X25" s="7">
        <f t="shared" si="10"/>
        <v>0</v>
      </c>
      <c r="Y25" s="25">
        <f t="shared" si="11"/>
        <v>0</v>
      </c>
      <c r="Z25" s="18">
        <v>15</v>
      </c>
    </row>
    <row r="26" spans="1:26" x14ac:dyDescent="0.3">
      <c r="A26" s="18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0"/>
      <c r="J26" s="22">
        <f t="shared" si="3"/>
        <v>0</v>
      </c>
      <c r="K26" s="20"/>
      <c r="L26" s="22">
        <f t="shared" si="4"/>
        <v>0</v>
      </c>
      <c r="M26" s="13"/>
      <c r="N26" s="22">
        <f t="shared" si="5"/>
        <v>0</v>
      </c>
      <c r="O26" s="20"/>
      <c r="P26" s="21">
        <f t="shared" si="6"/>
        <v>0</v>
      </c>
      <c r="Q26" s="20"/>
      <c r="R26" s="21">
        <f t="shared" si="7"/>
        <v>0</v>
      </c>
      <c r="S26" s="6"/>
      <c r="T26" s="21">
        <f t="shared" si="8"/>
        <v>0</v>
      </c>
      <c r="U26" s="6"/>
      <c r="V26" s="21">
        <f t="shared" si="9"/>
        <v>0</v>
      </c>
      <c r="W26" s="6"/>
      <c r="X26" s="7">
        <f t="shared" si="10"/>
        <v>0</v>
      </c>
      <c r="Y26" s="25">
        <f t="shared" ref="Y26:Y48" si="12">SUM(F26+H26+J26+L26+N26+P26+R26+T26+V26+X26)</f>
        <v>0</v>
      </c>
      <c r="Z26" s="18">
        <v>16</v>
      </c>
    </row>
    <row r="27" spans="1:26" x14ac:dyDescent="0.3">
      <c r="A27" s="18">
        <v>17</v>
      </c>
      <c r="B27" s="13"/>
      <c r="C27" s="13"/>
      <c r="D27" s="13"/>
      <c r="E27" s="22"/>
      <c r="F27" s="7">
        <f t="shared" si="1"/>
        <v>0</v>
      </c>
      <c r="G27" s="21"/>
      <c r="H27" s="7">
        <f t="shared" si="2"/>
        <v>0</v>
      </c>
      <c r="I27" s="22"/>
      <c r="J27" s="22">
        <f t="shared" si="3"/>
        <v>0</v>
      </c>
      <c r="K27" s="22"/>
      <c r="L27" s="22">
        <f t="shared" si="4"/>
        <v>0</v>
      </c>
      <c r="M27" s="22"/>
      <c r="N27" s="22">
        <f t="shared" si="5"/>
        <v>0</v>
      </c>
      <c r="O27" s="21"/>
      <c r="P27" s="21">
        <f t="shared" si="6"/>
        <v>0</v>
      </c>
      <c r="Q27" s="21"/>
      <c r="R27" s="21">
        <f t="shared" si="7"/>
        <v>0</v>
      </c>
      <c r="S27" s="7"/>
      <c r="T27" s="21">
        <f t="shared" si="8"/>
        <v>0</v>
      </c>
      <c r="U27" s="7"/>
      <c r="V27" s="21">
        <f t="shared" si="9"/>
        <v>0</v>
      </c>
      <c r="W27" s="7"/>
      <c r="X27" s="7">
        <f t="shared" si="10"/>
        <v>0</v>
      </c>
      <c r="Y27" s="25">
        <f t="shared" si="12"/>
        <v>0</v>
      </c>
      <c r="Z27" s="18">
        <v>17</v>
      </c>
    </row>
    <row r="28" spans="1:26" x14ac:dyDescent="0.3">
      <c r="A28" s="18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2">
        <f t="shared" si="3"/>
        <v>0</v>
      </c>
      <c r="K28" s="20"/>
      <c r="L28" s="22">
        <f t="shared" si="4"/>
        <v>0</v>
      </c>
      <c r="M28" s="13"/>
      <c r="N28" s="22">
        <f t="shared" si="5"/>
        <v>0</v>
      </c>
      <c r="O28" s="20"/>
      <c r="P28" s="21">
        <f t="shared" si="6"/>
        <v>0</v>
      </c>
      <c r="Q28" s="20"/>
      <c r="R28" s="21">
        <f t="shared" si="7"/>
        <v>0</v>
      </c>
      <c r="S28" s="6"/>
      <c r="T28" s="21">
        <f t="shared" si="8"/>
        <v>0</v>
      </c>
      <c r="U28" s="6"/>
      <c r="V28" s="21">
        <f t="shared" si="9"/>
        <v>0</v>
      </c>
      <c r="W28" s="6"/>
      <c r="X28" s="7">
        <f t="shared" si="10"/>
        <v>0</v>
      </c>
      <c r="Y28" s="25">
        <f t="shared" si="12"/>
        <v>0</v>
      </c>
      <c r="Z28" s="18">
        <v>18</v>
      </c>
    </row>
    <row r="29" spans="1:26" x14ac:dyDescent="0.3">
      <c r="A29" s="18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2">
        <f t="shared" si="3"/>
        <v>0</v>
      </c>
      <c r="K29" s="20"/>
      <c r="L29" s="22">
        <f t="shared" si="4"/>
        <v>0</v>
      </c>
      <c r="M29" s="13"/>
      <c r="N29" s="22">
        <f t="shared" si="5"/>
        <v>0</v>
      </c>
      <c r="O29" s="20"/>
      <c r="P29" s="21">
        <f t="shared" si="6"/>
        <v>0</v>
      </c>
      <c r="Q29" s="20"/>
      <c r="R29" s="21">
        <f t="shared" si="7"/>
        <v>0</v>
      </c>
      <c r="S29" s="6"/>
      <c r="T29" s="21">
        <f t="shared" si="8"/>
        <v>0</v>
      </c>
      <c r="U29" s="6"/>
      <c r="V29" s="21">
        <f t="shared" si="9"/>
        <v>0</v>
      </c>
      <c r="W29" s="6"/>
      <c r="X29" s="7">
        <f t="shared" si="10"/>
        <v>0</v>
      </c>
      <c r="Y29" s="25">
        <f t="shared" si="12"/>
        <v>0</v>
      </c>
      <c r="Z29" s="18">
        <v>19</v>
      </c>
    </row>
    <row r="30" spans="1:26" x14ac:dyDescent="0.3">
      <c r="A30" s="18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0"/>
      <c r="J30" s="22">
        <f t="shared" si="3"/>
        <v>0</v>
      </c>
      <c r="K30" s="20"/>
      <c r="L30" s="22">
        <f t="shared" si="4"/>
        <v>0</v>
      </c>
      <c r="M30" s="13"/>
      <c r="N30" s="22">
        <f t="shared" si="5"/>
        <v>0</v>
      </c>
      <c r="O30" s="20"/>
      <c r="P30" s="21">
        <f t="shared" si="6"/>
        <v>0</v>
      </c>
      <c r="Q30" s="20"/>
      <c r="R30" s="21">
        <f t="shared" si="7"/>
        <v>0</v>
      </c>
      <c r="S30" s="6"/>
      <c r="T30" s="21">
        <f t="shared" si="8"/>
        <v>0</v>
      </c>
      <c r="U30" s="6"/>
      <c r="V30" s="21">
        <f t="shared" si="9"/>
        <v>0</v>
      </c>
      <c r="W30" s="6"/>
      <c r="X30" s="7">
        <f t="shared" si="10"/>
        <v>0</v>
      </c>
      <c r="Y30" s="25">
        <f t="shared" si="12"/>
        <v>0</v>
      </c>
      <c r="Z30" s="18">
        <v>20</v>
      </c>
    </row>
    <row r="31" spans="1:26" x14ac:dyDescent="0.3">
      <c r="A31" s="18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0"/>
      <c r="J31" s="22">
        <f t="shared" si="3"/>
        <v>0</v>
      </c>
      <c r="K31" s="20"/>
      <c r="L31" s="22">
        <f t="shared" si="4"/>
        <v>0</v>
      </c>
      <c r="M31" s="13"/>
      <c r="N31" s="22">
        <f t="shared" si="5"/>
        <v>0</v>
      </c>
      <c r="O31" s="20"/>
      <c r="P31" s="21">
        <f t="shared" si="6"/>
        <v>0</v>
      </c>
      <c r="Q31" s="20"/>
      <c r="R31" s="21">
        <f t="shared" si="7"/>
        <v>0</v>
      </c>
      <c r="S31" s="6"/>
      <c r="T31" s="21">
        <f t="shared" si="8"/>
        <v>0</v>
      </c>
      <c r="U31" s="6"/>
      <c r="V31" s="21">
        <f t="shared" si="9"/>
        <v>0</v>
      </c>
      <c r="W31" s="6"/>
      <c r="X31" s="7">
        <f t="shared" si="10"/>
        <v>0</v>
      </c>
      <c r="Y31" s="25">
        <f t="shared" si="12"/>
        <v>0</v>
      </c>
      <c r="Z31" s="18">
        <v>21</v>
      </c>
    </row>
    <row r="32" spans="1:26" x14ac:dyDescent="0.3">
      <c r="A32" s="18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2">
        <f t="shared" si="3"/>
        <v>0</v>
      </c>
      <c r="K32" s="20"/>
      <c r="L32" s="22">
        <f t="shared" si="4"/>
        <v>0</v>
      </c>
      <c r="M32" s="13"/>
      <c r="N32" s="22">
        <f t="shared" si="5"/>
        <v>0</v>
      </c>
      <c r="O32" s="20"/>
      <c r="P32" s="21">
        <f t="shared" si="6"/>
        <v>0</v>
      </c>
      <c r="Q32" s="20"/>
      <c r="R32" s="21">
        <f t="shared" si="7"/>
        <v>0</v>
      </c>
      <c r="S32" s="6"/>
      <c r="T32" s="21"/>
      <c r="U32" s="6"/>
      <c r="V32" s="21">
        <f t="shared" si="9"/>
        <v>0</v>
      </c>
      <c r="W32" s="6"/>
      <c r="X32" s="7">
        <f t="shared" si="10"/>
        <v>0</v>
      </c>
      <c r="Y32" s="25">
        <f t="shared" si="12"/>
        <v>0</v>
      </c>
      <c r="Z32" s="18">
        <v>23</v>
      </c>
    </row>
    <row r="33" spans="1:26" x14ac:dyDescent="0.3">
      <c r="A33" s="18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0"/>
      <c r="J33" s="22">
        <f t="shared" si="3"/>
        <v>0</v>
      </c>
      <c r="K33" s="20"/>
      <c r="L33" s="22">
        <f t="shared" si="4"/>
        <v>0</v>
      </c>
      <c r="M33" s="13"/>
      <c r="N33" s="22">
        <f t="shared" si="5"/>
        <v>0</v>
      </c>
      <c r="O33" s="20"/>
      <c r="P33" s="21">
        <f t="shared" si="6"/>
        <v>0</v>
      </c>
      <c r="Q33" s="20"/>
      <c r="R33" s="21">
        <f t="shared" si="7"/>
        <v>0</v>
      </c>
      <c r="S33" s="6"/>
      <c r="T33" s="21">
        <f>IF(S33=0,,($S$9-S33)*$S$7*100/$S$9)</f>
        <v>0</v>
      </c>
      <c r="U33" s="6"/>
      <c r="V33" s="21">
        <f t="shared" si="9"/>
        <v>0</v>
      </c>
      <c r="W33" s="6"/>
      <c r="X33" s="7">
        <f t="shared" si="10"/>
        <v>0</v>
      </c>
      <c r="Y33" s="25">
        <f t="shared" si="12"/>
        <v>0</v>
      </c>
      <c r="Z33" s="18">
        <v>24</v>
      </c>
    </row>
    <row r="34" spans="1:26" x14ac:dyDescent="0.3">
      <c r="A34" s="18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2">
        <f t="shared" si="3"/>
        <v>0</v>
      </c>
      <c r="K34" s="20"/>
      <c r="L34" s="22">
        <f t="shared" si="4"/>
        <v>0</v>
      </c>
      <c r="M34" s="13"/>
      <c r="N34" s="22">
        <f t="shared" si="5"/>
        <v>0</v>
      </c>
      <c r="O34" s="20"/>
      <c r="P34" s="21">
        <f t="shared" si="6"/>
        <v>0</v>
      </c>
      <c r="Q34" s="20"/>
      <c r="R34" s="21">
        <f t="shared" si="7"/>
        <v>0</v>
      </c>
      <c r="S34" s="6"/>
      <c r="T34" s="21">
        <f>IF(S34=0,,($S$9-S34)*$S$7*100/$S$9)</f>
        <v>0</v>
      </c>
      <c r="U34" s="6"/>
      <c r="V34" s="21">
        <f t="shared" si="9"/>
        <v>0</v>
      </c>
      <c r="W34" s="6"/>
      <c r="X34" s="7">
        <f t="shared" si="10"/>
        <v>0</v>
      </c>
      <c r="Y34" s="25">
        <f t="shared" si="12"/>
        <v>0</v>
      </c>
      <c r="Z34" s="18">
        <v>25</v>
      </c>
    </row>
    <row r="35" spans="1:26" x14ac:dyDescent="0.3">
      <c r="A35" s="18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2">
        <f t="shared" si="3"/>
        <v>0</v>
      </c>
      <c r="K35" s="20"/>
      <c r="L35" s="22">
        <f t="shared" si="4"/>
        <v>0</v>
      </c>
      <c r="M35" s="13"/>
      <c r="N35" s="22">
        <f t="shared" si="5"/>
        <v>0</v>
      </c>
      <c r="O35" s="20"/>
      <c r="P35" s="21">
        <f t="shared" si="6"/>
        <v>0</v>
      </c>
      <c r="Q35" s="20"/>
      <c r="R35" s="21">
        <f t="shared" si="7"/>
        <v>0</v>
      </c>
      <c r="S35" s="6"/>
      <c r="T35" s="21"/>
      <c r="U35" s="6"/>
      <c r="V35" s="21">
        <f t="shared" si="9"/>
        <v>0</v>
      </c>
      <c r="W35" s="6"/>
      <c r="X35" s="7">
        <f t="shared" si="10"/>
        <v>0</v>
      </c>
      <c r="Y35" s="25">
        <f t="shared" si="12"/>
        <v>0</v>
      </c>
      <c r="Z35" s="18">
        <v>26</v>
      </c>
    </row>
    <row r="36" spans="1:26" x14ac:dyDescent="0.3">
      <c r="A36" s="18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0"/>
      <c r="J36" s="22">
        <f t="shared" si="3"/>
        <v>0</v>
      </c>
      <c r="K36" s="20"/>
      <c r="L36" s="22">
        <f t="shared" si="4"/>
        <v>0</v>
      </c>
      <c r="M36" s="13"/>
      <c r="N36" s="22">
        <f t="shared" si="5"/>
        <v>0</v>
      </c>
      <c r="O36" s="20"/>
      <c r="P36" s="21">
        <f t="shared" si="6"/>
        <v>0</v>
      </c>
      <c r="Q36" s="20"/>
      <c r="R36" s="21">
        <f t="shared" si="7"/>
        <v>0</v>
      </c>
      <c r="S36" s="6"/>
      <c r="T36" s="21">
        <f>IF(S36=0,,($S$9-S36)*$S$7*100/$S$9)</f>
        <v>0</v>
      </c>
      <c r="U36" s="6"/>
      <c r="V36" s="21">
        <f t="shared" si="9"/>
        <v>0</v>
      </c>
      <c r="W36" s="6"/>
      <c r="X36" s="7">
        <f t="shared" si="10"/>
        <v>0</v>
      </c>
      <c r="Y36" s="25">
        <f t="shared" si="12"/>
        <v>0</v>
      </c>
      <c r="Z36" s="18">
        <v>27</v>
      </c>
    </row>
    <row r="37" spans="1:26" x14ac:dyDescent="0.3">
      <c r="A37" s="18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2">
        <f t="shared" si="3"/>
        <v>0</v>
      </c>
      <c r="K37" s="20"/>
      <c r="L37" s="22">
        <f t="shared" si="4"/>
        <v>0</v>
      </c>
      <c r="M37" s="13"/>
      <c r="N37" s="22">
        <f t="shared" si="5"/>
        <v>0</v>
      </c>
      <c r="O37" s="20"/>
      <c r="P37" s="21">
        <f t="shared" si="6"/>
        <v>0</v>
      </c>
      <c r="Q37" s="20"/>
      <c r="R37" s="21">
        <f t="shared" si="7"/>
        <v>0</v>
      </c>
      <c r="S37" s="6"/>
      <c r="T37" s="21"/>
      <c r="U37" s="6"/>
      <c r="V37" s="21">
        <f t="shared" si="9"/>
        <v>0</v>
      </c>
      <c r="W37" s="6"/>
      <c r="X37" s="7">
        <f t="shared" si="10"/>
        <v>0</v>
      </c>
      <c r="Y37" s="25">
        <f t="shared" si="12"/>
        <v>0</v>
      </c>
      <c r="Z37" s="18">
        <v>28</v>
      </c>
    </row>
    <row r="38" spans="1:26" x14ac:dyDescent="0.3">
      <c r="A38" s="18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2">
        <f t="shared" si="3"/>
        <v>0</v>
      </c>
      <c r="K38" s="20"/>
      <c r="L38" s="22">
        <v>0</v>
      </c>
      <c r="M38" s="13"/>
      <c r="N38" s="22">
        <f t="shared" si="5"/>
        <v>0</v>
      </c>
      <c r="O38" s="20"/>
      <c r="P38" s="21">
        <f t="shared" si="6"/>
        <v>0</v>
      </c>
      <c r="Q38" s="20"/>
      <c r="R38" s="21">
        <f t="shared" si="7"/>
        <v>0</v>
      </c>
      <c r="S38" s="6"/>
      <c r="T38" s="21"/>
      <c r="U38" s="6"/>
      <c r="V38" s="21">
        <f t="shared" si="9"/>
        <v>0</v>
      </c>
      <c r="W38" s="6"/>
      <c r="X38" s="7">
        <f t="shared" si="10"/>
        <v>0</v>
      </c>
      <c r="Y38" s="25">
        <f t="shared" si="12"/>
        <v>0</v>
      </c>
      <c r="Z38" s="18">
        <v>29</v>
      </c>
    </row>
    <row r="39" spans="1:26" x14ac:dyDescent="0.3">
      <c r="A39" s="18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2">
        <f t="shared" si="3"/>
        <v>0</v>
      </c>
      <c r="K39" s="13"/>
      <c r="L39" s="22">
        <f t="shared" ref="L39:L48" si="13">IF(K39=0,,($K$9-K39)*$K$7*100/$K$9)</f>
        <v>0</v>
      </c>
      <c r="M39" s="13"/>
      <c r="N39" s="22">
        <f t="shared" si="5"/>
        <v>0</v>
      </c>
      <c r="O39" s="20"/>
      <c r="P39" s="21">
        <f t="shared" si="6"/>
        <v>0</v>
      </c>
      <c r="Q39" s="20"/>
      <c r="R39" s="21">
        <f t="shared" si="7"/>
        <v>0</v>
      </c>
      <c r="S39" s="6"/>
      <c r="T39" s="21">
        <f t="shared" ref="T39:T48" si="14">IF(S39=0,,($S$9-S39)*$S$7*100/$S$9)</f>
        <v>0</v>
      </c>
      <c r="U39" s="6"/>
      <c r="V39" s="21">
        <f t="shared" si="9"/>
        <v>0</v>
      </c>
      <c r="W39" s="6"/>
      <c r="X39" s="7">
        <f t="shared" si="10"/>
        <v>0</v>
      </c>
      <c r="Y39" s="25">
        <f t="shared" si="12"/>
        <v>0</v>
      </c>
      <c r="Z39" s="18">
        <v>30</v>
      </c>
    </row>
    <row r="40" spans="1:26" x14ac:dyDescent="0.3">
      <c r="A40" s="18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2">
        <f t="shared" si="3"/>
        <v>0</v>
      </c>
      <c r="K40" s="13"/>
      <c r="L40" s="22">
        <f t="shared" si="13"/>
        <v>0</v>
      </c>
      <c r="M40" s="13"/>
      <c r="N40" s="22">
        <f t="shared" si="5"/>
        <v>0</v>
      </c>
      <c r="O40" s="20"/>
      <c r="P40" s="21">
        <f t="shared" si="6"/>
        <v>0</v>
      </c>
      <c r="Q40" s="20"/>
      <c r="R40" s="21">
        <f t="shared" si="7"/>
        <v>0</v>
      </c>
      <c r="S40" s="6"/>
      <c r="T40" s="21">
        <f t="shared" si="14"/>
        <v>0</v>
      </c>
      <c r="U40" s="6"/>
      <c r="V40" s="21">
        <f t="shared" si="9"/>
        <v>0</v>
      </c>
      <c r="W40" s="6"/>
      <c r="X40" s="7">
        <f t="shared" si="10"/>
        <v>0</v>
      </c>
      <c r="Y40" s="25">
        <f t="shared" si="12"/>
        <v>0</v>
      </c>
      <c r="Z40" s="18">
        <v>31</v>
      </c>
    </row>
    <row r="41" spans="1:26" x14ac:dyDescent="0.3">
      <c r="A41" s="18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2">
        <f t="shared" si="3"/>
        <v>0</v>
      </c>
      <c r="K41" s="13"/>
      <c r="L41" s="22">
        <f t="shared" si="13"/>
        <v>0</v>
      </c>
      <c r="M41" s="13"/>
      <c r="N41" s="22">
        <f t="shared" si="5"/>
        <v>0</v>
      </c>
      <c r="O41" s="20"/>
      <c r="P41" s="21">
        <f t="shared" si="6"/>
        <v>0</v>
      </c>
      <c r="Q41" s="20"/>
      <c r="R41" s="21">
        <f t="shared" si="7"/>
        <v>0</v>
      </c>
      <c r="S41" s="6"/>
      <c r="T41" s="21">
        <f t="shared" si="14"/>
        <v>0</v>
      </c>
      <c r="U41" s="6"/>
      <c r="V41" s="21">
        <f t="shared" si="9"/>
        <v>0</v>
      </c>
      <c r="W41" s="6"/>
      <c r="X41" s="7">
        <f t="shared" si="10"/>
        <v>0</v>
      </c>
      <c r="Y41" s="25">
        <f t="shared" si="12"/>
        <v>0</v>
      </c>
      <c r="Z41" s="18">
        <v>32</v>
      </c>
    </row>
    <row r="42" spans="1:26" x14ac:dyDescent="0.3">
      <c r="A42" s="18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0"/>
      <c r="J42" s="22">
        <f t="shared" si="3"/>
        <v>0</v>
      </c>
      <c r="K42" s="20"/>
      <c r="L42" s="22">
        <f t="shared" si="13"/>
        <v>0</v>
      </c>
      <c r="M42" s="13"/>
      <c r="N42" s="22">
        <f t="shared" si="5"/>
        <v>0</v>
      </c>
      <c r="O42" s="20"/>
      <c r="P42" s="21">
        <f t="shared" si="6"/>
        <v>0</v>
      </c>
      <c r="Q42" s="20"/>
      <c r="R42" s="21">
        <f t="shared" si="7"/>
        <v>0</v>
      </c>
      <c r="S42" s="6"/>
      <c r="T42" s="21">
        <f t="shared" si="14"/>
        <v>0</v>
      </c>
      <c r="U42" s="6"/>
      <c r="V42" s="21">
        <f t="shared" si="9"/>
        <v>0</v>
      </c>
      <c r="W42" s="6"/>
      <c r="X42" s="7">
        <f t="shared" si="10"/>
        <v>0</v>
      </c>
      <c r="Y42" s="25">
        <f t="shared" si="12"/>
        <v>0</v>
      </c>
      <c r="Z42" s="18">
        <v>33</v>
      </c>
    </row>
    <row r="43" spans="1:26" x14ac:dyDescent="0.3">
      <c r="A43" s="18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2">
        <f t="shared" si="3"/>
        <v>0</v>
      </c>
      <c r="K43" s="20"/>
      <c r="L43" s="22">
        <f t="shared" si="13"/>
        <v>0</v>
      </c>
      <c r="M43" s="13"/>
      <c r="N43" s="22">
        <f t="shared" si="5"/>
        <v>0</v>
      </c>
      <c r="O43" s="20"/>
      <c r="P43" s="21">
        <f t="shared" si="6"/>
        <v>0</v>
      </c>
      <c r="Q43" s="20"/>
      <c r="R43" s="21">
        <f t="shared" si="7"/>
        <v>0</v>
      </c>
      <c r="S43" s="6"/>
      <c r="T43" s="21">
        <f t="shared" si="14"/>
        <v>0</v>
      </c>
      <c r="U43" s="6"/>
      <c r="V43" s="21">
        <f t="shared" si="9"/>
        <v>0</v>
      </c>
      <c r="W43" s="6"/>
      <c r="X43" s="7">
        <f t="shared" si="10"/>
        <v>0</v>
      </c>
      <c r="Y43" s="25">
        <f t="shared" si="12"/>
        <v>0</v>
      </c>
      <c r="Z43" s="18">
        <v>34</v>
      </c>
    </row>
    <row r="44" spans="1:26" x14ac:dyDescent="0.3">
      <c r="A44" s="18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2">
        <f t="shared" si="3"/>
        <v>0</v>
      </c>
      <c r="K44" s="20"/>
      <c r="L44" s="22">
        <f t="shared" si="13"/>
        <v>0</v>
      </c>
      <c r="M44" s="13"/>
      <c r="N44" s="22">
        <f t="shared" si="5"/>
        <v>0</v>
      </c>
      <c r="O44" s="20"/>
      <c r="P44" s="21">
        <f t="shared" si="6"/>
        <v>0</v>
      </c>
      <c r="Q44" s="20"/>
      <c r="R44" s="21">
        <f t="shared" si="7"/>
        <v>0</v>
      </c>
      <c r="S44" s="6"/>
      <c r="T44" s="21">
        <f t="shared" si="14"/>
        <v>0</v>
      </c>
      <c r="U44" s="6"/>
      <c r="V44" s="21">
        <f t="shared" si="9"/>
        <v>0</v>
      </c>
      <c r="W44" s="6"/>
      <c r="X44" s="7">
        <f t="shared" si="10"/>
        <v>0</v>
      </c>
      <c r="Y44" s="25">
        <f t="shared" si="12"/>
        <v>0</v>
      </c>
      <c r="Z44" s="18">
        <v>35</v>
      </c>
    </row>
    <row r="45" spans="1:26" x14ac:dyDescent="0.3">
      <c r="A45" s="18">
        <v>36</v>
      </c>
      <c r="E45" s="13"/>
      <c r="F45" s="7">
        <f t="shared" si="1"/>
        <v>0</v>
      </c>
      <c r="G45" s="6"/>
      <c r="H45" s="7">
        <f t="shared" si="2"/>
        <v>0</v>
      </c>
      <c r="I45" s="20"/>
      <c r="J45" s="22">
        <f t="shared" si="3"/>
        <v>0</v>
      </c>
      <c r="K45" s="20"/>
      <c r="L45" s="22">
        <f t="shared" si="13"/>
        <v>0</v>
      </c>
      <c r="M45" s="13"/>
      <c r="N45" s="22">
        <f t="shared" si="5"/>
        <v>0</v>
      </c>
      <c r="O45" s="20"/>
      <c r="P45" s="21">
        <f t="shared" si="6"/>
        <v>0</v>
      </c>
      <c r="Q45" s="20"/>
      <c r="R45" s="21">
        <f t="shared" si="7"/>
        <v>0</v>
      </c>
      <c r="S45" s="6"/>
      <c r="T45" s="21">
        <f t="shared" si="14"/>
        <v>0</v>
      </c>
      <c r="U45" s="6"/>
      <c r="V45" s="21">
        <f t="shared" si="9"/>
        <v>0</v>
      </c>
      <c r="W45" s="6"/>
      <c r="X45" s="7">
        <f t="shared" si="10"/>
        <v>0</v>
      </c>
      <c r="Y45" s="25">
        <f t="shared" si="12"/>
        <v>0</v>
      </c>
      <c r="Z45" s="18">
        <v>36</v>
      </c>
    </row>
    <row r="46" spans="1:26" x14ac:dyDescent="0.3">
      <c r="A46" s="18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2">
        <f t="shared" si="3"/>
        <v>0</v>
      </c>
      <c r="K46" s="20"/>
      <c r="L46" s="22">
        <f t="shared" si="13"/>
        <v>0</v>
      </c>
      <c r="M46" s="13"/>
      <c r="N46" s="22">
        <f t="shared" si="5"/>
        <v>0</v>
      </c>
      <c r="O46" s="20"/>
      <c r="P46" s="21">
        <f t="shared" si="6"/>
        <v>0</v>
      </c>
      <c r="Q46" s="20"/>
      <c r="R46" s="21">
        <f t="shared" si="7"/>
        <v>0</v>
      </c>
      <c r="S46" s="6"/>
      <c r="T46" s="21">
        <f t="shared" si="14"/>
        <v>0</v>
      </c>
      <c r="U46" s="6"/>
      <c r="V46" s="21">
        <f t="shared" si="9"/>
        <v>0</v>
      </c>
      <c r="W46" s="6"/>
      <c r="X46" s="7">
        <f t="shared" si="10"/>
        <v>0</v>
      </c>
      <c r="Y46" s="25">
        <f t="shared" si="12"/>
        <v>0</v>
      </c>
      <c r="Z46" s="18">
        <v>37</v>
      </c>
    </row>
    <row r="47" spans="1:26" x14ac:dyDescent="0.3">
      <c r="A47" s="18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2">
        <f t="shared" si="3"/>
        <v>0</v>
      </c>
      <c r="K47" s="13"/>
      <c r="L47" s="22">
        <f t="shared" si="13"/>
        <v>0</v>
      </c>
      <c r="M47" s="13"/>
      <c r="N47" s="22">
        <f t="shared" si="5"/>
        <v>0</v>
      </c>
      <c r="O47" s="20"/>
      <c r="P47" s="21">
        <f t="shared" si="6"/>
        <v>0</v>
      </c>
      <c r="Q47" s="20"/>
      <c r="R47" s="21">
        <f t="shared" si="7"/>
        <v>0</v>
      </c>
      <c r="S47" s="6"/>
      <c r="T47" s="21">
        <f t="shared" si="14"/>
        <v>0</v>
      </c>
      <c r="U47" s="6"/>
      <c r="V47" s="21">
        <f t="shared" si="9"/>
        <v>0</v>
      </c>
      <c r="W47" s="6"/>
      <c r="X47" s="7">
        <f t="shared" si="10"/>
        <v>0</v>
      </c>
      <c r="Y47" s="25">
        <f t="shared" si="12"/>
        <v>0</v>
      </c>
      <c r="Z47" s="18">
        <v>38</v>
      </c>
    </row>
    <row r="48" spans="1:26" x14ac:dyDescent="0.3">
      <c r="A48" s="18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0"/>
      <c r="J48" s="22">
        <f t="shared" si="3"/>
        <v>0</v>
      </c>
      <c r="K48" s="20"/>
      <c r="L48" s="22">
        <f t="shared" si="13"/>
        <v>0</v>
      </c>
      <c r="M48" s="13"/>
      <c r="N48" s="22">
        <f t="shared" si="5"/>
        <v>0</v>
      </c>
      <c r="O48" s="20"/>
      <c r="P48" s="21">
        <f t="shared" si="6"/>
        <v>0</v>
      </c>
      <c r="Q48" s="20"/>
      <c r="R48" s="21">
        <f t="shared" si="7"/>
        <v>0</v>
      </c>
      <c r="S48" s="6"/>
      <c r="T48" s="21">
        <f t="shared" si="14"/>
        <v>0</v>
      </c>
      <c r="U48" s="6"/>
      <c r="V48" s="21">
        <f t="shared" si="9"/>
        <v>0</v>
      </c>
      <c r="W48" s="6"/>
      <c r="X48" s="7">
        <f t="shared" si="10"/>
        <v>0</v>
      </c>
      <c r="Y48" s="25">
        <f t="shared" si="12"/>
        <v>0</v>
      </c>
      <c r="Z48" s="18">
        <v>39</v>
      </c>
    </row>
    <row r="49" spans="1:11" x14ac:dyDescent="0.3">
      <c r="A49" s="67" t="s">
        <v>11</v>
      </c>
      <c r="B49" s="67"/>
      <c r="C49" s="68"/>
      <c r="E49">
        <f>COUNTA(E11:E48)</f>
        <v>1</v>
      </c>
      <c r="G49">
        <f>COUNTA(G11:G48)</f>
        <v>1</v>
      </c>
      <c r="I49">
        <f>COUNTA(I11:I48)</f>
        <v>1</v>
      </c>
      <c r="K49">
        <f>COUNTA(K11:K48)</f>
        <v>2</v>
      </c>
    </row>
  </sheetData>
  <sortState xmlns:xlrd2="http://schemas.microsoft.com/office/spreadsheetml/2017/richdata2" ref="B11:Y14">
    <sortCondition descending="1" ref="Y11:Y14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E595-9FE3-5E45-BE14-B606485D2FBA}">
  <dimension ref="A1:AE35"/>
  <sheetViews>
    <sheetView zoomScale="90" zoomScaleNormal="90"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L30" sqref="L29:L30"/>
    </sheetView>
  </sheetViews>
  <sheetFormatPr baseColWidth="10" defaultRowHeight="14.4" x14ac:dyDescent="0.3"/>
  <cols>
    <col min="1" max="1" width="18.33203125" bestFit="1" customWidth="1"/>
    <col min="2" max="2" width="24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2" max="22" width="13.109375" customWidth="1"/>
    <col min="24" max="24" width="13.109375" customWidth="1"/>
    <col min="26" max="26" width="12.6640625" customWidth="1"/>
    <col min="28" max="28" width="13" customWidth="1"/>
  </cols>
  <sheetData>
    <row r="1" spans="1:31" ht="31.2" x14ac:dyDescent="0.6">
      <c r="A1" s="69" t="s">
        <v>638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3" spans="1:31" x14ac:dyDescent="0.3">
      <c r="B3" s="2"/>
    </row>
    <row r="4" spans="1:31" x14ac:dyDescent="0.3">
      <c r="B4" s="2"/>
      <c r="C4" s="3"/>
    </row>
    <row r="6" spans="1:31" ht="27" customHeight="1" x14ac:dyDescent="0.3">
      <c r="D6" s="1" t="s">
        <v>0</v>
      </c>
      <c r="E6" s="70" t="s">
        <v>398</v>
      </c>
      <c r="F6" s="70"/>
      <c r="G6" s="70" t="s">
        <v>892</v>
      </c>
      <c r="H6" s="70"/>
      <c r="I6" s="70"/>
      <c r="J6" s="70"/>
      <c r="K6" s="70"/>
      <c r="L6" s="70"/>
      <c r="M6" s="70"/>
      <c r="N6" s="70"/>
      <c r="O6" s="70"/>
      <c r="P6" s="70"/>
      <c r="Q6" s="75"/>
      <c r="R6" s="75"/>
      <c r="S6" s="70"/>
      <c r="T6" s="70"/>
      <c r="U6" s="70"/>
      <c r="V6" s="70"/>
      <c r="W6" s="70"/>
      <c r="X6" s="70"/>
      <c r="Y6" s="74"/>
      <c r="Z6" s="74"/>
      <c r="AA6" s="74"/>
      <c r="AB6" s="74"/>
    </row>
    <row r="7" spans="1:31" x14ac:dyDescent="0.3">
      <c r="D7" s="1" t="s">
        <v>10</v>
      </c>
      <c r="E7" s="71">
        <v>2</v>
      </c>
      <c r="F7" s="72"/>
      <c r="G7" s="71">
        <v>2</v>
      </c>
      <c r="H7" s="72"/>
      <c r="I7" s="71"/>
      <c r="J7" s="72"/>
      <c r="K7" s="71"/>
      <c r="L7" s="72"/>
      <c r="M7" s="71"/>
      <c r="N7" s="72"/>
      <c r="O7" s="71"/>
      <c r="P7" s="72"/>
      <c r="Q7" s="71"/>
      <c r="R7" s="72"/>
      <c r="S7" s="71"/>
      <c r="T7" s="72"/>
      <c r="U7" s="71"/>
      <c r="V7" s="72"/>
      <c r="W7" s="71"/>
      <c r="X7" s="72"/>
      <c r="Y7" s="71"/>
      <c r="Z7" s="72"/>
      <c r="AA7" s="71"/>
      <c r="AB7" s="72"/>
    </row>
    <row r="8" spans="1:31" x14ac:dyDescent="0.3">
      <c r="D8" s="1" t="s">
        <v>1</v>
      </c>
      <c r="E8" s="73">
        <v>45983</v>
      </c>
      <c r="F8" s="73"/>
      <c r="G8" s="73">
        <v>46117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31" x14ac:dyDescent="0.3">
      <c r="D9" s="1" t="s">
        <v>2</v>
      </c>
      <c r="E9" s="74">
        <v>7</v>
      </c>
      <c r="F9" s="74"/>
      <c r="G9" s="74">
        <v>4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>
        <v>0</v>
      </c>
      <c r="T9" s="74"/>
      <c r="U9" s="74">
        <v>0</v>
      </c>
      <c r="V9" s="74"/>
      <c r="W9" s="74"/>
      <c r="X9" s="74"/>
      <c r="Y9" s="74"/>
      <c r="Z9" s="74"/>
      <c r="AA9" s="74"/>
      <c r="AB9" s="74"/>
    </row>
    <row r="10" spans="1:31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3">
      <c r="A11" s="18">
        <f>AD11</f>
        <v>1</v>
      </c>
      <c r="B11" s="20" t="s">
        <v>481</v>
      </c>
      <c r="C11" s="20" t="s">
        <v>431</v>
      </c>
      <c r="D11" s="20" t="s">
        <v>412</v>
      </c>
      <c r="E11" s="49">
        <v>2</v>
      </c>
      <c r="F11" s="22">
        <f>IF(E11=0,,($E$9-E11)*$E$7*100/$E$9)</f>
        <v>142.85714285714286</v>
      </c>
      <c r="G11" s="49">
        <v>2</v>
      </c>
      <c r="H11" s="22">
        <f t="shared" ref="H11:H19" si="0">IF(G11=0,,($G$9-G11)*$G$7*100/$G$9)</f>
        <v>100</v>
      </c>
      <c r="I11" s="49"/>
      <c r="J11" s="22">
        <f t="shared" ref="J11:J19" si="1">IF(I11=0,,($I$9-I11)*$I$7*100/$I$9)</f>
        <v>0</v>
      </c>
      <c r="L11" s="7">
        <f t="shared" ref="L11:L19" si="2">IF(K11=0,,($K$9-K11)*$K$7*100/$K$9)</f>
        <v>0</v>
      </c>
      <c r="N11" s="22">
        <f t="shared" ref="N11:N19" si="3">IF(M11=0,,($M$9-M11)*$M$7*100/$M$9)</f>
        <v>0</v>
      </c>
      <c r="O11" s="55"/>
      <c r="P11" s="22">
        <f t="shared" ref="P11:P19" si="4">IF(O11=0,,($O$9-O11)*$O$7*100/$O$9)</f>
        <v>0</v>
      </c>
      <c r="Q11" s="55"/>
      <c r="R11" s="22">
        <f t="shared" ref="R11:R19" si="5">IF(Q11=0,,($Q$9-Q11)*$Q$7*100/$Q$9)</f>
        <v>0</v>
      </c>
      <c r="S11" s="55"/>
      <c r="T11" s="22">
        <f t="shared" ref="T11:T19" si="6">IF(S11=0,,($M$9-S11)*$M$7*100/$M$9)</f>
        <v>0</v>
      </c>
      <c r="V11" s="21">
        <f t="shared" ref="V11:V19" si="7">IF(U11=0,,($M$9-U11)*$M$7*100/$M$9)</f>
        <v>0</v>
      </c>
      <c r="W11" s="49"/>
      <c r="X11" s="22">
        <f t="shared" ref="X11:X19" si="8">IF(W11=0,,($W$9-W11)*$W$7*100/$W$9)</f>
        <v>0</v>
      </c>
      <c r="Y11" s="49"/>
      <c r="Z11" s="21">
        <f t="shared" ref="Z11:Z19" si="9">IF(Y11=0,,($M$9-Y11)*$M$7*100/$M$9)</f>
        <v>0</v>
      </c>
      <c r="AA11" s="49"/>
      <c r="AB11" s="21">
        <f t="shared" ref="AB11:AB19" si="10">IF(AA11=0,,($M$9-AA11)*$M$7*100/$M$9)</f>
        <v>0</v>
      </c>
      <c r="AC11" s="24">
        <f t="shared" ref="AC11:AC19" si="11">SUM(F11,H11,L11,J11,N11,P11,R11,T11,V11,X11)</f>
        <v>242.85714285714286</v>
      </c>
      <c r="AD11" s="22">
        <f t="shared" ref="AD11:AD20" si="12">ROW(B11)-10</f>
        <v>1</v>
      </c>
      <c r="AE11" s="23"/>
    </row>
    <row r="12" spans="1:31" x14ac:dyDescent="0.3">
      <c r="A12" s="18">
        <f t="shared" ref="A12:A14" si="13">AD12</f>
        <v>2</v>
      </c>
      <c r="B12" s="13" t="s">
        <v>641</v>
      </c>
      <c r="C12" s="13" t="s">
        <v>642</v>
      </c>
      <c r="D12" s="13" t="s">
        <v>101</v>
      </c>
      <c r="E12" s="22">
        <v>5</v>
      </c>
      <c r="F12" s="22">
        <f>IF(E12=0,,($E$9-E12)*$E$7*100/$E$9)</f>
        <v>57.142857142857146</v>
      </c>
      <c r="G12" s="22">
        <v>1</v>
      </c>
      <c r="H12" s="22">
        <f t="shared" si="0"/>
        <v>150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si="7"/>
        <v>0</v>
      </c>
      <c r="W12" s="22"/>
      <c r="X12" s="22">
        <f t="shared" si="8"/>
        <v>0</v>
      </c>
      <c r="Y12" s="22"/>
      <c r="Z12" s="22">
        <f t="shared" si="9"/>
        <v>0</v>
      </c>
      <c r="AA12" s="22"/>
      <c r="AB12" s="22">
        <f t="shared" si="10"/>
        <v>0</v>
      </c>
      <c r="AC12" s="24">
        <f t="shared" si="11"/>
        <v>207.14285714285714</v>
      </c>
      <c r="AD12" s="22">
        <f t="shared" si="12"/>
        <v>2</v>
      </c>
      <c r="AE12" s="23"/>
    </row>
    <row r="13" spans="1:31" x14ac:dyDescent="0.3">
      <c r="A13" s="18">
        <f t="shared" si="13"/>
        <v>3</v>
      </c>
      <c r="B13" s="13" t="s">
        <v>639</v>
      </c>
      <c r="C13" s="13"/>
      <c r="D13" s="13" t="s">
        <v>150</v>
      </c>
      <c r="E13" s="22">
        <v>1</v>
      </c>
      <c r="F13" s="22">
        <f>IF(E13=0,,($E$9-E13)*$E$7*100/$E$9)</f>
        <v>171.42857142857142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171.42857142857142</v>
      </c>
      <c r="AD13" s="20">
        <f t="shared" si="12"/>
        <v>3</v>
      </c>
      <c r="AE13" s="23"/>
    </row>
    <row r="14" spans="1:31" x14ac:dyDescent="0.3">
      <c r="A14" s="18">
        <f t="shared" si="13"/>
        <v>4</v>
      </c>
      <c r="B14" s="13" t="s">
        <v>640</v>
      </c>
      <c r="C14" s="13" t="s">
        <v>506</v>
      </c>
      <c r="D14" s="13" t="s">
        <v>412</v>
      </c>
      <c r="E14" s="22">
        <v>3</v>
      </c>
      <c r="F14" s="22">
        <f>IF(E14=0,,($E$9-E14)*$E$7*100/$E$9)</f>
        <v>114.28571428571429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114.28571428571429</v>
      </c>
      <c r="AD14" s="22">
        <f t="shared" si="12"/>
        <v>4</v>
      </c>
      <c r="AE14" s="23"/>
    </row>
    <row r="15" spans="1:31" x14ac:dyDescent="0.3">
      <c r="A15" s="18">
        <v>5</v>
      </c>
      <c r="B15" s="13" t="s">
        <v>488</v>
      </c>
      <c r="C15" s="13" t="s">
        <v>485</v>
      </c>
      <c r="D15" s="13" t="s">
        <v>194</v>
      </c>
      <c r="E15" s="22"/>
      <c r="F15" s="22">
        <f>IF(E15=0,,($E$9-E15)*$E$7*100/$E$9)</f>
        <v>0</v>
      </c>
      <c r="G15" s="22">
        <v>3</v>
      </c>
      <c r="H15" s="22">
        <f t="shared" si="0"/>
        <v>50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7"/>
        <v>0</v>
      </c>
      <c r="W15" s="22"/>
      <c r="X15" s="22">
        <f t="shared" si="8"/>
        <v>0</v>
      </c>
      <c r="Y15" s="22"/>
      <c r="Z15" s="22">
        <f t="shared" si="9"/>
        <v>0</v>
      </c>
      <c r="AA15" s="22"/>
      <c r="AB15" s="22">
        <f t="shared" si="10"/>
        <v>0</v>
      </c>
      <c r="AC15" s="24">
        <f t="shared" si="11"/>
        <v>50</v>
      </c>
      <c r="AD15" s="22">
        <v>5</v>
      </c>
      <c r="AE15" s="23"/>
    </row>
    <row r="16" spans="1:31" x14ac:dyDescent="0.3">
      <c r="A16" s="18">
        <v>6</v>
      </c>
      <c r="B16" s="20" t="s">
        <v>893</v>
      </c>
      <c r="C16" s="20" t="s">
        <v>894</v>
      </c>
      <c r="D16" s="20" t="s">
        <v>895</v>
      </c>
      <c r="E16" s="20"/>
      <c r="F16" s="22">
        <v>0</v>
      </c>
      <c r="G16" s="20">
        <v>3</v>
      </c>
      <c r="H16" s="22">
        <f t="shared" si="0"/>
        <v>50</v>
      </c>
      <c r="I16" s="20"/>
      <c r="J16" s="22">
        <f t="shared" si="1"/>
        <v>0</v>
      </c>
      <c r="K16" s="6"/>
      <c r="L16" s="21">
        <f t="shared" si="2"/>
        <v>0</v>
      </c>
      <c r="M16" s="6"/>
      <c r="N16" s="22">
        <f t="shared" si="3"/>
        <v>0</v>
      </c>
      <c r="O16" s="27"/>
      <c r="P16" s="22">
        <f t="shared" si="4"/>
        <v>0</v>
      </c>
      <c r="Q16" s="27"/>
      <c r="R16" s="22">
        <f t="shared" si="5"/>
        <v>0</v>
      </c>
      <c r="S16" s="27"/>
      <c r="T16" s="22">
        <f t="shared" si="6"/>
        <v>0</v>
      </c>
      <c r="U16" s="6"/>
      <c r="V16" s="21">
        <f t="shared" si="7"/>
        <v>0</v>
      </c>
      <c r="W16" s="20"/>
      <c r="X16" s="22">
        <f t="shared" si="8"/>
        <v>0</v>
      </c>
      <c r="Y16" s="20"/>
      <c r="Z16" s="21">
        <f t="shared" si="9"/>
        <v>0</v>
      </c>
      <c r="AA16" s="20"/>
      <c r="AB16" s="21">
        <f t="shared" si="10"/>
        <v>0</v>
      </c>
      <c r="AC16" s="24">
        <f t="shared" si="11"/>
        <v>50</v>
      </c>
      <c r="AD16" s="22">
        <f t="shared" si="12"/>
        <v>6</v>
      </c>
      <c r="AE16" s="23"/>
    </row>
    <row r="17" spans="1:31" x14ac:dyDescent="0.3">
      <c r="A17" s="18">
        <v>7</v>
      </c>
      <c r="B17" s="20" t="s">
        <v>643</v>
      </c>
      <c r="C17" s="20" t="s">
        <v>644</v>
      </c>
      <c r="D17" s="20" t="s">
        <v>101</v>
      </c>
      <c r="E17" s="20">
        <v>6</v>
      </c>
      <c r="F17" s="22">
        <f>IF(E17=0,,($E$9-E17)*$E$7*100/$E$9)</f>
        <v>28.571428571428573</v>
      </c>
      <c r="G17" s="20"/>
      <c r="H17" s="22">
        <f t="shared" si="0"/>
        <v>0</v>
      </c>
      <c r="I17" s="20"/>
      <c r="J17" s="22">
        <f t="shared" si="1"/>
        <v>0</v>
      </c>
      <c r="K17" s="20"/>
      <c r="L17" s="21">
        <f t="shared" si="2"/>
        <v>0</v>
      </c>
      <c r="M17" s="6"/>
      <c r="N17" s="22">
        <f t="shared" si="3"/>
        <v>0</v>
      </c>
      <c r="O17" s="27"/>
      <c r="P17" s="22">
        <f t="shared" si="4"/>
        <v>0</v>
      </c>
      <c r="Q17" s="13"/>
      <c r="R17" s="22">
        <f t="shared" si="5"/>
        <v>0</v>
      </c>
      <c r="S17" s="27"/>
      <c r="T17" s="22">
        <f t="shared" si="6"/>
        <v>0</v>
      </c>
      <c r="U17" s="6"/>
      <c r="V17" s="21">
        <f t="shared" si="7"/>
        <v>0</v>
      </c>
      <c r="W17" s="20"/>
      <c r="X17" s="22">
        <f t="shared" si="8"/>
        <v>0</v>
      </c>
      <c r="Y17" s="20"/>
      <c r="Z17" s="21">
        <f t="shared" si="9"/>
        <v>0</v>
      </c>
      <c r="AA17" s="20"/>
      <c r="AB17" s="21">
        <f t="shared" si="10"/>
        <v>0</v>
      </c>
      <c r="AC17" s="24">
        <f t="shared" si="11"/>
        <v>28.571428571428573</v>
      </c>
      <c r="AD17" s="22">
        <f t="shared" si="12"/>
        <v>7</v>
      </c>
      <c r="AE17" s="23"/>
    </row>
    <row r="18" spans="1:31" x14ac:dyDescent="0.3">
      <c r="A18" s="18">
        <v>8</v>
      </c>
      <c r="B18" s="13" t="s">
        <v>645</v>
      </c>
      <c r="C18" s="13" t="s">
        <v>419</v>
      </c>
      <c r="D18" s="13" t="s">
        <v>101</v>
      </c>
      <c r="E18" s="22">
        <v>7</v>
      </c>
      <c r="F18" s="22">
        <v>15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 t="shared" si="3"/>
        <v>0</v>
      </c>
      <c r="O18" s="22"/>
      <c r="P18" s="22">
        <f t="shared" si="4"/>
        <v>0</v>
      </c>
      <c r="Q18" s="22"/>
      <c r="R18" s="22">
        <f t="shared" si="5"/>
        <v>0</v>
      </c>
      <c r="S18" s="22"/>
      <c r="T18" s="22">
        <f t="shared" si="6"/>
        <v>0</v>
      </c>
      <c r="U18" s="22"/>
      <c r="V18" s="22">
        <f t="shared" si="7"/>
        <v>0</v>
      </c>
      <c r="W18" s="22"/>
      <c r="X18" s="22">
        <f t="shared" si="8"/>
        <v>0</v>
      </c>
      <c r="Y18" s="22"/>
      <c r="Z18" s="22">
        <f t="shared" si="9"/>
        <v>0</v>
      </c>
      <c r="AA18" s="22"/>
      <c r="AB18" s="22">
        <f t="shared" si="10"/>
        <v>0</v>
      </c>
      <c r="AC18" s="24">
        <f t="shared" si="11"/>
        <v>15</v>
      </c>
      <c r="AD18" s="22">
        <f t="shared" si="12"/>
        <v>8</v>
      </c>
      <c r="AE18" s="23"/>
    </row>
    <row r="19" spans="1:31" x14ac:dyDescent="0.3">
      <c r="A19" s="18">
        <v>9</v>
      </c>
      <c r="B19" s="20"/>
      <c r="C19" s="20"/>
      <c r="D19" s="20"/>
      <c r="E19" s="20"/>
      <c r="F19" s="22">
        <f>IF(E19=0,,($E$9-E19)*$E$7*100/$E$9)</f>
        <v>0</v>
      </c>
      <c r="G19" s="20"/>
      <c r="H19" s="22">
        <f t="shared" si="0"/>
        <v>0</v>
      </c>
      <c r="I19" s="20"/>
      <c r="J19" s="22">
        <f t="shared" si="1"/>
        <v>0</v>
      </c>
      <c r="K19" s="20"/>
      <c r="L19" s="21">
        <f t="shared" si="2"/>
        <v>0</v>
      </c>
      <c r="M19" s="6"/>
      <c r="N19" s="22">
        <f t="shared" si="3"/>
        <v>0</v>
      </c>
      <c r="O19" s="13"/>
      <c r="P19" s="22">
        <f t="shared" si="4"/>
        <v>0</v>
      </c>
      <c r="Q19" s="27"/>
      <c r="R19" s="22">
        <f t="shared" si="5"/>
        <v>0</v>
      </c>
      <c r="S19" s="27"/>
      <c r="T19" s="22">
        <f t="shared" si="6"/>
        <v>0</v>
      </c>
      <c r="U19" s="6"/>
      <c r="V19" s="21">
        <f t="shared" si="7"/>
        <v>0</v>
      </c>
      <c r="W19" s="20"/>
      <c r="X19" s="22">
        <f t="shared" si="8"/>
        <v>0</v>
      </c>
      <c r="Y19" s="20"/>
      <c r="Z19" s="21">
        <f t="shared" si="9"/>
        <v>0</v>
      </c>
      <c r="AA19" s="20"/>
      <c r="AB19" s="21">
        <f t="shared" si="10"/>
        <v>0</v>
      </c>
      <c r="AC19" s="24">
        <f t="shared" si="11"/>
        <v>0</v>
      </c>
      <c r="AD19" s="13">
        <f t="shared" si="12"/>
        <v>9</v>
      </c>
    </row>
    <row r="20" spans="1:31" x14ac:dyDescent="0.3">
      <c r="A20" s="18">
        <v>10</v>
      </c>
      <c r="B20" s="20"/>
      <c r="C20" s="20"/>
      <c r="D20" s="20"/>
      <c r="E20" s="20"/>
      <c r="F20" s="22">
        <f t="shared" ref="F20:F34" si="14">IF(E20=0,,($E$9-E20)*$E$7*100/$E$9)</f>
        <v>0</v>
      </c>
      <c r="G20" s="6"/>
      <c r="H20" s="22">
        <f t="shared" ref="H20:H28" si="15">IF(G20=0,,($G$9-G20)*$G$7*100/$G$9)</f>
        <v>0</v>
      </c>
      <c r="I20" s="20"/>
      <c r="J20" s="22">
        <f t="shared" ref="J20:J28" si="16">IF(I20=0,,($I$9-I20)*$I$7*100/$I$9)</f>
        <v>0</v>
      </c>
      <c r="K20" s="6"/>
      <c r="L20" s="21">
        <f t="shared" ref="L20:L26" si="17">IF(K20=0,,($K$9-K20)*$K$7*100/$K$9)</f>
        <v>0</v>
      </c>
      <c r="M20" s="6"/>
      <c r="N20" s="22">
        <f t="shared" ref="N20:N32" si="18">IF(M20=0,,($M$9-M20)*$M$7*100/$M$9)</f>
        <v>0</v>
      </c>
      <c r="O20" s="27"/>
      <c r="P20" s="22">
        <f t="shared" ref="P20:P25" si="19">IF(O20=0,,($O$9-O20)*$O$7*100/$O$9)</f>
        <v>0</v>
      </c>
      <c r="Q20" s="13"/>
      <c r="R20" s="22">
        <f t="shared" ref="R20:R26" si="20">IF(Q20=0,,($Q$9-Q20)*$Q$7*100/$Q$9)</f>
        <v>0</v>
      </c>
      <c r="S20" s="27"/>
      <c r="T20" s="22">
        <f t="shared" ref="T20:T26" si="21">IF(S20=0,,($M$9-S20)*$M$7*100/$M$9)</f>
        <v>0</v>
      </c>
      <c r="U20" s="6"/>
      <c r="V20" s="21">
        <f t="shared" ref="V20:V26" si="22">IF(U20=0,,($M$9-U20)*$M$7*100/$M$9)</f>
        <v>0</v>
      </c>
      <c r="W20" s="20"/>
      <c r="X20" s="22">
        <f t="shared" ref="X20:X28" si="23">IF(W20=0,,($W$9-W20)*$W$7*100/$W$9)</f>
        <v>0</v>
      </c>
      <c r="Y20" s="20"/>
      <c r="Z20" s="21">
        <f t="shared" ref="Z20:Z26" si="24">IF(Y20=0,,($M$9-Y20)*$M$7*100/$M$9)</f>
        <v>0</v>
      </c>
      <c r="AA20" s="20"/>
      <c r="AB20" s="21">
        <f t="shared" ref="AB20:AB26" si="25">IF(AA20=0,,($M$9-AA20)*$M$7*100/$M$9)</f>
        <v>0</v>
      </c>
      <c r="AC20" s="24">
        <f t="shared" ref="AC20:AC34" si="26">SUM(F20,H20,L20,J20,N20,P20,R20,T20,V20,X20)</f>
        <v>0</v>
      </c>
      <c r="AD20" s="20">
        <f t="shared" si="12"/>
        <v>10</v>
      </c>
    </row>
    <row r="21" spans="1:31" x14ac:dyDescent="0.3">
      <c r="A21" s="18">
        <v>11</v>
      </c>
      <c r="B21" s="20"/>
      <c r="C21" s="20"/>
      <c r="D21" s="20"/>
      <c r="E21" s="20"/>
      <c r="F21" s="22">
        <f t="shared" si="14"/>
        <v>0</v>
      </c>
      <c r="G21" s="6"/>
      <c r="H21" s="22">
        <f t="shared" si="15"/>
        <v>0</v>
      </c>
      <c r="I21" s="6"/>
      <c r="J21" s="22">
        <f t="shared" si="16"/>
        <v>0</v>
      </c>
      <c r="K21" s="20"/>
      <c r="L21" s="21">
        <f t="shared" si="17"/>
        <v>0</v>
      </c>
      <c r="M21" s="6"/>
      <c r="N21" s="22">
        <f t="shared" si="18"/>
        <v>0</v>
      </c>
      <c r="O21" s="27"/>
      <c r="P21" s="22">
        <f t="shared" si="19"/>
        <v>0</v>
      </c>
      <c r="Q21" s="27"/>
      <c r="R21" s="22">
        <f t="shared" si="20"/>
        <v>0</v>
      </c>
      <c r="S21" s="27"/>
      <c r="T21" s="22">
        <f t="shared" si="21"/>
        <v>0</v>
      </c>
      <c r="U21" s="6"/>
      <c r="V21" s="21">
        <f t="shared" si="22"/>
        <v>0</v>
      </c>
      <c r="W21" s="20"/>
      <c r="X21" s="22">
        <f t="shared" si="23"/>
        <v>0</v>
      </c>
      <c r="Y21" s="20"/>
      <c r="Z21" s="21">
        <f t="shared" si="24"/>
        <v>0</v>
      </c>
      <c r="AA21" s="20"/>
      <c r="AB21" s="21">
        <f t="shared" si="25"/>
        <v>0</v>
      </c>
      <c r="AC21" s="24">
        <f t="shared" si="26"/>
        <v>0</v>
      </c>
      <c r="AD21" s="20">
        <v>11</v>
      </c>
    </row>
    <row r="22" spans="1:31" x14ac:dyDescent="0.3">
      <c r="A22" s="18">
        <v>12</v>
      </c>
      <c r="B22" s="13"/>
      <c r="C22" s="13"/>
      <c r="D22" s="13"/>
      <c r="E22" s="22"/>
      <c r="F22" s="22">
        <v>0</v>
      </c>
      <c r="G22" s="22"/>
      <c r="H22" s="22">
        <f t="shared" si="15"/>
        <v>0</v>
      </c>
      <c r="I22" s="22"/>
      <c r="J22" s="22">
        <f t="shared" si="16"/>
        <v>0</v>
      </c>
      <c r="K22" s="22"/>
      <c r="L22" s="22">
        <f t="shared" si="17"/>
        <v>0</v>
      </c>
      <c r="M22" s="22"/>
      <c r="N22" s="22">
        <f t="shared" si="18"/>
        <v>0</v>
      </c>
      <c r="O22" s="22"/>
      <c r="P22" s="22">
        <f t="shared" si="19"/>
        <v>0</v>
      </c>
      <c r="Q22" s="22"/>
      <c r="R22" s="22">
        <f t="shared" si="20"/>
        <v>0</v>
      </c>
      <c r="S22" s="22"/>
      <c r="T22" s="22">
        <f t="shared" si="21"/>
        <v>0</v>
      </c>
      <c r="U22" s="22"/>
      <c r="V22" s="22">
        <f t="shared" si="22"/>
        <v>0</v>
      </c>
      <c r="W22" s="22"/>
      <c r="X22" s="22">
        <f t="shared" si="23"/>
        <v>0</v>
      </c>
      <c r="Y22" s="22"/>
      <c r="Z22" s="22">
        <f t="shared" si="24"/>
        <v>0</v>
      </c>
      <c r="AA22" s="22"/>
      <c r="AB22" s="22">
        <f t="shared" si="25"/>
        <v>0</v>
      </c>
      <c r="AC22" s="24">
        <f t="shared" si="26"/>
        <v>0</v>
      </c>
      <c r="AD22" s="20">
        <v>12</v>
      </c>
    </row>
    <row r="23" spans="1:31" x14ac:dyDescent="0.3">
      <c r="A23" s="13">
        <v>13</v>
      </c>
      <c r="B23" s="20"/>
      <c r="C23" s="20"/>
      <c r="D23" s="20"/>
      <c r="E23" s="6"/>
      <c r="F23" s="22">
        <f t="shared" si="14"/>
        <v>0</v>
      </c>
      <c r="G23" s="6"/>
      <c r="H23" s="22">
        <f t="shared" si="15"/>
        <v>0</v>
      </c>
      <c r="I23" s="20"/>
      <c r="J23" s="22">
        <f t="shared" si="16"/>
        <v>0</v>
      </c>
      <c r="K23" s="6"/>
      <c r="L23" s="21">
        <f t="shared" si="17"/>
        <v>0</v>
      </c>
      <c r="M23" s="6"/>
      <c r="N23" s="22">
        <f t="shared" si="18"/>
        <v>0</v>
      </c>
      <c r="O23" s="27"/>
      <c r="P23" s="22">
        <f t="shared" si="19"/>
        <v>0</v>
      </c>
      <c r="Q23" s="13"/>
      <c r="R23" s="22">
        <f t="shared" si="20"/>
        <v>0</v>
      </c>
      <c r="S23" s="27"/>
      <c r="T23" s="22">
        <f t="shared" si="21"/>
        <v>0</v>
      </c>
      <c r="U23" s="6"/>
      <c r="V23" s="21">
        <f t="shared" si="22"/>
        <v>0</v>
      </c>
      <c r="W23" s="20"/>
      <c r="X23" s="22">
        <f t="shared" si="23"/>
        <v>0</v>
      </c>
      <c r="Y23" s="20"/>
      <c r="Z23" s="21">
        <f t="shared" si="24"/>
        <v>0</v>
      </c>
      <c r="AA23" s="20"/>
      <c r="AB23" s="21">
        <f t="shared" si="25"/>
        <v>0</v>
      </c>
      <c r="AC23" s="24">
        <f t="shared" si="26"/>
        <v>0</v>
      </c>
      <c r="AD23" s="20">
        <v>13</v>
      </c>
    </row>
    <row r="24" spans="1:31" x14ac:dyDescent="0.3">
      <c r="A24" s="18">
        <v>14</v>
      </c>
      <c r="B24" s="20"/>
      <c r="C24" s="20"/>
      <c r="D24" s="20"/>
      <c r="E24" s="6"/>
      <c r="F24" s="22">
        <f t="shared" si="14"/>
        <v>0</v>
      </c>
      <c r="G24" s="6"/>
      <c r="H24" s="22">
        <f t="shared" si="15"/>
        <v>0</v>
      </c>
      <c r="I24" s="20"/>
      <c r="J24" s="22">
        <f t="shared" si="16"/>
        <v>0</v>
      </c>
      <c r="K24" s="20"/>
      <c r="L24" s="21">
        <f t="shared" si="17"/>
        <v>0</v>
      </c>
      <c r="M24" s="6"/>
      <c r="N24" s="22">
        <f t="shared" si="18"/>
        <v>0</v>
      </c>
      <c r="O24" s="27"/>
      <c r="P24" s="22">
        <f t="shared" si="19"/>
        <v>0</v>
      </c>
      <c r="Q24" s="27"/>
      <c r="R24" s="22">
        <f t="shared" si="20"/>
        <v>0</v>
      </c>
      <c r="S24" s="27"/>
      <c r="T24" s="22">
        <f t="shared" si="21"/>
        <v>0</v>
      </c>
      <c r="U24" s="6"/>
      <c r="V24" s="21">
        <f t="shared" si="22"/>
        <v>0</v>
      </c>
      <c r="W24" s="20"/>
      <c r="X24" s="22">
        <f t="shared" si="23"/>
        <v>0</v>
      </c>
      <c r="Y24" s="20"/>
      <c r="Z24" s="21">
        <f t="shared" si="24"/>
        <v>0</v>
      </c>
      <c r="AA24" s="20"/>
      <c r="AB24" s="21">
        <f t="shared" si="25"/>
        <v>0</v>
      </c>
      <c r="AC24" s="24">
        <f t="shared" si="26"/>
        <v>0</v>
      </c>
      <c r="AD24" s="20">
        <v>14</v>
      </c>
    </row>
    <row r="25" spans="1:31" x14ac:dyDescent="0.3">
      <c r="A25" s="18">
        <v>15</v>
      </c>
      <c r="B25" s="20"/>
      <c r="C25" s="20"/>
      <c r="D25" s="20"/>
      <c r="E25" s="6"/>
      <c r="F25" s="22">
        <f t="shared" si="14"/>
        <v>0</v>
      </c>
      <c r="G25" s="6"/>
      <c r="H25" s="22">
        <f t="shared" si="15"/>
        <v>0</v>
      </c>
      <c r="I25" s="20"/>
      <c r="J25" s="22">
        <f t="shared" si="16"/>
        <v>0</v>
      </c>
      <c r="K25" s="6"/>
      <c r="L25" s="21">
        <f t="shared" si="17"/>
        <v>0</v>
      </c>
      <c r="M25" s="6"/>
      <c r="N25" s="22">
        <f t="shared" si="18"/>
        <v>0</v>
      </c>
      <c r="O25" s="27"/>
      <c r="P25" s="22">
        <f t="shared" si="19"/>
        <v>0</v>
      </c>
      <c r="Q25" s="27"/>
      <c r="R25" s="22">
        <f t="shared" si="20"/>
        <v>0</v>
      </c>
      <c r="S25" s="27"/>
      <c r="T25" s="22">
        <f t="shared" si="21"/>
        <v>0</v>
      </c>
      <c r="U25" s="6"/>
      <c r="V25" s="21">
        <f t="shared" si="22"/>
        <v>0</v>
      </c>
      <c r="W25" s="20"/>
      <c r="X25" s="22">
        <f t="shared" si="23"/>
        <v>0</v>
      </c>
      <c r="Y25" s="20"/>
      <c r="Z25" s="21">
        <f t="shared" si="24"/>
        <v>0</v>
      </c>
      <c r="AA25" s="20"/>
      <c r="AB25" s="21">
        <f t="shared" si="25"/>
        <v>0</v>
      </c>
      <c r="AC25" s="24">
        <f t="shared" si="26"/>
        <v>0</v>
      </c>
      <c r="AD25" s="20">
        <v>15</v>
      </c>
    </row>
    <row r="26" spans="1:31" x14ac:dyDescent="0.3">
      <c r="A26" s="18">
        <v>16</v>
      </c>
      <c r="B26" s="20"/>
      <c r="C26" s="20"/>
      <c r="D26" s="20"/>
      <c r="E26" s="6"/>
      <c r="F26" s="22">
        <f t="shared" si="14"/>
        <v>0</v>
      </c>
      <c r="G26" s="6"/>
      <c r="H26" s="22">
        <f t="shared" si="15"/>
        <v>0</v>
      </c>
      <c r="I26" s="6"/>
      <c r="J26" s="22">
        <f t="shared" si="16"/>
        <v>0</v>
      </c>
      <c r="K26" s="6"/>
      <c r="L26" s="21">
        <f t="shared" si="17"/>
        <v>0</v>
      </c>
      <c r="M26" s="6"/>
      <c r="N26" s="22">
        <f t="shared" si="18"/>
        <v>0</v>
      </c>
      <c r="O26" s="6"/>
      <c r="P26" s="21">
        <f>IF(O26=0,,($M$9-O26)*$M$7*100/$M$9)</f>
        <v>0</v>
      </c>
      <c r="Q26" s="6"/>
      <c r="R26" s="22">
        <f t="shared" si="20"/>
        <v>0</v>
      </c>
      <c r="S26" s="6"/>
      <c r="T26" s="21">
        <f t="shared" si="21"/>
        <v>0</v>
      </c>
      <c r="U26" s="6"/>
      <c r="V26" s="21">
        <f t="shared" si="22"/>
        <v>0</v>
      </c>
      <c r="W26" s="20"/>
      <c r="X26" s="22">
        <f t="shared" si="23"/>
        <v>0</v>
      </c>
      <c r="Y26" s="20"/>
      <c r="Z26" s="21">
        <f t="shared" si="24"/>
        <v>0</v>
      </c>
      <c r="AA26" s="20"/>
      <c r="AB26" s="21">
        <f t="shared" si="25"/>
        <v>0</v>
      </c>
      <c r="AC26" s="24">
        <f t="shared" si="26"/>
        <v>0</v>
      </c>
      <c r="AD26" s="6"/>
    </row>
    <row r="27" spans="1:31" x14ac:dyDescent="0.3">
      <c r="A27" s="18">
        <v>17</v>
      </c>
      <c r="B27" s="20"/>
      <c r="C27" s="20"/>
      <c r="D27" s="20"/>
      <c r="E27" s="6"/>
      <c r="F27" s="22">
        <f t="shared" si="14"/>
        <v>0</v>
      </c>
      <c r="G27" s="6"/>
      <c r="H27" s="22">
        <f t="shared" si="15"/>
        <v>0</v>
      </c>
      <c r="I27" s="6"/>
      <c r="J27" s="22">
        <f t="shared" si="16"/>
        <v>0</v>
      </c>
      <c r="K27" s="6"/>
      <c r="L27" s="21"/>
      <c r="M27" s="6"/>
      <c r="N27" s="22">
        <f t="shared" si="18"/>
        <v>0</v>
      </c>
      <c r="O27" s="6"/>
      <c r="P27" s="21"/>
      <c r="Q27" s="6"/>
      <c r="R27" s="22"/>
      <c r="S27" s="6"/>
      <c r="T27" s="21"/>
      <c r="U27" s="6"/>
      <c r="V27" s="21"/>
      <c r="W27" s="20"/>
      <c r="X27" s="22">
        <f t="shared" si="23"/>
        <v>0</v>
      </c>
      <c r="Y27" s="20"/>
      <c r="Z27" s="21"/>
      <c r="AA27" s="20"/>
      <c r="AB27" s="21"/>
      <c r="AC27" s="24">
        <f t="shared" si="26"/>
        <v>0</v>
      </c>
      <c r="AD27" s="6"/>
    </row>
    <row r="28" spans="1:31" x14ac:dyDescent="0.3">
      <c r="A28" s="18">
        <v>18</v>
      </c>
      <c r="B28" s="20"/>
      <c r="C28" s="20"/>
      <c r="D28" s="20"/>
      <c r="E28" s="6"/>
      <c r="F28" s="22">
        <f t="shared" si="14"/>
        <v>0</v>
      </c>
      <c r="G28" s="6"/>
      <c r="H28" s="22">
        <f t="shared" si="15"/>
        <v>0</v>
      </c>
      <c r="I28" s="6"/>
      <c r="J28" s="22">
        <f t="shared" si="16"/>
        <v>0</v>
      </c>
      <c r="K28" s="20"/>
      <c r="L28" s="21">
        <f>IF(K28=0,,($K$9-K28)*$K$7*100/$K$9)</f>
        <v>0</v>
      </c>
      <c r="M28" s="6"/>
      <c r="N28" s="22">
        <f t="shared" si="18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2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23"/>
        <v>0</v>
      </c>
      <c r="Y28" s="20"/>
      <c r="Z28" s="21">
        <f t="shared" ref="Z28:Z34" si="27">IF(Y28=0,,($M$9-Y28)*$M$7*100/$M$9)</f>
        <v>0</v>
      </c>
      <c r="AA28" s="20"/>
      <c r="AB28" s="21">
        <f t="shared" ref="AB28:AB34" si="28">IF(AA28=0,,($M$9-AA28)*$M$7*100/$M$9)</f>
        <v>0</v>
      </c>
      <c r="AC28" s="24">
        <f t="shared" si="26"/>
        <v>0</v>
      </c>
      <c r="AD28" s="6"/>
    </row>
    <row r="29" spans="1:31" x14ac:dyDescent="0.3">
      <c r="A29" s="18">
        <v>19</v>
      </c>
      <c r="B29" s="20"/>
      <c r="C29" s="20"/>
      <c r="D29" s="20"/>
      <c r="E29" s="6"/>
      <c r="F29" s="22">
        <f t="shared" si="14"/>
        <v>0</v>
      </c>
      <c r="G29" s="6"/>
      <c r="H29" s="22"/>
      <c r="I29" s="6"/>
      <c r="J29" s="22"/>
      <c r="K29" s="6"/>
      <c r="L29" s="21"/>
      <c r="M29" s="6"/>
      <c r="N29" s="22">
        <f t="shared" si="18"/>
        <v>0</v>
      </c>
      <c r="O29" s="27"/>
      <c r="P29" s="22"/>
      <c r="Q29" s="27"/>
      <c r="R29" s="22"/>
      <c r="S29" s="27"/>
      <c r="T29" s="22"/>
      <c r="U29" s="6"/>
      <c r="V29" s="21"/>
      <c r="W29" s="20"/>
      <c r="X29" s="22"/>
      <c r="Y29" s="20"/>
      <c r="Z29" s="21">
        <f t="shared" si="27"/>
        <v>0</v>
      </c>
      <c r="AA29" s="20"/>
      <c r="AB29" s="21">
        <f t="shared" si="28"/>
        <v>0</v>
      </c>
      <c r="AC29" s="24">
        <f t="shared" si="26"/>
        <v>0</v>
      </c>
      <c r="AD29" s="6"/>
    </row>
    <row r="30" spans="1:31" x14ac:dyDescent="0.3">
      <c r="A30" s="19">
        <v>20</v>
      </c>
      <c r="B30" s="13"/>
      <c r="C30" s="13"/>
      <c r="D30" s="13"/>
      <c r="E30" s="13"/>
      <c r="F30" s="22">
        <f t="shared" si="14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18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27"/>
        <v>0</v>
      </c>
      <c r="AA30" s="13"/>
      <c r="AB30" s="22">
        <f t="shared" si="28"/>
        <v>0</v>
      </c>
      <c r="AC30" s="24">
        <f t="shared" si="26"/>
        <v>0</v>
      </c>
      <c r="AD30" s="6"/>
    </row>
    <row r="31" spans="1:31" x14ac:dyDescent="0.3">
      <c r="A31" s="19">
        <v>22</v>
      </c>
      <c r="B31" s="20"/>
      <c r="C31" s="20"/>
      <c r="D31" s="20"/>
      <c r="E31" s="6"/>
      <c r="F31" s="22">
        <f t="shared" si="14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18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21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27"/>
        <v>0</v>
      </c>
      <c r="AA31" s="20"/>
      <c r="AB31" s="21">
        <f t="shared" si="28"/>
        <v>0</v>
      </c>
      <c r="AC31" s="24">
        <f t="shared" si="26"/>
        <v>0</v>
      </c>
      <c r="AD31" s="6"/>
    </row>
    <row r="32" spans="1:31" x14ac:dyDescent="0.3">
      <c r="A32" s="19">
        <v>23</v>
      </c>
      <c r="B32" s="20"/>
      <c r="C32" s="20"/>
      <c r="D32" s="20"/>
      <c r="E32" s="6"/>
      <c r="F32" s="22">
        <f t="shared" si="14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18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21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27"/>
        <v>0</v>
      </c>
      <c r="AA32" s="20"/>
      <c r="AB32" s="21">
        <f t="shared" si="28"/>
        <v>0</v>
      </c>
      <c r="AC32" s="24">
        <f t="shared" si="26"/>
        <v>0</v>
      </c>
      <c r="AD32" s="6"/>
    </row>
    <row r="33" spans="1:30" x14ac:dyDescent="0.3">
      <c r="A33" s="19">
        <v>24</v>
      </c>
      <c r="B33" s="20"/>
      <c r="C33" s="20"/>
      <c r="D33" s="22"/>
      <c r="E33" s="13"/>
      <c r="F33" s="22">
        <f t="shared" si="14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27"/>
        <v>0</v>
      </c>
      <c r="AA33" s="13"/>
      <c r="AB33" s="22">
        <f t="shared" si="28"/>
        <v>0</v>
      </c>
      <c r="AC33" s="24">
        <f t="shared" si="26"/>
        <v>8.5</v>
      </c>
      <c r="AD33" s="6"/>
    </row>
    <row r="34" spans="1:30" x14ac:dyDescent="0.3">
      <c r="A34" s="19">
        <v>25</v>
      </c>
      <c r="B34" s="36"/>
      <c r="C34" s="36"/>
      <c r="D34" s="20"/>
      <c r="E34" s="6"/>
      <c r="F34" s="22">
        <f t="shared" si="14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2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27"/>
        <v>0</v>
      </c>
      <c r="AA34" s="20"/>
      <c r="AB34" s="21">
        <f t="shared" si="28"/>
        <v>0</v>
      </c>
      <c r="AC34" s="24">
        <f t="shared" si="26"/>
        <v>8.5</v>
      </c>
      <c r="AD34" s="6"/>
    </row>
    <row r="35" spans="1:30" x14ac:dyDescent="0.3">
      <c r="A35" s="67" t="s">
        <v>11</v>
      </c>
      <c r="B35" s="67"/>
      <c r="C35" s="68"/>
      <c r="E35">
        <f>COUNTA(E11:E34)</f>
        <v>6</v>
      </c>
      <c r="G35">
        <f>COUNTA(G11:G34)</f>
        <v>4</v>
      </c>
      <c r="I35">
        <f>COUNTA(I11:I34)</f>
        <v>0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AC19">
    <sortCondition descending="1" ref="AC11:AC19"/>
  </sortState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U35"/>
  <sheetViews>
    <sheetView zoomScale="90" zoomScaleNormal="90" workbookViewId="0">
      <pane xSplit="3" ySplit="10" topLeftCell="F11" activePane="bottomRight" state="frozenSplit"/>
      <selection activeCell="B6" sqref="B6"/>
      <selection pane="topRight" activeCell="B6" sqref="B6"/>
      <selection pane="bottomLeft" activeCell="B6" sqref="B6"/>
      <selection pane="bottomRight" activeCell="S6" sqref="S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2.6640625" customWidth="1"/>
    <col min="18" max="18" width="13" customWidth="1"/>
  </cols>
  <sheetData>
    <row r="1" spans="1:21" ht="31.2" x14ac:dyDescent="0.6">
      <c r="A1" s="69" t="s">
        <v>238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3" spans="1:21" x14ac:dyDescent="0.3">
      <c r="B3" s="2"/>
    </row>
    <row r="4" spans="1:21" x14ac:dyDescent="0.3">
      <c r="B4" s="2"/>
      <c r="C4" s="3"/>
    </row>
    <row r="6" spans="1:21" ht="27" customHeight="1" x14ac:dyDescent="0.3">
      <c r="D6" s="1" t="s">
        <v>0</v>
      </c>
      <c r="E6" s="70" t="s">
        <v>398</v>
      </c>
      <c r="F6" s="70"/>
      <c r="G6" s="70" t="s">
        <v>626</v>
      </c>
      <c r="H6" s="70"/>
      <c r="I6" s="70" t="s">
        <v>818</v>
      </c>
      <c r="J6" s="70"/>
      <c r="K6" s="70" t="s">
        <v>855</v>
      </c>
      <c r="L6" s="70"/>
      <c r="M6" s="70" t="s">
        <v>889</v>
      </c>
      <c r="N6" s="70"/>
      <c r="O6" s="74" t="s">
        <v>930</v>
      </c>
      <c r="P6" s="74"/>
      <c r="Q6" s="74"/>
      <c r="R6" s="74"/>
    </row>
    <row r="7" spans="1:21" x14ac:dyDescent="0.3">
      <c r="D7" s="1" t="s">
        <v>10</v>
      </c>
      <c r="E7" s="71">
        <v>2</v>
      </c>
      <c r="F7" s="72"/>
      <c r="G7" s="71">
        <v>2</v>
      </c>
      <c r="H7" s="72"/>
      <c r="I7" s="71">
        <v>2</v>
      </c>
      <c r="J7" s="72"/>
      <c r="K7" s="71">
        <v>2</v>
      </c>
      <c r="L7" s="72"/>
      <c r="M7" s="71">
        <v>2</v>
      </c>
      <c r="N7" s="72"/>
      <c r="O7" s="71">
        <v>2</v>
      </c>
      <c r="P7" s="72"/>
      <c r="Q7" s="71"/>
      <c r="R7" s="72"/>
    </row>
    <row r="8" spans="1:21" x14ac:dyDescent="0.3">
      <c r="D8" s="1" t="s">
        <v>1</v>
      </c>
      <c r="E8" s="73">
        <v>45983</v>
      </c>
      <c r="F8" s="73"/>
      <c r="G8" s="73">
        <v>46005</v>
      </c>
      <c r="H8" s="73"/>
      <c r="I8" s="73">
        <v>46061</v>
      </c>
      <c r="J8" s="73"/>
      <c r="K8" s="73">
        <v>46096</v>
      </c>
      <c r="L8" s="73"/>
      <c r="M8" s="73">
        <v>46117</v>
      </c>
      <c r="N8" s="73"/>
      <c r="O8" s="73">
        <v>46165</v>
      </c>
      <c r="P8" s="73"/>
      <c r="Q8" s="73"/>
      <c r="R8" s="73"/>
    </row>
    <row r="9" spans="1:21" x14ac:dyDescent="0.3">
      <c r="D9" s="1" t="s">
        <v>2</v>
      </c>
      <c r="E9" s="74">
        <v>8</v>
      </c>
      <c r="F9" s="74"/>
      <c r="G9" s="74">
        <v>14</v>
      </c>
      <c r="H9" s="74"/>
      <c r="I9" s="74">
        <v>7</v>
      </c>
      <c r="J9" s="74"/>
      <c r="K9" s="74">
        <v>4</v>
      </c>
      <c r="L9" s="74"/>
      <c r="M9" s="74">
        <v>5</v>
      </c>
      <c r="N9" s="74"/>
      <c r="O9" s="74">
        <v>4</v>
      </c>
      <c r="P9" s="74"/>
      <c r="Q9" s="74"/>
      <c r="R9" s="74"/>
    </row>
    <row r="10" spans="1:21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1" x14ac:dyDescent="0.3">
      <c r="A11" s="18">
        <f>T11</f>
        <v>1</v>
      </c>
      <c r="B11" s="20" t="s">
        <v>819</v>
      </c>
      <c r="C11" s="20" t="s">
        <v>820</v>
      </c>
      <c r="D11" s="20" t="s">
        <v>412</v>
      </c>
      <c r="F11" s="22">
        <f t="shared" ref="F11:F19" si="0">IF(E11=0,,($E$9-E11)*$E$7*100/$E$9)</f>
        <v>0</v>
      </c>
      <c r="G11" s="49"/>
      <c r="H11" s="22"/>
      <c r="I11" s="49">
        <v>1</v>
      </c>
      <c r="J11" s="22">
        <f t="shared" ref="J11:J34" si="1">IF(I11=0,,($I$9-I11)*$I$7*100/$I$9)</f>
        <v>171.42857142857142</v>
      </c>
      <c r="K11" s="49">
        <v>1</v>
      </c>
      <c r="L11" s="21">
        <f t="shared" ref="L11:L34" si="2">IF(K11=0,,($K$9-K11)*$K$7*100/$K$9)</f>
        <v>150</v>
      </c>
      <c r="M11" s="49">
        <v>1</v>
      </c>
      <c r="N11" s="22">
        <f t="shared" ref="N11:N28" si="3">IF(M11=0,,($M$9-M11)*$M$7*100/$M$9)</f>
        <v>160</v>
      </c>
      <c r="O11" s="49"/>
      <c r="P11" s="21">
        <f t="shared" ref="P11:P32" si="4">IF(O11=0,,($M$9-O11)*$M$7*100/$M$9)</f>
        <v>0</v>
      </c>
      <c r="Q11" s="49"/>
      <c r="R11" s="21">
        <f t="shared" ref="R11:R32" si="5">IF(Q11=0,,($M$9-Q11)*$M$7*100/$M$9)</f>
        <v>0</v>
      </c>
      <c r="S11" s="24">
        <f t="shared" ref="S11:S34" si="6">SUM(F11,H11,L11,J11,N11)</f>
        <v>481.42857142857144</v>
      </c>
      <c r="T11" s="22">
        <f>ROW(B11)-10</f>
        <v>1</v>
      </c>
      <c r="U11" s="23"/>
    </row>
    <row r="12" spans="1:21" x14ac:dyDescent="0.3">
      <c r="A12" s="18">
        <f t="shared" ref="A12:A14" si="7">T12</f>
        <v>2</v>
      </c>
      <c r="B12" s="13" t="s">
        <v>582</v>
      </c>
      <c r="C12" s="13" t="s">
        <v>431</v>
      </c>
      <c r="D12" s="13" t="s">
        <v>44</v>
      </c>
      <c r="E12" s="22">
        <v>3</v>
      </c>
      <c r="F12" s="22">
        <f t="shared" si="0"/>
        <v>125</v>
      </c>
      <c r="G12" s="22">
        <v>2</v>
      </c>
      <c r="H12" s="22">
        <f t="shared" ref="H12:H33" si="8">IF(G12=0,,($G$9-G12)*$G$7*100/$G$9)</f>
        <v>171.42857142857142</v>
      </c>
      <c r="I12" s="22">
        <v>2</v>
      </c>
      <c r="J12" s="22">
        <f t="shared" si="1"/>
        <v>142.85714285714286</v>
      </c>
      <c r="K12" s="22"/>
      <c r="L12" s="22">
        <f t="shared" si="2"/>
        <v>0</v>
      </c>
      <c r="M12" s="22"/>
      <c r="N12" s="22">
        <f t="shared" si="3"/>
        <v>0</v>
      </c>
      <c r="O12" s="22">
        <v>1</v>
      </c>
      <c r="P12" s="22">
        <f t="shared" si="4"/>
        <v>160</v>
      </c>
      <c r="Q12" s="22"/>
      <c r="R12" s="22">
        <f t="shared" si="5"/>
        <v>0</v>
      </c>
      <c r="S12" s="24">
        <f t="shared" si="6"/>
        <v>439.28571428571433</v>
      </c>
      <c r="T12" s="22">
        <f>ROW(B12)-10</f>
        <v>2</v>
      </c>
      <c r="U12" s="23"/>
    </row>
    <row r="13" spans="1:21" x14ac:dyDescent="0.3">
      <c r="A13" s="18">
        <f t="shared" si="7"/>
        <v>3</v>
      </c>
      <c r="B13" s="20" t="s">
        <v>580</v>
      </c>
      <c r="C13" s="20" t="s">
        <v>581</v>
      </c>
      <c r="D13" s="20" t="s">
        <v>101</v>
      </c>
      <c r="E13" s="20">
        <v>2</v>
      </c>
      <c r="F13" s="22">
        <f t="shared" si="0"/>
        <v>150</v>
      </c>
      <c r="G13" s="20"/>
      <c r="H13" s="22">
        <f t="shared" si="8"/>
        <v>0</v>
      </c>
      <c r="I13" s="20">
        <v>5</v>
      </c>
      <c r="J13" s="22">
        <f t="shared" si="1"/>
        <v>57.142857142857146</v>
      </c>
      <c r="K13" s="20">
        <v>3</v>
      </c>
      <c r="L13" s="21">
        <f t="shared" si="2"/>
        <v>50</v>
      </c>
      <c r="M13" s="20"/>
      <c r="N13" s="22">
        <f t="shared" si="3"/>
        <v>0</v>
      </c>
      <c r="O13" s="20"/>
      <c r="P13" s="21">
        <f t="shared" si="4"/>
        <v>0</v>
      </c>
      <c r="Q13" s="20"/>
      <c r="R13" s="21">
        <f t="shared" si="5"/>
        <v>0</v>
      </c>
      <c r="S13" s="24">
        <f t="shared" si="6"/>
        <v>257.14285714285717</v>
      </c>
      <c r="T13" s="20">
        <f>ROW(B13)-10</f>
        <v>3</v>
      </c>
      <c r="U13" s="23"/>
    </row>
    <row r="14" spans="1:21" x14ac:dyDescent="0.3">
      <c r="A14" s="18">
        <f t="shared" si="7"/>
        <v>4</v>
      </c>
      <c r="B14" s="20" t="s">
        <v>711</v>
      </c>
      <c r="C14" s="20" t="s">
        <v>712</v>
      </c>
      <c r="D14" s="20" t="s">
        <v>44</v>
      </c>
      <c r="E14" s="20"/>
      <c r="F14" s="22">
        <f t="shared" si="0"/>
        <v>0</v>
      </c>
      <c r="G14" s="20">
        <v>5</v>
      </c>
      <c r="H14" s="22">
        <f t="shared" si="8"/>
        <v>128.57142857142858</v>
      </c>
      <c r="I14" s="20">
        <v>3</v>
      </c>
      <c r="J14" s="22">
        <f t="shared" si="1"/>
        <v>114.28571428571429</v>
      </c>
      <c r="K14" s="20"/>
      <c r="L14" s="21">
        <f t="shared" si="2"/>
        <v>0</v>
      </c>
      <c r="M14" s="20"/>
      <c r="N14" s="22">
        <f t="shared" si="3"/>
        <v>0</v>
      </c>
      <c r="O14" s="20">
        <v>2</v>
      </c>
      <c r="P14" s="21">
        <f t="shared" si="4"/>
        <v>120</v>
      </c>
      <c r="Q14" s="20"/>
      <c r="R14" s="21">
        <f t="shared" si="5"/>
        <v>0</v>
      </c>
      <c r="S14" s="24">
        <f t="shared" si="6"/>
        <v>242.85714285714289</v>
      </c>
      <c r="T14" s="22">
        <f>ROW(B14)-10</f>
        <v>4</v>
      </c>
      <c r="U14" s="23"/>
    </row>
    <row r="15" spans="1:21" x14ac:dyDescent="0.3">
      <c r="A15" s="18">
        <v>5</v>
      </c>
      <c r="B15" s="13" t="s">
        <v>587</v>
      </c>
      <c r="C15" s="13" t="s">
        <v>588</v>
      </c>
      <c r="D15" s="13" t="s">
        <v>101</v>
      </c>
      <c r="E15" s="22">
        <v>6</v>
      </c>
      <c r="F15" s="22">
        <f t="shared" si="0"/>
        <v>50</v>
      </c>
      <c r="G15" s="22">
        <v>3</v>
      </c>
      <c r="H15" s="22">
        <f t="shared" si="8"/>
        <v>157.14285714285714</v>
      </c>
      <c r="I15" s="22"/>
      <c r="J15" s="22">
        <f t="shared" si="1"/>
        <v>0</v>
      </c>
      <c r="K15" s="22"/>
      <c r="L15" s="21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4">
        <f t="shared" si="6"/>
        <v>207.14285714285714</v>
      </c>
      <c r="T15" s="22">
        <v>5</v>
      </c>
      <c r="U15" s="23"/>
    </row>
    <row r="16" spans="1:21" x14ac:dyDescent="0.3">
      <c r="A16" s="18">
        <v>6</v>
      </c>
      <c r="B16" s="13" t="s">
        <v>821</v>
      </c>
      <c r="C16" s="13" t="s">
        <v>822</v>
      </c>
      <c r="D16" s="13" t="s">
        <v>44</v>
      </c>
      <c r="E16" s="13"/>
      <c r="F16" s="22">
        <f t="shared" si="0"/>
        <v>0</v>
      </c>
      <c r="G16" s="13"/>
      <c r="H16" s="22">
        <f t="shared" si="8"/>
        <v>0</v>
      </c>
      <c r="I16" s="13">
        <v>3</v>
      </c>
      <c r="J16" s="22">
        <f t="shared" si="1"/>
        <v>114.28571428571429</v>
      </c>
      <c r="K16" s="13"/>
      <c r="L16" s="21">
        <f t="shared" si="2"/>
        <v>0</v>
      </c>
      <c r="M16" s="13">
        <v>3</v>
      </c>
      <c r="N16" s="22">
        <f t="shared" si="3"/>
        <v>80</v>
      </c>
      <c r="O16" s="13">
        <v>3</v>
      </c>
      <c r="P16" s="22">
        <f t="shared" si="4"/>
        <v>80</v>
      </c>
      <c r="Q16" s="13"/>
      <c r="R16" s="22">
        <f t="shared" si="5"/>
        <v>0</v>
      </c>
      <c r="S16" s="24">
        <f t="shared" si="6"/>
        <v>194.28571428571428</v>
      </c>
      <c r="T16" s="22">
        <f>ROW(B16)-10</f>
        <v>6</v>
      </c>
      <c r="U16" s="23"/>
    </row>
    <row r="17" spans="1:21" x14ac:dyDescent="0.3">
      <c r="A17" s="18">
        <v>7</v>
      </c>
      <c r="B17" s="13" t="s">
        <v>578</v>
      </c>
      <c r="C17" s="13" t="s">
        <v>579</v>
      </c>
      <c r="D17" s="13" t="s">
        <v>469</v>
      </c>
      <c r="E17" s="22">
        <v>1</v>
      </c>
      <c r="F17" s="22">
        <f t="shared" si="0"/>
        <v>175</v>
      </c>
      <c r="G17" s="22"/>
      <c r="H17" s="22">
        <f t="shared" si="8"/>
        <v>0</v>
      </c>
      <c r="I17" s="22"/>
      <c r="J17" s="22">
        <f t="shared" si="1"/>
        <v>0</v>
      </c>
      <c r="K17" s="22"/>
      <c r="L17" s="21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24">
        <f t="shared" si="6"/>
        <v>175</v>
      </c>
      <c r="T17" s="22">
        <f>ROW(B17)-10</f>
        <v>7</v>
      </c>
      <c r="U17" s="23"/>
    </row>
    <row r="18" spans="1:21" x14ac:dyDescent="0.3">
      <c r="A18" s="18">
        <v>8</v>
      </c>
      <c r="B18" s="20" t="s">
        <v>715</v>
      </c>
      <c r="C18" s="20" t="s">
        <v>716</v>
      </c>
      <c r="D18" s="20" t="s">
        <v>101</v>
      </c>
      <c r="E18" s="6"/>
      <c r="F18" s="22">
        <f t="shared" si="0"/>
        <v>0</v>
      </c>
      <c r="G18" s="20">
        <v>9</v>
      </c>
      <c r="H18" s="22">
        <f t="shared" si="8"/>
        <v>71.428571428571431</v>
      </c>
      <c r="I18" s="20"/>
      <c r="J18" s="22">
        <f t="shared" si="1"/>
        <v>0</v>
      </c>
      <c r="K18" s="20">
        <v>2</v>
      </c>
      <c r="L18" s="21">
        <f t="shared" si="2"/>
        <v>100</v>
      </c>
      <c r="M18" s="20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24">
        <f t="shared" si="6"/>
        <v>171.42857142857144</v>
      </c>
      <c r="T18" s="22">
        <f>ROW(B18)-10</f>
        <v>8</v>
      </c>
      <c r="U18" s="23"/>
    </row>
    <row r="19" spans="1:21" x14ac:dyDescent="0.3">
      <c r="A19" s="18">
        <v>9</v>
      </c>
      <c r="B19" s="20" t="s">
        <v>710</v>
      </c>
      <c r="C19" s="20" t="s">
        <v>320</v>
      </c>
      <c r="D19" s="20" t="s">
        <v>101</v>
      </c>
      <c r="E19" s="20"/>
      <c r="F19" s="22">
        <f t="shared" si="0"/>
        <v>0</v>
      </c>
      <c r="G19" s="20">
        <v>3</v>
      </c>
      <c r="H19" s="22">
        <f t="shared" si="8"/>
        <v>157.14285714285714</v>
      </c>
      <c r="I19" s="20"/>
      <c r="J19" s="22">
        <f t="shared" si="1"/>
        <v>0</v>
      </c>
      <c r="K19" s="20"/>
      <c r="L19" s="21">
        <f t="shared" si="2"/>
        <v>0</v>
      </c>
      <c r="M19" s="20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24">
        <f t="shared" si="6"/>
        <v>157.14285714285714</v>
      </c>
      <c r="T19" s="13">
        <f>ROW(B19)-10</f>
        <v>9</v>
      </c>
    </row>
    <row r="20" spans="1:21" x14ac:dyDescent="0.3">
      <c r="A20" s="18">
        <v>10</v>
      </c>
      <c r="B20" s="20" t="s">
        <v>591</v>
      </c>
      <c r="C20" s="20" t="s">
        <v>320</v>
      </c>
      <c r="D20" s="20" t="s">
        <v>101</v>
      </c>
      <c r="E20" s="20">
        <v>8</v>
      </c>
      <c r="F20" s="22">
        <v>13</v>
      </c>
      <c r="G20" s="20">
        <v>6</v>
      </c>
      <c r="H20" s="22">
        <f t="shared" si="8"/>
        <v>114.28571428571429</v>
      </c>
      <c r="I20" s="20">
        <v>7</v>
      </c>
      <c r="J20" s="22">
        <f t="shared" si="1"/>
        <v>0</v>
      </c>
      <c r="K20" s="20"/>
      <c r="L20" s="21">
        <f t="shared" si="2"/>
        <v>0</v>
      </c>
      <c r="M20" s="20"/>
      <c r="N20" s="22">
        <f t="shared" si="3"/>
        <v>0</v>
      </c>
      <c r="O20" s="20"/>
      <c r="P20" s="21">
        <f t="shared" si="4"/>
        <v>0</v>
      </c>
      <c r="Q20" s="20"/>
      <c r="R20" s="21">
        <f t="shared" si="5"/>
        <v>0</v>
      </c>
      <c r="S20" s="24">
        <f t="shared" si="6"/>
        <v>127.28571428571429</v>
      </c>
      <c r="T20" s="20">
        <f>ROW(B20)-10</f>
        <v>10</v>
      </c>
    </row>
    <row r="21" spans="1:21" x14ac:dyDescent="0.3">
      <c r="A21" s="18">
        <v>11</v>
      </c>
      <c r="B21" s="13" t="s">
        <v>583</v>
      </c>
      <c r="C21" s="13" t="s">
        <v>584</v>
      </c>
      <c r="D21" s="13" t="s">
        <v>473</v>
      </c>
      <c r="E21" s="22">
        <v>3</v>
      </c>
      <c r="F21" s="22">
        <f>IF(E21=0,,($E$9-E21)*$E$7*100/$E$9)</f>
        <v>125</v>
      </c>
      <c r="G21" s="22"/>
      <c r="H21" s="22">
        <f t="shared" si="8"/>
        <v>0</v>
      </c>
      <c r="I21" s="22"/>
      <c r="J21" s="22">
        <f t="shared" si="1"/>
        <v>0</v>
      </c>
      <c r="K21" s="22"/>
      <c r="L21" s="21">
        <f t="shared" si="2"/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si="5"/>
        <v>0</v>
      </c>
      <c r="S21" s="24">
        <f t="shared" si="6"/>
        <v>125</v>
      </c>
      <c r="T21" s="20">
        <v>11</v>
      </c>
    </row>
    <row r="22" spans="1:21" x14ac:dyDescent="0.3">
      <c r="A22" s="18">
        <v>12</v>
      </c>
      <c r="B22" s="20" t="s">
        <v>896</v>
      </c>
      <c r="C22" s="20" t="s">
        <v>897</v>
      </c>
      <c r="D22" s="22" t="s">
        <v>355</v>
      </c>
      <c r="E22" s="13"/>
      <c r="F22" s="22">
        <f>IF(E22=0,,($E$9-E22)*$E$7*100/$E$9)</f>
        <v>0</v>
      </c>
      <c r="G22" s="13"/>
      <c r="H22" s="22">
        <f t="shared" si="8"/>
        <v>0</v>
      </c>
      <c r="I22" s="13"/>
      <c r="J22" s="22">
        <f t="shared" si="1"/>
        <v>0</v>
      </c>
      <c r="K22" s="13"/>
      <c r="L22" s="21">
        <f t="shared" si="2"/>
        <v>0</v>
      </c>
      <c r="M22" s="13">
        <v>2</v>
      </c>
      <c r="N22" s="22">
        <f t="shared" si="3"/>
        <v>120</v>
      </c>
      <c r="O22" s="13">
        <v>3</v>
      </c>
      <c r="P22" s="22">
        <f t="shared" si="4"/>
        <v>80</v>
      </c>
      <c r="Q22" s="13"/>
      <c r="R22" s="22">
        <f t="shared" si="5"/>
        <v>0</v>
      </c>
      <c r="S22" s="24">
        <f t="shared" si="6"/>
        <v>120</v>
      </c>
      <c r="T22" s="20">
        <v>12</v>
      </c>
    </row>
    <row r="23" spans="1:21" x14ac:dyDescent="0.3">
      <c r="A23" s="13">
        <v>13</v>
      </c>
      <c r="B23" s="20" t="s">
        <v>546</v>
      </c>
      <c r="C23" s="20" t="s">
        <v>547</v>
      </c>
      <c r="D23" s="20" t="s">
        <v>355</v>
      </c>
      <c r="E23" s="20"/>
      <c r="F23" s="22">
        <f>IF(E23=0,,($E$9-E23)*$E$7*100/$E$9)</f>
        <v>0</v>
      </c>
      <c r="G23" s="20">
        <v>7</v>
      </c>
      <c r="H23" s="22">
        <f t="shared" si="8"/>
        <v>100</v>
      </c>
      <c r="I23" s="20"/>
      <c r="J23" s="22">
        <f t="shared" si="1"/>
        <v>0</v>
      </c>
      <c r="K23" s="20"/>
      <c r="L23" s="21">
        <f t="shared" si="2"/>
        <v>0</v>
      </c>
      <c r="M23" s="20"/>
      <c r="N23" s="22">
        <f t="shared" si="3"/>
        <v>0</v>
      </c>
      <c r="O23" s="20"/>
      <c r="P23" s="21">
        <f t="shared" si="4"/>
        <v>0</v>
      </c>
      <c r="Q23" s="20"/>
      <c r="R23" s="21">
        <f t="shared" si="5"/>
        <v>0</v>
      </c>
      <c r="S23" s="24">
        <f t="shared" si="6"/>
        <v>100</v>
      </c>
      <c r="T23" s="20">
        <v>13</v>
      </c>
    </row>
    <row r="24" spans="1:21" x14ac:dyDescent="0.3">
      <c r="A24" s="18">
        <v>14</v>
      </c>
      <c r="B24" s="13" t="s">
        <v>713</v>
      </c>
      <c r="C24" s="13" t="s">
        <v>714</v>
      </c>
      <c r="D24" s="13" t="s">
        <v>101</v>
      </c>
      <c r="E24" s="22"/>
      <c r="F24" s="22">
        <f>17/2</f>
        <v>8.5</v>
      </c>
      <c r="G24" s="22">
        <v>8</v>
      </c>
      <c r="H24" s="22">
        <f t="shared" si="8"/>
        <v>85.714285714285708</v>
      </c>
      <c r="I24" s="22"/>
      <c r="J24" s="22">
        <f t="shared" si="1"/>
        <v>0</v>
      </c>
      <c r="K24" s="22"/>
      <c r="L24" s="21">
        <f t="shared" si="2"/>
        <v>0</v>
      </c>
      <c r="M24" s="22"/>
      <c r="N24" s="22">
        <f t="shared" si="3"/>
        <v>0</v>
      </c>
      <c r="O24" s="22"/>
      <c r="P24" s="22">
        <f t="shared" si="4"/>
        <v>0</v>
      </c>
      <c r="Q24" s="22"/>
      <c r="R24" s="22">
        <f t="shared" si="5"/>
        <v>0</v>
      </c>
      <c r="S24" s="24">
        <f t="shared" si="6"/>
        <v>94.214285714285708</v>
      </c>
      <c r="T24" s="20">
        <v>14</v>
      </c>
    </row>
    <row r="25" spans="1:21" x14ac:dyDescent="0.3">
      <c r="A25" s="18">
        <v>15</v>
      </c>
      <c r="B25" s="20" t="s">
        <v>898</v>
      </c>
      <c r="C25" s="20" t="s">
        <v>899</v>
      </c>
      <c r="D25" s="20" t="s">
        <v>101</v>
      </c>
      <c r="E25" s="6"/>
      <c r="F25" s="22">
        <f t="shared" ref="F25:F34" si="9">IF(E25=0,,($E$9-E25)*$E$7*100/$E$9)</f>
        <v>0</v>
      </c>
      <c r="G25" s="6"/>
      <c r="H25" s="22">
        <f t="shared" si="8"/>
        <v>0</v>
      </c>
      <c r="I25" s="20"/>
      <c r="J25" s="22">
        <f t="shared" si="1"/>
        <v>0</v>
      </c>
      <c r="K25" s="20"/>
      <c r="L25" s="21">
        <f t="shared" si="2"/>
        <v>0</v>
      </c>
      <c r="M25" s="20">
        <v>3</v>
      </c>
      <c r="N25" s="22">
        <f t="shared" si="3"/>
        <v>80</v>
      </c>
      <c r="O25" s="20"/>
      <c r="P25" s="21">
        <f t="shared" si="4"/>
        <v>0</v>
      </c>
      <c r="Q25" s="20"/>
      <c r="R25" s="21">
        <f t="shared" si="5"/>
        <v>0</v>
      </c>
      <c r="S25" s="24">
        <f t="shared" si="6"/>
        <v>80</v>
      </c>
      <c r="T25" s="20">
        <v>15</v>
      </c>
    </row>
    <row r="26" spans="1:21" x14ac:dyDescent="0.3">
      <c r="A26" s="18">
        <v>16</v>
      </c>
      <c r="B26" s="20" t="s">
        <v>585</v>
      </c>
      <c r="C26" s="20" t="s">
        <v>586</v>
      </c>
      <c r="D26" s="20" t="s">
        <v>123</v>
      </c>
      <c r="E26" s="20">
        <v>5</v>
      </c>
      <c r="F26" s="22">
        <f t="shared" si="9"/>
        <v>75</v>
      </c>
      <c r="G26" s="20"/>
      <c r="H26" s="22">
        <f t="shared" si="8"/>
        <v>0</v>
      </c>
      <c r="I26" s="20"/>
      <c r="J26" s="22">
        <f t="shared" si="1"/>
        <v>0</v>
      </c>
      <c r="K26" s="20"/>
      <c r="L26" s="21">
        <f t="shared" si="2"/>
        <v>0</v>
      </c>
      <c r="M26" s="20"/>
      <c r="N26" s="22">
        <f t="shared" si="3"/>
        <v>0</v>
      </c>
      <c r="O26" s="20"/>
      <c r="P26" s="21">
        <f t="shared" si="4"/>
        <v>0</v>
      </c>
      <c r="Q26" s="20"/>
      <c r="R26" s="21">
        <f t="shared" si="5"/>
        <v>0</v>
      </c>
      <c r="S26" s="24">
        <f t="shared" si="6"/>
        <v>75</v>
      </c>
      <c r="T26" s="20">
        <v>16</v>
      </c>
    </row>
    <row r="27" spans="1:21" x14ac:dyDescent="0.3">
      <c r="A27" s="18">
        <v>17</v>
      </c>
      <c r="B27" s="20" t="s">
        <v>717</v>
      </c>
      <c r="C27" s="20" t="s">
        <v>718</v>
      </c>
      <c r="D27" s="20" t="s">
        <v>412</v>
      </c>
      <c r="E27" s="6"/>
      <c r="F27" s="22">
        <f t="shared" si="9"/>
        <v>0</v>
      </c>
      <c r="G27" s="20">
        <v>10</v>
      </c>
      <c r="H27" s="22">
        <f t="shared" si="8"/>
        <v>57.142857142857146</v>
      </c>
      <c r="I27" s="20"/>
      <c r="J27" s="22">
        <f t="shared" si="1"/>
        <v>0</v>
      </c>
      <c r="K27" s="20"/>
      <c r="L27" s="21">
        <f t="shared" si="2"/>
        <v>0</v>
      </c>
      <c r="M27" s="20"/>
      <c r="N27" s="22">
        <f t="shared" si="3"/>
        <v>0</v>
      </c>
      <c r="O27" s="20"/>
      <c r="P27" s="21">
        <f t="shared" si="4"/>
        <v>0</v>
      </c>
      <c r="Q27" s="20"/>
      <c r="R27" s="21">
        <f t="shared" si="5"/>
        <v>0</v>
      </c>
      <c r="S27" s="24">
        <f t="shared" si="6"/>
        <v>57.142857142857146</v>
      </c>
      <c r="T27" s="20">
        <v>17</v>
      </c>
    </row>
    <row r="28" spans="1:21" x14ac:dyDescent="0.3">
      <c r="A28" s="18">
        <v>18</v>
      </c>
      <c r="B28" s="20" t="s">
        <v>719</v>
      </c>
      <c r="C28" s="20" t="s">
        <v>393</v>
      </c>
      <c r="D28" s="20" t="s">
        <v>101</v>
      </c>
      <c r="E28" s="6"/>
      <c r="F28" s="22">
        <f t="shared" si="9"/>
        <v>0</v>
      </c>
      <c r="G28" s="20">
        <v>11</v>
      </c>
      <c r="H28" s="22">
        <f t="shared" si="8"/>
        <v>42.857142857142854</v>
      </c>
      <c r="I28" s="20"/>
      <c r="J28" s="22">
        <f t="shared" si="1"/>
        <v>0</v>
      </c>
      <c r="K28" s="20"/>
      <c r="L28" s="21">
        <f t="shared" si="2"/>
        <v>0</v>
      </c>
      <c r="M28" s="20"/>
      <c r="N28" s="22">
        <f t="shared" si="3"/>
        <v>0</v>
      </c>
      <c r="O28" s="20"/>
      <c r="P28" s="21">
        <f t="shared" si="4"/>
        <v>0</v>
      </c>
      <c r="Q28" s="20"/>
      <c r="R28" s="21">
        <f t="shared" si="5"/>
        <v>0</v>
      </c>
      <c r="S28" s="24">
        <f t="shared" si="6"/>
        <v>42.857142857142854</v>
      </c>
      <c r="T28" s="20">
        <v>18</v>
      </c>
    </row>
    <row r="29" spans="1:21" x14ac:dyDescent="0.3">
      <c r="A29" s="18">
        <v>19</v>
      </c>
      <c r="B29" s="20" t="s">
        <v>900</v>
      </c>
      <c r="C29" s="20" t="s">
        <v>901</v>
      </c>
      <c r="D29" s="20" t="s">
        <v>355</v>
      </c>
      <c r="E29" s="6"/>
      <c r="F29" s="22">
        <f t="shared" si="9"/>
        <v>0</v>
      </c>
      <c r="G29" s="6"/>
      <c r="H29" s="22">
        <f t="shared" si="8"/>
        <v>0</v>
      </c>
      <c r="I29" s="20"/>
      <c r="J29" s="22">
        <f t="shared" si="1"/>
        <v>0</v>
      </c>
      <c r="K29" s="20"/>
      <c r="L29" s="21">
        <f t="shared" si="2"/>
        <v>0</v>
      </c>
      <c r="M29" s="20">
        <v>5</v>
      </c>
      <c r="N29" s="22">
        <v>40</v>
      </c>
      <c r="O29" s="20"/>
      <c r="P29" s="21">
        <f t="shared" si="4"/>
        <v>0</v>
      </c>
      <c r="Q29" s="20"/>
      <c r="R29" s="21">
        <f t="shared" si="5"/>
        <v>0</v>
      </c>
      <c r="S29" s="24">
        <f t="shared" si="6"/>
        <v>40</v>
      </c>
      <c r="T29" s="20">
        <v>19</v>
      </c>
    </row>
    <row r="30" spans="1:21" x14ac:dyDescent="0.3">
      <c r="A30" s="19">
        <v>20</v>
      </c>
      <c r="B30" s="20" t="s">
        <v>720</v>
      </c>
      <c r="C30" s="20" t="s">
        <v>721</v>
      </c>
      <c r="D30" s="20" t="s">
        <v>101</v>
      </c>
      <c r="E30" s="6"/>
      <c r="F30" s="22">
        <f t="shared" si="9"/>
        <v>0</v>
      </c>
      <c r="G30" s="20">
        <v>12</v>
      </c>
      <c r="H30" s="22">
        <f t="shared" si="8"/>
        <v>28.571428571428573</v>
      </c>
      <c r="I30" s="20"/>
      <c r="J30" s="22">
        <f t="shared" si="1"/>
        <v>0</v>
      </c>
      <c r="K30" s="20"/>
      <c r="L30" s="21">
        <f t="shared" si="2"/>
        <v>0</v>
      </c>
      <c r="M30" s="20"/>
      <c r="N30" s="22">
        <f>IF(M30=0,,($M$9-M30)*$M$7*100/$M$9)</f>
        <v>0</v>
      </c>
      <c r="O30" s="20"/>
      <c r="P30" s="21">
        <f t="shared" si="4"/>
        <v>0</v>
      </c>
      <c r="Q30" s="20"/>
      <c r="R30" s="21">
        <f t="shared" si="5"/>
        <v>0</v>
      </c>
      <c r="S30" s="24">
        <f t="shared" si="6"/>
        <v>28.571428571428573</v>
      </c>
      <c r="T30" s="20">
        <v>20</v>
      </c>
    </row>
    <row r="31" spans="1:21" x14ac:dyDescent="0.3">
      <c r="A31" s="19">
        <v>22</v>
      </c>
      <c r="B31" s="20" t="s">
        <v>823</v>
      </c>
      <c r="C31" s="20" t="s">
        <v>535</v>
      </c>
      <c r="D31" s="20" t="s">
        <v>412</v>
      </c>
      <c r="E31" s="6"/>
      <c r="F31" s="22">
        <f t="shared" si="9"/>
        <v>0</v>
      </c>
      <c r="G31" s="6"/>
      <c r="H31" s="22">
        <f t="shared" si="8"/>
        <v>0</v>
      </c>
      <c r="I31" s="20">
        <v>6</v>
      </c>
      <c r="J31" s="22">
        <f t="shared" si="1"/>
        <v>28.571428571428573</v>
      </c>
      <c r="K31" s="20"/>
      <c r="L31" s="21">
        <f t="shared" si="2"/>
        <v>0</v>
      </c>
      <c r="M31" s="20"/>
      <c r="N31" s="22">
        <f>IF(M31=0,,($M$9-M31)*$M$7*100/$M$9)</f>
        <v>0</v>
      </c>
      <c r="O31" s="20"/>
      <c r="P31" s="21">
        <f t="shared" si="4"/>
        <v>0</v>
      </c>
      <c r="Q31" s="20"/>
      <c r="R31" s="21">
        <f t="shared" si="5"/>
        <v>0</v>
      </c>
      <c r="S31" s="24">
        <f t="shared" si="6"/>
        <v>28.571428571428573</v>
      </c>
      <c r="T31" s="20">
        <v>21</v>
      </c>
    </row>
    <row r="32" spans="1:21" x14ac:dyDescent="0.3">
      <c r="A32" s="19">
        <v>23</v>
      </c>
      <c r="B32" s="13" t="s">
        <v>148</v>
      </c>
      <c r="C32" s="13" t="s">
        <v>589</v>
      </c>
      <c r="D32" s="13" t="s">
        <v>590</v>
      </c>
      <c r="E32" s="22">
        <v>7</v>
      </c>
      <c r="F32" s="22">
        <f t="shared" si="9"/>
        <v>25</v>
      </c>
      <c r="G32" s="22"/>
      <c r="H32" s="22">
        <f t="shared" si="8"/>
        <v>0</v>
      </c>
      <c r="I32" s="22"/>
      <c r="J32" s="22">
        <f t="shared" si="1"/>
        <v>0</v>
      </c>
      <c r="K32" s="22"/>
      <c r="L32" s="21">
        <f t="shared" si="2"/>
        <v>0</v>
      </c>
      <c r="M32" s="22"/>
      <c r="N32" s="22">
        <f>IF(M32=0,,($M$9-M32)*$M$7*100/$M$9)</f>
        <v>0</v>
      </c>
      <c r="O32" s="22"/>
      <c r="P32" s="22">
        <f t="shared" si="4"/>
        <v>0</v>
      </c>
      <c r="Q32" s="22"/>
      <c r="R32" s="22">
        <f t="shared" si="5"/>
        <v>0</v>
      </c>
      <c r="S32" s="24">
        <f t="shared" si="6"/>
        <v>25</v>
      </c>
      <c r="T32" s="20">
        <v>23</v>
      </c>
    </row>
    <row r="33" spans="1:20" x14ac:dyDescent="0.3">
      <c r="A33" s="19">
        <v>24</v>
      </c>
      <c r="B33" s="20" t="s">
        <v>722</v>
      </c>
      <c r="C33" s="20" t="s">
        <v>483</v>
      </c>
      <c r="D33" s="20" t="s">
        <v>101</v>
      </c>
      <c r="E33" s="6"/>
      <c r="F33" s="22">
        <f t="shared" si="9"/>
        <v>0</v>
      </c>
      <c r="G33" s="20">
        <v>13</v>
      </c>
      <c r="H33" s="22">
        <f t="shared" si="8"/>
        <v>14.285714285714286</v>
      </c>
      <c r="I33" s="20"/>
      <c r="J33" s="22">
        <f t="shared" si="1"/>
        <v>0</v>
      </c>
      <c r="K33" s="20"/>
      <c r="L33" s="21">
        <f t="shared" si="2"/>
        <v>0</v>
      </c>
      <c r="M33" s="20"/>
      <c r="N33" s="22">
        <f>IF(M33=0,,($M$9-M33)*$M$7*100/$M$9)</f>
        <v>0</v>
      </c>
      <c r="O33" s="20"/>
      <c r="P33" s="21"/>
      <c r="Q33" s="20"/>
      <c r="R33" s="21"/>
      <c r="S33" s="24">
        <f t="shared" si="6"/>
        <v>14.285714285714286</v>
      </c>
      <c r="T33" s="20">
        <v>24</v>
      </c>
    </row>
    <row r="34" spans="1:20" x14ac:dyDescent="0.3">
      <c r="A34" s="19">
        <v>25</v>
      </c>
      <c r="B34" s="36" t="s">
        <v>723</v>
      </c>
      <c r="C34" s="36" t="s">
        <v>724</v>
      </c>
      <c r="D34" s="20" t="s">
        <v>101</v>
      </c>
      <c r="E34" s="6"/>
      <c r="F34" s="22">
        <f t="shared" si="9"/>
        <v>0</v>
      </c>
      <c r="G34" s="20">
        <v>14</v>
      </c>
      <c r="H34" s="22">
        <v>7</v>
      </c>
      <c r="I34" s="20"/>
      <c r="J34" s="22">
        <f t="shared" si="1"/>
        <v>0</v>
      </c>
      <c r="K34" s="20"/>
      <c r="L34" s="21">
        <f t="shared" si="2"/>
        <v>0</v>
      </c>
      <c r="M34" s="20"/>
      <c r="N34" s="22">
        <f>IF(M34=0,,($M$9-M34)*$M$7*100/$M$9)</f>
        <v>0</v>
      </c>
      <c r="O34" s="20"/>
      <c r="P34" s="21">
        <f>IF(O34=0,,($M$9-O34)*$M$7*100/$M$9)</f>
        <v>0</v>
      </c>
      <c r="Q34" s="20"/>
      <c r="R34" s="21">
        <f>IF(Q34=0,,($M$9-Q34)*$M$7*100/$M$9)</f>
        <v>0</v>
      </c>
      <c r="S34" s="24">
        <f t="shared" si="6"/>
        <v>7</v>
      </c>
      <c r="T34" s="20">
        <v>25</v>
      </c>
    </row>
    <row r="35" spans="1:20" x14ac:dyDescent="0.3">
      <c r="A35" s="67" t="s">
        <v>11</v>
      </c>
      <c r="B35" s="67"/>
      <c r="C35" s="68"/>
      <c r="E35">
        <f>COUNTA(E11:E34)</f>
        <v>8</v>
      </c>
      <c r="G35">
        <f>COUNTA(G11:G34)</f>
        <v>13</v>
      </c>
      <c r="I35">
        <f>COUNTA(I11:I34)</f>
        <v>7</v>
      </c>
      <c r="K35">
        <f>COUNTA(K11:K34)</f>
        <v>3</v>
      </c>
      <c r="M35">
        <f>COUNTA(M11:M34)</f>
        <v>5</v>
      </c>
    </row>
  </sheetData>
  <sortState xmlns:xlrd2="http://schemas.microsoft.com/office/spreadsheetml/2017/richdata2" ref="B11:S34">
    <sortCondition descending="1" ref="S11:S34"/>
  </sortState>
  <mergeCells count="30">
    <mergeCell ref="A1:M1"/>
    <mergeCell ref="E6:F6"/>
    <mergeCell ref="G6:H6"/>
    <mergeCell ref="I6:J6"/>
    <mergeCell ref="K6:L6"/>
    <mergeCell ref="M6:N6"/>
    <mergeCell ref="Q6:R6"/>
    <mergeCell ref="E7:F7"/>
    <mergeCell ref="G7:H7"/>
    <mergeCell ref="I7:J7"/>
    <mergeCell ref="K7:L7"/>
    <mergeCell ref="M7:N7"/>
    <mergeCell ref="O6:P6"/>
    <mergeCell ref="O7:P7"/>
    <mergeCell ref="Q7:R7"/>
    <mergeCell ref="O8:P8"/>
    <mergeCell ref="Q8:R8"/>
    <mergeCell ref="Q9:R9"/>
    <mergeCell ref="A35:C35"/>
    <mergeCell ref="O9:P9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tabSelected="1"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4.4" x14ac:dyDescent="0.3"/>
  <cols>
    <col min="1" max="1" width="15.33203125" customWidth="1"/>
    <col min="2" max="2" width="19" bestFit="1" customWidth="1"/>
    <col min="3" max="3" width="13.44140625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24" max="24" width="13.6640625" customWidth="1"/>
    <col min="25" max="25" width="12.109375" customWidth="1"/>
  </cols>
  <sheetData>
    <row r="1" spans="1:28" ht="31.2" x14ac:dyDescent="0.6">
      <c r="A1" s="69" t="s">
        <v>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3" spans="1:28" x14ac:dyDescent="0.3">
      <c r="B3" s="2"/>
    </row>
    <row r="4" spans="1:28" x14ac:dyDescent="0.3">
      <c r="B4" s="2"/>
      <c r="C4" s="3"/>
    </row>
    <row r="5" spans="1:28" x14ac:dyDescent="0.3">
      <c r="A5" s="10" t="s">
        <v>943</v>
      </c>
    </row>
    <row r="6" spans="1:28" ht="28.95" customHeight="1" x14ac:dyDescent="0.3">
      <c r="D6" s="1" t="s">
        <v>0</v>
      </c>
      <c r="E6" s="70" t="s">
        <v>285</v>
      </c>
      <c r="F6" s="70"/>
      <c r="G6" s="70" t="s">
        <v>360</v>
      </c>
      <c r="H6" s="70"/>
      <c r="I6" s="70" t="s">
        <v>343</v>
      </c>
      <c r="J6" s="70"/>
      <c r="K6" s="70" t="s">
        <v>397</v>
      </c>
      <c r="L6" s="70"/>
      <c r="M6" s="70" t="s">
        <v>398</v>
      </c>
      <c r="N6" s="70"/>
      <c r="O6" s="70" t="s">
        <v>725</v>
      </c>
      <c r="P6" s="70"/>
      <c r="Q6" s="70" t="s">
        <v>839</v>
      </c>
      <c r="R6" s="70"/>
      <c r="S6" s="70" t="s">
        <v>905</v>
      </c>
      <c r="T6" s="70"/>
      <c r="U6" s="70" t="s">
        <v>923</v>
      </c>
      <c r="V6" s="70"/>
      <c r="W6" s="70" t="s">
        <v>932</v>
      </c>
      <c r="X6" s="70"/>
      <c r="Y6" s="75" t="s">
        <v>948</v>
      </c>
      <c r="Z6" s="75"/>
    </row>
    <row r="7" spans="1:28" x14ac:dyDescent="0.3">
      <c r="D7" s="1" t="s">
        <v>10</v>
      </c>
      <c r="E7" s="71">
        <v>2</v>
      </c>
      <c r="F7" s="72"/>
      <c r="G7" s="71">
        <v>5</v>
      </c>
      <c r="H7" s="72"/>
      <c r="I7" s="71">
        <v>2</v>
      </c>
      <c r="J7" s="72"/>
      <c r="K7" s="71">
        <v>5</v>
      </c>
      <c r="L7" s="72"/>
      <c r="M7" s="71">
        <v>2</v>
      </c>
      <c r="N7" s="72"/>
      <c r="O7" s="71">
        <v>2</v>
      </c>
      <c r="P7" s="72"/>
      <c r="Q7" s="71">
        <v>5</v>
      </c>
      <c r="R7" s="72"/>
      <c r="S7" s="71">
        <v>5</v>
      </c>
      <c r="T7" s="72"/>
      <c r="U7" s="71">
        <v>5</v>
      </c>
      <c r="V7" s="72"/>
      <c r="W7" s="71">
        <v>3</v>
      </c>
      <c r="X7" s="72"/>
      <c r="Y7" s="71">
        <v>6</v>
      </c>
      <c r="Z7" s="72"/>
    </row>
    <row r="8" spans="1:28" x14ac:dyDescent="0.3">
      <c r="D8" s="1" t="s">
        <v>1</v>
      </c>
      <c r="E8" s="73" t="s">
        <v>286</v>
      </c>
      <c r="F8" s="73"/>
      <c r="G8" s="73">
        <v>45948</v>
      </c>
      <c r="H8" s="73"/>
      <c r="I8" s="73">
        <v>45962</v>
      </c>
      <c r="J8" s="73"/>
      <c r="K8" s="73">
        <v>45983</v>
      </c>
      <c r="L8" s="73"/>
      <c r="M8" s="73">
        <v>45983</v>
      </c>
      <c r="N8" s="73"/>
      <c r="O8" s="73">
        <v>46005</v>
      </c>
      <c r="P8" s="73"/>
      <c r="Q8" s="73">
        <v>46081</v>
      </c>
      <c r="R8" s="73"/>
      <c r="S8" s="73">
        <v>46116</v>
      </c>
      <c r="T8" s="73"/>
      <c r="U8" s="73">
        <v>46158</v>
      </c>
      <c r="V8" s="73"/>
      <c r="W8" s="73">
        <v>46166</v>
      </c>
      <c r="X8" s="73"/>
      <c r="Y8" s="73">
        <v>46180</v>
      </c>
      <c r="Z8" s="73"/>
    </row>
    <row r="9" spans="1:28" x14ac:dyDescent="0.3">
      <c r="D9" s="1" t="s">
        <v>2</v>
      </c>
      <c r="E9" s="74">
        <v>42</v>
      </c>
      <c r="F9" s="74"/>
      <c r="G9" s="74">
        <v>372</v>
      </c>
      <c r="H9" s="74"/>
      <c r="I9" s="74">
        <v>38</v>
      </c>
      <c r="J9" s="74"/>
      <c r="K9" s="74">
        <v>296</v>
      </c>
      <c r="L9" s="74"/>
      <c r="M9" s="74">
        <v>28</v>
      </c>
      <c r="N9" s="74"/>
      <c r="O9" s="74">
        <v>40</v>
      </c>
      <c r="P9" s="74"/>
      <c r="Q9" s="74">
        <v>301</v>
      </c>
      <c r="R9" s="74"/>
      <c r="S9" s="74">
        <v>308</v>
      </c>
      <c r="T9" s="74"/>
      <c r="U9" s="74">
        <v>235</v>
      </c>
      <c r="V9" s="74"/>
      <c r="W9" s="74">
        <v>43</v>
      </c>
      <c r="X9" s="74"/>
      <c r="Y9" s="74">
        <v>199</v>
      </c>
      <c r="Z9" s="74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18">
        <f>AB11</f>
        <v>1</v>
      </c>
      <c r="B11" s="13" t="s">
        <v>168</v>
      </c>
      <c r="C11" s="13" t="s">
        <v>169</v>
      </c>
      <c r="D11" s="13" t="s">
        <v>44</v>
      </c>
      <c r="E11" s="35">
        <v>6</v>
      </c>
      <c r="F11" s="22">
        <f t="shared" ref="F11:F42" si="0">IF(E11=0,,($E$9-E11)*$E$7*100/$E$9)</f>
        <v>171.42857142857142</v>
      </c>
      <c r="G11" s="35">
        <v>42</v>
      </c>
      <c r="H11" s="7">
        <f t="shared" ref="H11:H42" si="1">IF(G11=0,,($G$9-G11)*$G$7*100/$G$9)</f>
        <v>443.54838709677421</v>
      </c>
      <c r="I11" s="35">
        <v>3</v>
      </c>
      <c r="J11" s="22">
        <f t="shared" ref="J11:J42" si="2">IF(I11=0,,($I$9-I11)*$I$7*100/$I$9)</f>
        <v>184.21052631578948</v>
      </c>
      <c r="K11" s="35">
        <v>26</v>
      </c>
      <c r="L11" s="7">
        <f t="shared" ref="L11:L42" si="3">IF(K11=0,,($K$9-K11)*$K$7*100/$K$9)</f>
        <v>456.08108108108109</v>
      </c>
      <c r="M11" s="50"/>
      <c r="N11" s="7">
        <f t="shared" ref="N11:N42" si="4">IF(M11=0,,($M$9-M11)*$M$7*100/$M$9)</f>
        <v>0</v>
      </c>
      <c r="O11" s="50">
        <v>3</v>
      </c>
      <c r="P11" s="7">
        <f t="shared" ref="P11:P29" si="5">IF(O11=0,,($O$9-O11)*$O$7*100/$O$9)</f>
        <v>185</v>
      </c>
      <c r="Q11" s="35">
        <v>57</v>
      </c>
      <c r="R11" s="7">
        <f t="shared" ref="R11:R22" si="6">IF(Q11=0,,($Q$9-Q11)*$Q$7*100/$Q$9)</f>
        <v>405.31561461794018</v>
      </c>
      <c r="S11" s="50"/>
      <c r="T11" s="7">
        <f t="shared" ref="T11:T22" si="7">IF(S11=0,,($S$9-S11)*$S$7*100/$S$9)</f>
        <v>0</v>
      </c>
      <c r="U11" s="50"/>
      <c r="V11" s="7">
        <f t="shared" ref="V11:V26" si="8">IF(U11=0,,($U$9-U11)*$U$7*100/$U$9)</f>
        <v>0</v>
      </c>
      <c r="W11" s="50">
        <v>2</v>
      </c>
      <c r="X11" s="7">
        <f t="shared" ref="X11:X42" si="9">IF(W11=0,,($W$9-W11)*$W$7*100/$W$9)</f>
        <v>286.04651162790697</v>
      </c>
      <c r="Y11" s="50">
        <v>42</v>
      </c>
      <c r="Z11" s="7">
        <f t="shared" ref="Z11:Z22" si="10">IF(Y11=0,,($Y$9-Y11)*$Y$7*100/$Y$9)</f>
        <v>473.36683417085425</v>
      </c>
      <c r="AA11" s="8">
        <f t="shared" ref="AA11:AA42" si="11">SUM(F11,H11,L11,J11,,N11,P11,R11,T11,V11,X11,Z11)</f>
        <v>2604.9975263389179</v>
      </c>
      <c r="AB11" s="7">
        <f t="shared" ref="AB11:AB42" si="12">ROW(B11)-10</f>
        <v>1</v>
      </c>
    </row>
    <row r="12" spans="1:28" x14ac:dyDescent="0.3">
      <c r="A12" s="18">
        <f>AB12</f>
        <v>2</v>
      </c>
      <c r="B12" s="20" t="s">
        <v>52</v>
      </c>
      <c r="C12" s="20" t="s">
        <v>86</v>
      </c>
      <c r="D12" s="20" t="s">
        <v>44</v>
      </c>
      <c r="E12" s="20">
        <v>5</v>
      </c>
      <c r="F12" s="22">
        <f t="shared" si="0"/>
        <v>176.1904761904762</v>
      </c>
      <c r="G12" s="20">
        <v>225</v>
      </c>
      <c r="H12" s="7">
        <f t="shared" si="1"/>
        <v>197.58064516129033</v>
      </c>
      <c r="I12" s="20"/>
      <c r="J12" s="22">
        <f t="shared" si="2"/>
        <v>0</v>
      </c>
      <c r="K12" s="13">
        <v>125</v>
      </c>
      <c r="L12" s="7">
        <f t="shared" si="3"/>
        <v>288.85135135135135</v>
      </c>
      <c r="M12" s="6"/>
      <c r="N12" s="7">
        <f t="shared" si="4"/>
        <v>0</v>
      </c>
      <c r="O12" s="6">
        <v>2</v>
      </c>
      <c r="P12" s="7">
        <f t="shared" si="5"/>
        <v>190</v>
      </c>
      <c r="Q12" s="13">
        <v>100</v>
      </c>
      <c r="R12" s="7">
        <f t="shared" si="6"/>
        <v>333.8870431893688</v>
      </c>
      <c r="S12" s="6">
        <v>74</v>
      </c>
      <c r="T12" s="7">
        <f t="shared" si="7"/>
        <v>379.87012987012986</v>
      </c>
      <c r="U12" s="6"/>
      <c r="V12" s="7">
        <f t="shared" si="8"/>
        <v>0</v>
      </c>
      <c r="W12" s="6">
        <v>5</v>
      </c>
      <c r="X12" s="7">
        <f t="shared" si="9"/>
        <v>265.11627906976742</v>
      </c>
      <c r="Y12" s="6">
        <v>93</v>
      </c>
      <c r="Z12" s="7">
        <f t="shared" si="10"/>
        <v>319.59798994974875</v>
      </c>
      <c r="AA12" s="8">
        <f t="shared" si="11"/>
        <v>2151.0939147821327</v>
      </c>
      <c r="AB12" s="7">
        <f t="shared" si="12"/>
        <v>2</v>
      </c>
    </row>
    <row r="13" spans="1:28" x14ac:dyDescent="0.3">
      <c r="A13" s="18">
        <f>AB13</f>
        <v>3</v>
      </c>
      <c r="B13" s="13" t="s">
        <v>166</v>
      </c>
      <c r="C13" s="13" t="s">
        <v>167</v>
      </c>
      <c r="D13" s="13" t="s">
        <v>44</v>
      </c>
      <c r="E13" s="22"/>
      <c r="F13" s="22">
        <f t="shared" si="0"/>
        <v>0</v>
      </c>
      <c r="G13" s="22">
        <v>167</v>
      </c>
      <c r="H13" s="7">
        <f t="shared" si="1"/>
        <v>275.53763440860217</v>
      </c>
      <c r="I13" s="22"/>
      <c r="J13" s="22">
        <f t="shared" si="2"/>
        <v>0</v>
      </c>
      <c r="K13" s="22"/>
      <c r="L13" s="7">
        <f t="shared" si="3"/>
        <v>0</v>
      </c>
      <c r="M13" s="7"/>
      <c r="N13" s="7">
        <f t="shared" si="4"/>
        <v>0</v>
      </c>
      <c r="O13" s="7">
        <v>1</v>
      </c>
      <c r="P13" s="7">
        <f t="shared" si="5"/>
        <v>195</v>
      </c>
      <c r="Q13" s="22">
        <v>82</v>
      </c>
      <c r="R13" s="7">
        <f t="shared" si="6"/>
        <v>363.78737541528238</v>
      </c>
      <c r="S13" s="7"/>
      <c r="T13" s="7">
        <f t="shared" si="7"/>
        <v>0</v>
      </c>
      <c r="U13" s="7">
        <v>3</v>
      </c>
      <c r="V13" s="7">
        <f t="shared" si="8"/>
        <v>493.61702127659572</v>
      </c>
      <c r="W13" s="7">
        <v>3</v>
      </c>
      <c r="X13" s="7">
        <f t="shared" si="9"/>
        <v>279.06976744186045</v>
      </c>
      <c r="Y13" s="7">
        <v>48</v>
      </c>
      <c r="Z13" s="7">
        <f t="shared" si="10"/>
        <v>455.27638190954775</v>
      </c>
      <c r="AA13" s="8">
        <f t="shared" si="11"/>
        <v>2062.2881804518884</v>
      </c>
      <c r="AB13" s="7">
        <f t="shared" si="12"/>
        <v>3</v>
      </c>
    </row>
    <row r="14" spans="1:28" x14ac:dyDescent="0.3">
      <c r="A14" s="18">
        <f>AB14</f>
        <v>4</v>
      </c>
      <c r="B14" s="13" t="s">
        <v>141</v>
      </c>
      <c r="C14" s="13" t="s">
        <v>142</v>
      </c>
      <c r="D14" s="13" t="s">
        <v>44</v>
      </c>
      <c r="E14" s="20">
        <v>13</v>
      </c>
      <c r="F14" s="22">
        <f t="shared" si="0"/>
        <v>138.0952380952381</v>
      </c>
      <c r="G14" s="20">
        <v>160</v>
      </c>
      <c r="H14" s="7">
        <f t="shared" si="1"/>
        <v>284.94623655913978</v>
      </c>
      <c r="I14" s="20">
        <v>17</v>
      </c>
      <c r="J14" s="22">
        <f t="shared" si="2"/>
        <v>110.52631578947368</v>
      </c>
      <c r="K14" s="13">
        <v>146</v>
      </c>
      <c r="L14" s="7">
        <f t="shared" si="3"/>
        <v>253.37837837837839</v>
      </c>
      <c r="M14" s="6"/>
      <c r="N14" s="7">
        <f t="shared" si="4"/>
        <v>0</v>
      </c>
      <c r="O14" s="6">
        <v>9</v>
      </c>
      <c r="P14" s="7">
        <f t="shared" si="5"/>
        <v>155</v>
      </c>
      <c r="Q14" s="13">
        <v>176</v>
      </c>
      <c r="R14" s="7">
        <f t="shared" si="6"/>
        <v>207.64119601328903</v>
      </c>
      <c r="S14" s="6">
        <v>65</v>
      </c>
      <c r="T14" s="7">
        <f t="shared" si="7"/>
        <v>394.48051948051949</v>
      </c>
      <c r="U14" s="6">
        <v>121</v>
      </c>
      <c r="V14" s="7">
        <f t="shared" si="8"/>
        <v>242.55319148936169</v>
      </c>
      <c r="W14" s="6">
        <v>22</v>
      </c>
      <c r="X14" s="7">
        <f t="shared" si="9"/>
        <v>146.51162790697674</v>
      </c>
      <c r="Y14" s="6">
        <v>177</v>
      </c>
      <c r="Z14" s="7">
        <f t="shared" si="10"/>
        <v>66.331658291457288</v>
      </c>
      <c r="AA14" s="8">
        <f t="shared" si="11"/>
        <v>1999.4643620038341</v>
      </c>
      <c r="AB14" s="7">
        <f t="shared" si="12"/>
        <v>4</v>
      </c>
    </row>
    <row r="15" spans="1:28" x14ac:dyDescent="0.3">
      <c r="A15" s="18">
        <v>5</v>
      </c>
      <c r="B15" s="20" t="s">
        <v>177</v>
      </c>
      <c r="C15" s="20" t="s">
        <v>55</v>
      </c>
      <c r="D15" s="20" t="s">
        <v>98</v>
      </c>
      <c r="E15" s="64">
        <v>17</v>
      </c>
      <c r="F15" s="22">
        <f t="shared" si="0"/>
        <v>119.04761904761905</v>
      </c>
      <c r="G15" s="20"/>
      <c r="H15" s="7">
        <f t="shared" si="1"/>
        <v>0</v>
      </c>
      <c r="I15" s="64">
        <v>18</v>
      </c>
      <c r="J15" s="22">
        <f t="shared" si="2"/>
        <v>105.26315789473684</v>
      </c>
      <c r="K15" s="20"/>
      <c r="L15" s="7">
        <f t="shared" si="3"/>
        <v>0</v>
      </c>
      <c r="M15" s="62">
        <v>3</v>
      </c>
      <c r="N15" s="7">
        <f t="shared" si="4"/>
        <v>178.57142857142858</v>
      </c>
      <c r="O15" s="62">
        <v>14</v>
      </c>
      <c r="P15" s="7">
        <f t="shared" si="5"/>
        <v>130</v>
      </c>
      <c r="Q15" s="63">
        <v>254</v>
      </c>
      <c r="R15" s="7">
        <f t="shared" si="6"/>
        <v>78.073089700996675</v>
      </c>
      <c r="S15" s="62">
        <v>156</v>
      </c>
      <c r="T15" s="7">
        <f t="shared" si="7"/>
        <v>246.75324675324674</v>
      </c>
      <c r="U15" s="62">
        <v>164</v>
      </c>
      <c r="V15" s="7">
        <f t="shared" si="8"/>
        <v>151.06382978723406</v>
      </c>
      <c r="W15" s="62">
        <v>3</v>
      </c>
      <c r="X15" s="7">
        <f t="shared" si="9"/>
        <v>279.06976744186045</v>
      </c>
      <c r="Y15" s="6">
        <v>184</v>
      </c>
      <c r="Z15" s="7">
        <f t="shared" si="10"/>
        <v>45.226130653266331</v>
      </c>
      <c r="AA15" s="8">
        <f t="shared" si="11"/>
        <v>1333.0682698503888</v>
      </c>
      <c r="AB15" s="7">
        <f t="shared" si="12"/>
        <v>5</v>
      </c>
    </row>
    <row r="16" spans="1:28" x14ac:dyDescent="0.3">
      <c r="A16" s="18">
        <v>6</v>
      </c>
      <c r="B16" s="13" t="s">
        <v>127</v>
      </c>
      <c r="C16" s="13" t="s">
        <v>128</v>
      </c>
      <c r="D16" s="13" t="s">
        <v>89</v>
      </c>
      <c r="E16" s="6"/>
      <c r="F16" s="22">
        <f t="shared" si="0"/>
        <v>0</v>
      </c>
      <c r="G16" s="20"/>
      <c r="H16" s="7">
        <f t="shared" si="1"/>
        <v>0</v>
      </c>
      <c r="I16" s="64">
        <v>1</v>
      </c>
      <c r="J16" s="22">
        <f t="shared" si="2"/>
        <v>194.73684210526315</v>
      </c>
      <c r="K16" s="13"/>
      <c r="L16" s="7">
        <f t="shared" si="3"/>
        <v>0</v>
      </c>
      <c r="M16" s="62">
        <v>2</v>
      </c>
      <c r="N16" s="7">
        <f t="shared" si="4"/>
        <v>185.71428571428572</v>
      </c>
      <c r="O16" s="62">
        <v>7</v>
      </c>
      <c r="P16" s="7">
        <f t="shared" si="5"/>
        <v>165</v>
      </c>
      <c r="Q16" s="13"/>
      <c r="R16" s="7">
        <f t="shared" si="6"/>
        <v>0</v>
      </c>
      <c r="S16" s="6"/>
      <c r="T16" s="7">
        <f t="shared" si="7"/>
        <v>0</v>
      </c>
      <c r="U16" s="62">
        <v>97</v>
      </c>
      <c r="V16" s="7">
        <f t="shared" si="8"/>
        <v>293.61702127659572</v>
      </c>
      <c r="W16" s="62">
        <v>7</v>
      </c>
      <c r="X16" s="7">
        <f t="shared" si="9"/>
        <v>251.16279069767441</v>
      </c>
      <c r="Y16" s="6"/>
      <c r="Z16" s="7">
        <f t="shared" si="10"/>
        <v>0</v>
      </c>
      <c r="AA16" s="8">
        <f t="shared" si="11"/>
        <v>1090.2309397938191</v>
      </c>
      <c r="AB16" s="7">
        <f t="shared" si="12"/>
        <v>6</v>
      </c>
    </row>
    <row r="17" spans="1:28" x14ac:dyDescent="0.3">
      <c r="A17" s="18">
        <v>7</v>
      </c>
      <c r="B17" s="20" t="s">
        <v>52</v>
      </c>
      <c r="C17" s="20" t="s">
        <v>53</v>
      </c>
      <c r="D17" s="20" t="s">
        <v>412</v>
      </c>
      <c r="E17" s="64">
        <v>8</v>
      </c>
      <c r="F17" s="22">
        <f t="shared" si="0"/>
        <v>161.9047619047619</v>
      </c>
      <c r="G17" s="64">
        <v>180</v>
      </c>
      <c r="H17" s="7">
        <f t="shared" si="1"/>
        <v>258.06451612903226</v>
      </c>
      <c r="I17" s="20"/>
      <c r="J17" s="22">
        <f t="shared" si="2"/>
        <v>0</v>
      </c>
      <c r="K17" s="13"/>
      <c r="L17" s="7">
        <f t="shared" si="3"/>
        <v>0</v>
      </c>
      <c r="M17" s="6"/>
      <c r="N17" s="7">
        <f t="shared" si="4"/>
        <v>0</v>
      </c>
      <c r="O17" s="62">
        <v>6</v>
      </c>
      <c r="P17" s="7">
        <f t="shared" si="5"/>
        <v>170</v>
      </c>
      <c r="Q17" s="63">
        <v>261</v>
      </c>
      <c r="R17" s="7">
        <f t="shared" si="6"/>
        <v>66.44518272425249</v>
      </c>
      <c r="S17" s="6"/>
      <c r="T17" s="7">
        <f t="shared" si="7"/>
        <v>0</v>
      </c>
      <c r="U17" s="6"/>
      <c r="V17" s="7">
        <f t="shared" si="8"/>
        <v>0</v>
      </c>
      <c r="W17" s="62">
        <v>6</v>
      </c>
      <c r="X17" s="7">
        <f t="shared" si="9"/>
        <v>258.13953488372096</v>
      </c>
      <c r="Y17" s="6">
        <v>149</v>
      </c>
      <c r="Z17" s="7">
        <f t="shared" si="10"/>
        <v>150.7537688442211</v>
      </c>
      <c r="AA17" s="8">
        <f t="shared" si="11"/>
        <v>1065.3077644859886</v>
      </c>
      <c r="AB17" s="7">
        <f t="shared" si="12"/>
        <v>7</v>
      </c>
    </row>
    <row r="18" spans="1:28" x14ac:dyDescent="0.3">
      <c r="A18" s="18">
        <v>8</v>
      </c>
      <c r="B18" s="13" t="s">
        <v>186</v>
      </c>
      <c r="C18" s="13" t="s">
        <v>187</v>
      </c>
      <c r="D18" s="13" t="s">
        <v>98</v>
      </c>
      <c r="E18" s="63">
        <v>11</v>
      </c>
      <c r="F18" s="22">
        <f t="shared" si="0"/>
        <v>147.61904761904762</v>
      </c>
      <c r="G18" s="13"/>
      <c r="H18" s="7">
        <f t="shared" si="1"/>
        <v>0</v>
      </c>
      <c r="I18" s="13"/>
      <c r="J18" s="22">
        <f t="shared" si="2"/>
        <v>0</v>
      </c>
      <c r="K18" s="13"/>
      <c r="L18" s="7">
        <f t="shared" si="3"/>
        <v>0</v>
      </c>
      <c r="M18" s="62">
        <v>5</v>
      </c>
      <c r="N18" s="7">
        <f t="shared" si="4"/>
        <v>164.28571428571428</v>
      </c>
      <c r="O18" s="62">
        <v>12</v>
      </c>
      <c r="P18" s="7">
        <f t="shared" si="5"/>
        <v>140</v>
      </c>
      <c r="Q18" s="63">
        <v>252</v>
      </c>
      <c r="R18" s="7">
        <f t="shared" si="6"/>
        <v>81.395348837209298</v>
      </c>
      <c r="S18" s="6"/>
      <c r="T18" s="7">
        <f t="shared" si="7"/>
        <v>0</v>
      </c>
      <c r="U18" s="62">
        <v>149</v>
      </c>
      <c r="V18" s="7">
        <f t="shared" si="8"/>
        <v>182.97872340425531</v>
      </c>
      <c r="W18" s="62">
        <v>12</v>
      </c>
      <c r="X18" s="7">
        <f t="shared" si="9"/>
        <v>216.27906976744185</v>
      </c>
      <c r="Y18" s="6">
        <v>194</v>
      </c>
      <c r="Z18" s="7">
        <f t="shared" si="10"/>
        <v>15.075376884422111</v>
      </c>
      <c r="AA18" s="8">
        <f t="shared" si="11"/>
        <v>947.6332807980906</v>
      </c>
      <c r="AB18" s="6">
        <f t="shared" si="12"/>
        <v>8</v>
      </c>
    </row>
    <row r="19" spans="1:28" x14ac:dyDescent="0.3">
      <c r="A19" s="19">
        <v>9</v>
      </c>
      <c r="B19" s="13" t="s">
        <v>174</v>
      </c>
      <c r="C19" s="13" t="s">
        <v>75</v>
      </c>
      <c r="D19" s="13" t="s">
        <v>44</v>
      </c>
      <c r="E19" s="22"/>
      <c r="F19" s="22">
        <f t="shared" si="0"/>
        <v>0</v>
      </c>
      <c r="G19" s="61">
        <v>177</v>
      </c>
      <c r="H19" s="7">
        <f t="shared" si="1"/>
        <v>262.09677419354841</v>
      </c>
      <c r="I19" s="61">
        <v>22</v>
      </c>
      <c r="J19" s="22">
        <f t="shared" si="2"/>
        <v>84.21052631578948</v>
      </c>
      <c r="K19" s="61">
        <v>188</v>
      </c>
      <c r="L19" s="7">
        <f t="shared" si="3"/>
        <v>182.43243243243242</v>
      </c>
      <c r="M19" s="7"/>
      <c r="N19" s="7">
        <f t="shared" si="4"/>
        <v>0</v>
      </c>
      <c r="O19" s="60">
        <v>8</v>
      </c>
      <c r="P19" s="7">
        <f t="shared" si="5"/>
        <v>160</v>
      </c>
      <c r="Q19" s="61">
        <v>199</v>
      </c>
      <c r="R19" s="7">
        <f t="shared" si="6"/>
        <v>169.43521594684384</v>
      </c>
      <c r="S19" s="7"/>
      <c r="T19" s="7">
        <f t="shared" si="7"/>
        <v>0</v>
      </c>
      <c r="U19" s="60">
        <v>194</v>
      </c>
      <c r="V19" s="7">
        <f t="shared" si="8"/>
        <v>87.234042553191486</v>
      </c>
      <c r="W19" s="60"/>
      <c r="X19" s="7">
        <f t="shared" si="9"/>
        <v>0</v>
      </c>
      <c r="Y19" s="7"/>
      <c r="Z19" s="7">
        <f t="shared" si="10"/>
        <v>0</v>
      </c>
      <c r="AA19" s="8">
        <f t="shared" si="11"/>
        <v>945.4089914418056</v>
      </c>
      <c r="AB19" s="6">
        <f t="shared" si="12"/>
        <v>9</v>
      </c>
    </row>
    <row r="20" spans="1:28" x14ac:dyDescent="0.3">
      <c r="A20" s="19">
        <v>10</v>
      </c>
      <c r="B20" s="20" t="s">
        <v>108</v>
      </c>
      <c r="C20" s="20" t="s">
        <v>82</v>
      </c>
      <c r="D20" s="20" t="s">
        <v>44</v>
      </c>
      <c r="E20" s="20"/>
      <c r="F20" s="22">
        <f t="shared" si="0"/>
        <v>0</v>
      </c>
      <c r="G20" s="20"/>
      <c r="H20" s="7">
        <f t="shared" si="1"/>
        <v>0</v>
      </c>
      <c r="I20" s="20"/>
      <c r="J20" s="22">
        <f t="shared" si="2"/>
        <v>0</v>
      </c>
      <c r="K20" s="13"/>
      <c r="L20" s="7">
        <f t="shared" si="3"/>
        <v>0</v>
      </c>
      <c r="M20" s="6"/>
      <c r="N20" s="7">
        <f t="shared" si="4"/>
        <v>0</v>
      </c>
      <c r="O20" s="62">
        <v>10</v>
      </c>
      <c r="P20" s="7">
        <f t="shared" si="5"/>
        <v>150</v>
      </c>
      <c r="Q20" s="13"/>
      <c r="R20" s="7">
        <f t="shared" si="6"/>
        <v>0</v>
      </c>
      <c r="S20" s="62">
        <v>178</v>
      </c>
      <c r="T20" s="7">
        <f t="shared" si="7"/>
        <v>211.03896103896105</v>
      </c>
      <c r="U20" s="6"/>
      <c r="V20" s="7">
        <f t="shared" si="8"/>
        <v>0</v>
      </c>
      <c r="W20" s="62">
        <v>1</v>
      </c>
      <c r="X20" s="7">
        <f t="shared" si="9"/>
        <v>293.02325581395348</v>
      </c>
      <c r="Y20" s="6">
        <v>103</v>
      </c>
      <c r="Z20" s="7">
        <f t="shared" si="10"/>
        <v>289.4472361809045</v>
      </c>
      <c r="AA20" s="8">
        <f t="shared" si="11"/>
        <v>943.509453033819</v>
      </c>
      <c r="AB20" s="6">
        <f t="shared" si="12"/>
        <v>10</v>
      </c>
    </row>
    <row r="21" spans="1:28" x14ac:dyDescent="0.3">
      <c r="A21" s="19">
        <v>11</v>
      </c>
      <c r="B21" s="13" t="s">
        <v>165</v>
      </c>
      <c r="C21" s="13" t="s">
        <v>126</v>
      </c>
      <c r="D21" s="13" t="s">
        <v>123</v>
      </c>
      <c r="E21" s="22"/>
      <c r="F21" s="22">
        <f t="shared" si="0"/>
        <v>0</v>
      </c>
      <c r="G21" s="61">
        <v>133</v>
      </c>
      <c r="H21" s="7">
        <f t="shared" si="1"/>
        <v>321.23655913978496</v>
      </c>
      <c r="I21" s="22"/>
      <c r="J21" s="22">
        <f t="shared" si="2"/>
        <v>0</v>
      </c>
      <c r="K21" s="22"/>
      <c r="L21" s="7">
        <f t="shared" si="3"/>
        <v>0</v>
      </c>
      <c r="M21" s="7"/>
      <c r="N21" s="7">
        <f t="shared" si="4"/>
        <v>0</v>
      </c>
      <c r="O21" s="7"/>
      <c r="P21" s="7">
        <f t="shared" si="5"/>
        <v>0</v>
      </c>
      <c r="Q21" s="22"/>
      <c r="R21" s="7">
        <f t="shared" si="6"/>
        <v>0</v>
      </c>
      <c r="S21" s="7"/>
      <c r="T21" s="7">
        <f t="shared" si="7"/>
        <v>0</v>
      </c>
      <c r="U21" s="60">
        <v>113</v>
      </c>
      <c r="V21" s="7">
        <f t="shared" si="8"/>
        <v>259.57446808510639</v>
      </c>
      <c r="W21" s="60">
        <v>18</v>
      </c>
      <c r="X21" s="7">
        <f t="shared" si="9"/>
        <v>174.41860465116278</v>
      </c>
      <c r="Y21" s="7">
        <v>190</v>
      </c>
      <c r="Z21" s="7">
        <f t="shared" si="10"/>
        <v>27.1356783919598</v>
      </c>
      <c r="AA21" s="8">
        <f t="shared" si="11"/>
        <v>782.36531026801401</v>
      </c>
      <c r="AB21" s="6">
        <f t="shared" si="12"/>
        <v>11</v>
      </c>
    </row>
    <row r="22" spans="1:28" x14ac:dyDescent="0.3">
      <c r="A22" s="19">
        <v>12</v>
      </c>
      <c r="B22" s="13" t="s">
        <v>192</v>
      </c>
      <c r="C22" s="13" t="s">
        <v>193</v>
      </c>
      <c r="D22" s="13" t="s">
        <v>194</v>
      </c>
      <c r="E22" s="20"/>
      <c r="F22" s="22">
        <f t="shared" si="0"/>
        <v>0</v>
      </c>
      <c r="G22" s="20"/>
      <c r="H22" s="7">
        <f t="shared" si="1"/>
        <v>0</v>
      </c>
      <c r="I22" s="20"/>
      <c r="J22" s="22">
        <f t="shared" si="2"/>
        <v>0</v>
      </c>
      <c r="K22" s="13"/>
      <c r="L22" s="7">
        <f t="shared" si="3"/>
        <v>0</v>
      </c>
      <c r="M22" s="62">
        <v>3</v>
      </c>
      <c r="N22" s="7">
        <f t="shared" si="4"/>
        <v>178.57142857142858</v>
      </c>
      <c r="O22" s="62">
        <v>16</v>
      </c>
      <c r="P22" s="7">
        <f t="shared" si="5"/>
        <v>120</v>
      </c>
      <c r="Q22" s="13"/>
      <c r="R22" s="7">
        <f t="shared" si="6"/>
        <v>0</v>
      </c>
      <c r="S22" s="6"/>
      <c r="T22" s="7">
        <f t="shared" si="7"/>
        <v>0</v>
      </c>
      <c r="U22" s="62">
        <v>213</v>
      </c>
      <c r="V22" s="7">
        <f t="shared" si="8"/>
        <v>46.808510638297875</v>
      </c>
      <c r="W22" s="62">
        <v>11</v>
      </c>
      <c r="X22" s="7">
        <f t="shared" si="9"/>
        <v>223.25581395348837</v>
      </c>
      <c r="Y22" s="6">
        <v>156</v>
      </c>
      <c r="Z22" s="7">
        <f t="shared" si="10"/>
        <v>129.64824120603015</v>
      </c>
      <c r="AA22" s="8">
        <f t="shared" si="11"/>
        <v>698.28399436924497</v>
      </c>
      <c r="AB22" s="6">
        <f t="shared" si="12"/>
        <v>12</v>
      </c>
    </row>
    <row r="23" spans="1:28" x14ac:dyDescent="0.3">
      <c r="A23" s="19">
        <v>13</v>
      </c>
      <c r="B23" s="13" t="s">
        <v>175</v>
      </c>
      <c r="C23" s="13" t="s">
        <v>272</v>
      </c>
      <c r="D23" s="13" t="s">
        <v>44</v>
      </c>
      <c r="E23" s="6"/>
      <c r="F23" s="22">
        <f t="shared" si="0"/>
        <v>0</v>
      </c>
      <c r="G23" s="64">
        <v>323</v>
      </c>
      <c r="H23" s="7">
        <f t="shared" si="1"/>
        <v>65.86021505376344</v>
      </c>
      <c r="I23" s="6"/>
      <c r="J23" s="22">
        <f t="shared" si="2"/>
        <v>0</v>
      </c>
      <c r="K23" s="13"/>
      <c r="L23" s="7">
        <f t="shared" si="3"/>
        <v>0</v>
      </c>
      <c r="M23" s="6"/>
      <c r="N23" s="7">
        <f t="shared" si="4"/>
        <v>0</v>
      </c>
      <c r="O23" s="62">
        <v>15</v>
      </c>
      <c r="P23" s="7">
        <f t="shared" si="5"/>
        <v>125</v>
      </c>
      <c r="Q23" s="13"/>
      <c r="R23" s="7"/>
      <c r="S23" s="6"/>
      <c r="T23" s="7"/>
      <c r="U23" s="62">
        <v>164</v>
      </c>
      <c r="V23" s="7">
        <f t="shared" si="8"/>
        <v>151.06382978723406</v>
      </c>
      <c r="W23" s="62">
        <v>9</v>
      </c>
      <c r="X23" s="7">
        <f t="shared" si="9"/>
        <v>237.2093023255814</v>
      </c>
      <c r="Y23" s="6"/>
      <c r="Z23" s="7"/>
      <c r="AA23" s="8">
        <f t="shared" si="11"/>
        <v>579.13334716657891</v>
      </c>
      <c r="AB23" s="6">
        <f t="shared" si="12"/>
        <v>13</v>
      </c>
    </row>
    <row r="24" spans="1:28" x14ac:dyDescent="0.3">
      <c r="A24" s="19">
        <v>14</v>
      </c>
      <c r="B24" s="20" t="s">
        <v>199</v>
      </c>
      <c r="C24" s="20" t="s">
        <v>200</v>
      </c>
      <c r="D24" s="20" t="s">
        <v>201</v>
      </c>
      <c r="E24" s="6"/>
      <c r="F24" s="22">
        <f t="shared" si="0"/>
        <v>0</v>
      </c>
      <c r="G24" s="20"/>
      <c r="H24" s="7">
        <f t="shared" si="1"/>
        <v>0</v>
      </c>
      <c r="I24" s="20"/>
      <c r="J24" s="22">
        <f t="shared" si="2"/>
        <v>0</v>
      </c>
      <c r="K24" s="20"/>
      <c r="L24" s="7">
        <f t="shared" si="3"/>
        <v>0</v>
      </c>
      <c r="M24" s="62">
        <v>9</v>
      </c>
      <c r="N24" s="7">
        <f t="shared" si="4"/>
        <v>135.71428571428572</v>
      </c>
      <c r="O24" s="62">
        <v>11</v>
      </c>
      <c r="P24" s="7">
        <f t="shared" si="5"/>
        <v>145</v>
      </c>
      <c r="Q24" s="13"/>
      <c r="R24" s="7">
        <f>IF(Q24=0,,($Q$9-Q24)*$Q$7*100/$Q$9)</f>
        <v>0</v>
      </c>
      <c r="S24" s="6"/>
      <c r="T24" s="7">
        <f>IF(S24=0,,($S$9-S24)*$S$7*100/$S$9)</f>
        <v>0</v>
      </c>
      <c r="U24" s="62">
        <v>212</v>
      </c>
      <c r="V24" s="7">
        <f t="shared" si="8"/>
        <v>48.936170212765958</v>
      </c>
      <c r="W24" s="62">
        <v>8</v>
      </c>
      <c r="X24" s="7">
        <f t="shared" si="9"/>
        <v>244.18604651162789</v>
      </c>
      <c r="Y24" s="6"/>
      <c r="Z24" s="7">
        <f>IF(Y24=0,,($Y$9-Y24)*$Y$7*100/$Y$9)</f>
        <v>0</v>
      </c>
      <c r="AA24" s="8">
        <f t="shared" si="11"/>
        <v>573.83650243867953</v>
      </c>
      <c r="AB24" s="6">
        <f t="shared" si="12"/>
        <v>14</v>
      </c>
    </row>
    <row r="25" spans="1:28" x14ac:dyDescent="0.3">
      <c r="A25" s="19">
        <v>15</v>
      </c>
      <c r="B25" s="20" t="s">
        <v>173</v>
      </c>
      <c r="C25" s="20" t="s">
        <v>119</v>
      </c>
      <c r="D25" s="20" t="s">
        <v>130</v>
      </c>
      <c r="E25" s="6"/>
      <c r="F25" s="22">
        <f t="shared" si="0"/>
        <v>0</v>
      </c>
      <c r="G25" s="20"/>
      <c r="H25" s="7">
        <f t="shared" si="1"/>
        <v>0</v>
      </c>
      <c r="I25" s="20"/>
      <c r="J25" s="22">
        <f t="shared" si="2"/>
        <v>0</v>
      </c>
      <c r="K25" s="13"/>
      <c r="L25" s="7">
        <f t="shared" si="3"/>
        <v>0</v>
      </c>
      <c r="M25" s="6">
        <v>7</v>
      </c>
      <c r="N25" s="7">
        <f t="shared" si="4"/>
        <v>150</v>
      </c>
      <c r="O25" s="6"/>
      <c r="P25" s="7">
        <f t="shared" si="5"/>
        <v>0</v>
      </c>
      <c r="Q25" s="13"/>
      <c r="R25" s="7">
        <f>IF(Q25=0,,($Q$9-Q25)*$Q$7*100/$Q$9)</f>
        <v>0</v>
      </c>
      <c r="S25" s="6"/>
      <c r="T25" s="7">
        <f>IF(S25=0,,($S$9-S25)*$S$7*100/$S$9)</f>
        <v>0</v>
      </c>
      <c r="U25" s="6">
        <v>175</v>
      </c>
      <c r="V25" s="7">
        <f t="shared" si="8"/>
        <v>127.65957446808511</v>
      </c>
      <c r="W25" s="6">
        <v>13</v>
      </c>
      <c r="X25" s="7">
        <f t="shared" si="9"/>
        <v>209.30232558139534</v>
      </c>
      <c r="Y25" s="6"/>
      <c r="Z25" s="7">
        <f>IF(Y25=0,,($Y$9-Y25)*$Y$7*100/$Y$9)</f>
        <v>0</v>
      </c>
      <c r="AA25" s="8">
        <f t="shared" si="11"/>
        <v>486.96190004948045</v>
      </c>
      <c r="AB25" s="6">
        <f t="shared" si="12"/>
        <v>15</v>
      </c>
    </row>
    <row r="26" spans="1:28" x14ac:dyDescent="0.3">
      <c r="A26" s="19">
        <v>16</v>
      </c>
      <c r="B26" s="13" t="s">
        <v>228</v>
      </c>
      <c r="C26" s="13" t="s">
        <v>185</v>
      </c>
      <c r="D26" s="13" t="s">
        <v>101</v>
      </c>
      <c r="E26" s="20">
        <v>26</v>
      </c>
      <c r="F26" s="22">
        <f t="shared" si="0"/>
        <v>76.19047619047619</v>
      </c>
      <c r="G26" s="20"/>
      <c r="H26" s="7">
        <f t="shared" si="1"/>
        <v>0</v>
      </c>
      <c r="I26" s="6"/>
      <c r="J26" s="22">
        <f t="shared" si="2"/>
        <v>0</v>
      </c>
      <c r="K26" s="13"/>
      <c r="L26" s="7">
        <f t="shared" si="3"/>
        <v>0</v>
      </c>
      <c r="M26" s="6">
        <v>12</v>
      </c>
      <c r="N26" s="7">
        <f t="shared" si="4"/>
        <v>114.28571428571429</v>
      </c>
      <c r="O26" s="6">
        <v>21</v>
      </c>
      <c r="P26" s="7">
        <f t="shared" si="5"/>
        <v>95</v>
      </c>
      <c r="Q26" s="13"/>
      <c r="R26" s="7">
        <f>IF(Q26=0,,($Q$9-Q26)*$Q$7*100/$Q$9)</f>
        <v>0</v>
      </c>
      <c r="S26" s="6"/>
      <c r="T26" s="7">
        <f>IF(S26=0,,($S$9-S26)*$S$7*100/$S$9)</f>
        <v>0</v>
      </c>
      <c r="U26" s="6">
        <v>192</v>
      </c>
      <c r="V26" s="7">
        <f t="shared" si="8"/>
        <v>91.489361702127653</v>
      </c>
      <c r="W26" s="6">
        <v>28</v>
      </c>
      <c r="X26" s="7">
        <f t="shared" si="9"/>
        <v>104.65116279069767</v>
      </c>
      <c r="Y26" s="6"/>
      <c r="Z26" s="7"/>
      <c r="AA26" s="8">
        <f t="shared" si="11"/>
        <v>481.61671496901579</v>
      </c>
      <c r="AB26" s="6">
        <f t="shared" si="12"/>
        <v>16</v>
      </c>
    </row>
    <row r="27" spans="1:28" x14ac:dyDescent="0.3">
      <c r="A27" s="19">
        <v>17</v>
      </c>
      <c r="B27" s="13" t="s">
        <v>730</v>
      </c>
      <c r="C27" s="13" t="s">
        <v>595</v>
      </c>
      <c r="D27" s="13" t="s">
        <v>731</v>
      </c>
      <c r="E27" s="20"/>
      <c r="F27" s="22">
        <f t="shared" si="0"/>
        <v>0</v>
      </c>
      <c r="G27" s="20"/>
      <c r="H27" s="7">
        <f t="shared" si="1"/>
        <v>0</v>
      </c>
      <c r="I27" s="6"/>
      <c r="J27" s="22">
        <f t="shared" si="2"/>
        <v>0</v>
      </c>
      <c r="K27" s="13"/>
      <c r="L27" s="7">
        <f t="shared" si="3"/>
        <v>0</v>
      </c>
      <c r="M27" s="6"/>
      <c r="N27" s="7">
        <f t="shared" si="4"/>
        <v>0</v>
      </c>
      <c r="O27" s="6">
        <v>23</v>
      </c>
      <c r="P27" s="7">
        <f t="shared" si="5"/>
        <v>85</v>
      </c>
      <c r="Q27" s="13"/>
      <c r="R27" s="7"/>
      <c r="S27" s="6"/>
      <c r="T27" s="7"/>
      <c r="U27" s="6"/>
      <c r="V27" s="7"/>
      <c r="W27" s="6">
        <v>10</v>
      </c>
      <c r="X27" s="7">
        <f t="shared" si="9"/>
        <v>230.23255813953489</v>
      </c>
      <c r="Y27" s="6"/>
      <c r="Z27" s="7"/>
      <c r="AA27" s="8">
        <f t="shared" si="11"/>
        <v>315.23255813953489</v>
      </c>
      <c r="AB27" s="6">
        <f t="shared" si="12"/>
        <v>17</v>
      </c>
    </row>
    <row r="28" spans="1:28" x14ac:dyDescent="0.3">
      <c r="A28" s="19">
        <v>18</v>
      </c>
      <c r="B28" s="13" t="s">
        <v>190</v>
      </c>
      <c r="C28" s="20" t="s">
        <v>191</v>
      </c>
      <c r="D28" s="20" t="s">
        <v>89</v>
      </c>
      <c r="E28" s="6"/>
      <c r="F28" s="22">
        <f t="shared" si="0"/>
        <v>0</v>
      </c>
      <c r="G28" s="20"/>
      <c r="H28" s="7">
        <f t="shared" si="1"/>
        <v>0</v>
      </c>
      <c r="I28" s="20"/>
      <c r="J28" s="22">
        <f t="shared" si="2"/>
        <v>0</v>
      </c>
      <c r="K28" s="20"/>
      <c r="L28" s="7">
        <f t="shared" si="3"/>
        <v>0</v>
      </c>
      <c r="M28" s="6">
        <v>17</v>
      </c>
      <c r="N28" s="7">
        <f t="shared" si="4"/>
        <v>78.571428571428569</v>
      </c>
      <c r="O28" s="6">
        <v>29</v>
      </c>
      <c r="P28" s="7">
        <f t="shared" si="5"/>
        <v>55</v>
      </c>
      <c r="Q28" s="13"/>
      <c r="R28" s="7">
        <f>IF(Q28=0,,($Q$9-Q28)*$Q$7*100/$Q$9)</f>
        <v>0</v>
      </c>
      <c r="S28" s="6"/>
      <c r="T28" s="7">
        <f t="shared" ref="T28:T42" si="13">IF(S28=0,,($S$9-S28)*$S$7*100/$S$9)</f>
        <v>0</v>
      </c>
      <c r="U28" s="6"/>
      <c r="V28" s="7">
        <f t="shared" ref="V28:V42" si="14">IF(U28=0,,($U$9-U28)*$U$7*100/$U$9)</f>
        <v>0</v>
      </c>
      <c r="W28" s="6">
        <v>17</v>
      </c>
      <c r="X28" s="7">
        <f t="shared" si="9"/>
        <v>181.3953488372093</v>
      </c>
      <c r="Y28" s="6"/>
      <c r="Z28" s="7">
        <f>IF(Y28=0,,($Y$9-Y28)*$Y$7*100/$Y$9)</f>
        <v>0</v>
      </c>
      <c r="AA28" s="8">
        <f t="shared" si="11"/>
        <v>314.96677740863788</v>
      </c>
      <c r="AB28" s="6">
        <f t="shared" si="12"/>
        <v>18</v>
      </c>
    </row>
    <row r="29" spans="1:28" x14ac:dyDescent="0.3">
      <c r="A29" s="19">
        <v>19</v>
      </c>
      <c r="B29" s="13" t="s">
        <v>214</v>
      </c>
      <c r="C29" s="13" t="s">
        <v>215</v>
      </c>
      <c r="D29" s="13" t="s">
        <v>89</v>
      </c>
      <c r="E29" s="20"/>
      <c r="F29" s="22">
        <f t="shared" si="0"/>
        <v>0</v>
      </c>
      <c r="G29" s="20"/>
      <c r="H29" s="7">
        <f t="shared" si="1"/>
        <v>0</v>
      </c>
      <c r="I29" s="20"/>
      <c r="J29" s="22">
        <f t="shared" si="2"/>
        <v>0</v>
      </c>
      <c r="K29" s="13"/>
      <c r="L29" s="7">
        <f t="shared" si="3"/>
        <v>0</v>
      </c>
      <c r="M29" s="6">
        <v>8</v>
      </c>
      <c r="N29" s="7">
        <f t="shared" si="4"/>
        <v>142.85714285714286</v>
      </c>
      <c r="O29" s="6">
        <v>34</v>
      </c>
      <c r="P29" s="7">
        <f t="shared" si="5"/>
        <v>30</v>
      </c>
      <c r="Q29" s="13"/>
      <c r="R29" s="7">
        <f>IF(Q29=0,,($Q$9-Q29)*$Q$7*100/$Q$9)</f>
        <v>0</v>
      </c>
      <c r="S29" s="6"/>
      <c r="T29" s="7">
        <f t="shared" si="13"/>
        <v>0</v>
      </c>
      <c r="U29" s="6"/>
      <c r="V29" s="7">
        <f t="shared" si="14"/>
        <v>0</v>
      </c>
      <c r="W29" s="6">
        <v>25</v>
      </c>
      <c r="X29" s="7">
        <f t="shared" si="9"/>
        <v>125.58139534883721</v>
      </c>
      <c r="Y29" s="6"/>
      <c r="Z29" s="7">
        <f>IF(Y29=0,,($Y$9-Y29)*$Y$7*100/$Y$9)</f>
        <v>0</v>
      </c>
      <c r="AA29" s="8">
        <f t="shared" si="11"/>
        <v>298.43853820598008</v>
      </c>
      <c r="AB29" s="6">
        <f t="shared" si="12"/>
        <v>19</v>
      </c>
    </row>
    <row r="30" spans="1:28" x14ac:dyDescent="0.3">
      <c r="A30" s="19">
        <v>20</v>
      </c>
      <c r="B30" s="13" t="s">
        <v>224</v>
      </c>
      <c r="C30" s="13" t="s">
        <v>225</v>
      </c>
      <c r="D30" s="13" t="s">
        <v>44</v>
      </c>
      <c r="E30" s="13">
        <v>14</v>
      </c>
      <c r="F30" s="22">
        <f t="shared" si="0"/>
        <v>133.33333333333334</v>
      </c>
      <c r="G30" s="20"/>
      <c r="H30" s="7">
        <f t="shared" si="1"/>
        <v>0</v>
      </c>
      <c r="I30" s="20">
        <v>13</v>
      </c>
      <c r="J30" s="22">
        <f t="shared" si="2"/>
        <v>131.57894736842104</v>
      </c>
      <c r="K30" s="13"/>
      <c r="L30" s="7">
        <f t="shared" si="3"/>
        <v>0</v>
      </c>
      <c r="M30" s="6"/>
      <c r="N30" s="7">
        <f t="shared" si="4"/>
        <v>0</v>
      </c>
      <c r="O30" s="6"/>
      <c r="P30" s="7"/>
      <c r="Q30" s="13"/>
      <c r="R30" s="7"/>
      <c r="S30" s="6"/>
      <c r="T30" s="7">
        <f t="shared" si="13"/>
        <v>0</v>
      </c>
      <c r="U30" s="6"/>
      <c r="V30" s="7">
        <f t="shared" si="14"/>
        <v>0</v>
      </c>
      <c r="W30" s="6"/>
      <c r="X30" s="7">
        <f t="shared" si="9"/>
        <v>0</v>
      </c>
      <c r="Y30" s="6"/>
      <c r="Z30" s="7"/>
      <c r="AA30" s="8">
        <f t="shared" si="11"/>
        <v>264.91228070175441</v>
      </c>
      <c r="AB30" s="6">
        <f t="shared" si="12"/>
        <v>20</v>
      </c>
    </row>
    <row r="31" spans="1:28" x14ac:dyDescent="0.3">
      <c r="A31" s="18">
        <v>21</v>
      </c>
      <c r="B31" s="13" t="s">
        <v>212</v>
      </c>
      <c r="C31" s="13" t="s">
        <v>213</v>
      </c>
      <c r="D31" s="13" t="s">
        <v>101</v>
      </c>
      <c r="E31" s="20">
        <v>31</v>
      </c>
      <c r="F31" s="22">
        <f t="shared" si="0"/>
        <v>52.38095238095238</v>
      </c>
      <c r="G31" s="20"/>
      <c r="H31" s="7">
        <f t="shared" si="1"/>
        <v>0</v>
      </c>
      <c r="I31" s="20"/>
      <c r="J31" s="22">
        <f t="shared" si="2"/>
        <v>0</v>
      </c>
      <c r="K31" s="13"/>
      <c r="L31" s="7">
        <f t="shared" si="3"/>
        <v>0</v>
      </c>
      <c r="M31" s="6">
        <v>19</v>
      </c>
      <c r="N31" s="7">
        <f t="shared" si="4"/>
        <v>64.285714285714292</v>
      </c>
      <c r="O31" s="6">
        <v>30</v>
      </c>
      <c r="P31" s="7">
        <f t="shared" ref="P31:P38" si="15">IF(O31=0,,($O$9-O31)*$O$7*100/$O$9)</f>
        <v>50</v>
      </c>
      <c r="Q31" s="13"/>
      <c r="R31" s="7">
        <f t="shared" ref="R31:R42" si="16">IF(Q31=0,,($Q$9-Q31)*$Q$7*100/$Q$9)</f>
        <v>0</v>
      </c>
      <c r="S31" s="6"/>
      <c r="T31" s="7">
        <f t="shared" si="13"/>
        <v>0</v>
      </c>
      <c r="U31" s="6"/>
      <c r="V31" s="7">
        <f t="shared" si="14"/>
        <v>0</v>
      </c>
      <c r="W31" s="6">
        <v>31</v>
      </c>
      <c r="X31" s="7">
        <f t="shared" si="9"/>
        <v>83.720930232558146</v>
      </c>
      <c r="Y31" s="6"/>
      <c r="Z31" s="7">
        <f t="shared" ref="Z31:Z42" si="17">IF(Y31=0,,($Y$9-Y31)*$Y$7*100/$Y$9)</f>
        <v>0</v>
      </c>
      <c r="AA31" s="8">
        <f t="shared" si="11"/>
        <v>250.38759689922483</v>
      </c>
      <c r="AB31" s="6">
        <f t="shared" si="12"/>
        <v>21</v>
      </c>
    </row>
    <row r="32" spans="1:28" x14ac:dyDescent="0.3">
      <c r="A32" s="19">
        <v>22</v>
      </c>
      <c r="B32" s="20" t="s">
        <v>195</v>
      </c>
      <c r="C32" s="20" t="s">
        <v>196</v>
      </c>
      <c r="D32" s="20" t="s">
        <v>101</v>
      </c>
      <c r="E32" s="20"/>
      <c r="F32" s="22">
        <f t="shared" si="0"/>
        <v>0</v>
      </c>
      <c r="G32" s="20"/>
      <c r="H32" s="7">
        <f t="shared" si="1"/>
        <v>0</v>
      </c>
      <c r="I32" s="20"/>
      <c r="J32" s="22">
        <f t="shared" si="2"/>
        <v>0</v>
      </c>
      <c r="K32" s="13"/>
      <c r="L32" s="7">
        <f t="shared" si="3"/>
        <v>0</v>
      </c>
      <c r="M32" s="6">
        <v>16</v>
      </c>
      <c r="N32" s="7">
        <f t="shared" si="4"/>
        <v>85.714285714285708</v>
      </c>
      <c r="O32" s="6"/>
      <c r="P32" s="7">
        <f t="shared" si="15"/>
        <v>0</v>
      </c>
      <c r="Q32" s="13"/>
      <c r="R32" s="7">
        <f t="shared" si="16"/>
        <v>0</v>
      </c>
      <c r="S32" s="6"/>
      <c r="T32" s="7">
        <f t="shared" si="13"/>
        <v>0</v>
      </c>
      <c r="U32" s="6"/>
      <c r="V32" s="7">
        <f t="shared" si="14"/>
        <v>0</v>
      </c>
      <c r="W32" s="6">
        <v>20</v>
      </c>
      <c r="X32" s="7">
        <f t="shared" si="9"/>
        <v>160.46511627906978</v>
      </c>
      <c r="Y32" s="6"/>
      <c r="Z32" s="7">
        <f t="shared" si="17"/>
        <v>0</v>
      </c>
      <c r="AA32" s="8">
        <f t="shared" si="11"/>
        <v>246.1794019933555</v>
      </c>
      <c r="AB32" s="6">
        <f t="shared" si="12"/>
        <v>22</v>
      </c>
    </row>
    <row r="33" spans="1:28" x14ac:dyDescent="0.3">
      <c r="A33" s="19">
        <v>23</v>
      </c>
      <c r="B33" s="13" t="s">
        <v>728</v>
      </c>
      <c r="C33" s="13" t="s">
        <v>729</v>
      </c>
      <c r="D33" s="13" t="s">
        <v>44</v>
      </c>
      <c r="E33" s="20"/>
      <c r="F33" s="22">
        <f t="shared" si="0"/>
        <v>0</v>
      </c>
      <c r="G33" s="20"/>
      <c r="H33" s="7">
        <f t="shared" si="1"/>
        <v>0</v>
      </c>
      <c r="I33" s="20"/>
      <c r="J33" s="22">
        <f t="shared" si="2"/>
        <v>0</v>
      </c>
      <c r="K33" s="13"/>
      <c r="L33" s="7">
        <f t="shared" si="3"/>
        <v>0</v>
      </c>
      <c r="M33" s="6"/>
      <c r="N33" s="7">
        <f t="shared" si="4"/>
        <v>0</v>
      </c>
      <c r="O33" s="6">
        <v>19</v>
      </c>
      <c r="P33" s="7">
        <f t="shared" si="15"/>
        <v>105</v>
      </c>
      <c r="Q33" s="13"/>
      <c r="R33" s="7">
        <f t="shared" si="16"/>
        <v>0</v>
      </c>
      <c r="S33" s="6"/>
      <c r="T33" s="7">
        <f t="shared" si="13"/>
        <v>0</v>
      </c>
      <c r="U33" s="6"/>
      <c r="V33" s="7">
        <f t="shared" si="14"/>
        <v>0</v>
      </c>
      <c r="W33" s="6">
        <v>23</v>
      </c>
      <c r="X33" s="7">
        <f t="shared" si="9"/>
        <v>139.53488372093022</v>
      </c>
      <c r="Y33" s="6"/>
      <c r="Z33" s="7">
        <f t="shared" si="17"/>
        <v>0</v>
      </c>
      <c r="AA33" s="8">
        <f t="shared" si="11"/>
        <v>244.53488372093022</v>
      </c>
      <c r="AB33" s="6">
        <f t="shared" si="12"/>
        <v>23</v>
      </c>
    </row>
    <row r="34" spans="1:28" x14ac:dyDescent="0.3">
      <c r="A34" s="18">
        <v>24</v>
      </c>
      <c r="B34" s="13" t="s">
        <v>734</v>
      </c>
      <c r="C34" s="13" t="s">
        <v>735</v>
      </c>
      <c r="D34" s="13" t="s">
        <v>44</v>
      </c>
      <c r="E34" s="20"/>
      <c r="F34" s="22">
        <f t="shared" si="0"/>
        <v>0</v>
      </c>
      <c r="G34" s="20"/>
      <c r="H34" s="7">
        <f t="shared" si="1"/>
        <v>0</v>
      </c>
      <c r="I34" s="6"/>
      <c r="J34" s="22">
        <f t="shared" si="2"/>
        <v>0</v>
      </c>
      <c r="K34" s="13"/>
      <c r="L34" s="7">
        <f t="shared" si="3"/>
        <v>0</v>
      </c>
      <c r="M34" s="6"/>
      <c r="N34" s="7">
        <f t="shared" si="4"/>
        <v>0</v>
      </c>
      <c r="O34" s="6">
        <v>27</v>
      </c>
      <c r="P34" s="7">
        <f t="shared" si="15"/>
        <v>65</v>
      </c>
      <c r="Q34" s="13"/>
      <c r="R34" s="7">
        <f t="shared" si="16"/>
        <v>0</v>
      </c>
      <c r="S34" s="6"/>
      <c r="T34" s="7">
        <f t="shared" si="13"/>
        <v>0</v>
      </c>
      <c r="U34" s="6"/>
      <c r="V34" s="7">
        <f t="shared" si="14"/>
        <v>0</v>
      </c>
      <c r="W34" s="6">
        <v>21</v>
      </c>
      <c r="X34" s="7">
        <f t="shared" si="9"/>
        <v>153.48837209302326</v>
      </c>
      <c r="Y34" s="6"/>
      <c r="Z34" s="7">
        <f t="shared" si="17"/>
        <v>0</v>
      </c>
      <c r="AA34" s="8">
        <f t="shared" si="11"/>
        <v>218.48837209302326</v>
      </c>
      <c r="AB34" s="6">
        <f t="shared" si="12"/>
        <v>24</v>
      </c>
    </row>
    <row r="35" spans="1:28" x14ac:dyDescent="0.3">
      <c r="A35" s="19">
        <v>25</v>
      </c>
      <c r="B35" s="13" t="s">
        <v>321</v>
      </c>
      <c r="C35" s="13" t="s">
        <v>100</v>
      </c>
      <c r="D35" s="13" t="s">
        <v>44</v>
      </c>
      <c r="E35" s="20">
        <v>34</v>
      </c>
      <c r="F35" s="22">
        <f t="shared" si="0"/>
        <v>38.095238095238095</v>
      </c>
      <c r="G35" s="20">
        <v>359</v>
      </c>
      <c r="H35" s="7">
        <f t="shared" si="1"/>
        <v>17.473118279569892</v>
      </c>
      <c r="I35" s="20">
        <v>16</v>
      </c>
      <c r="J35" s="22">
        <f t="shared" si="2"/>
        <v>115.78947368421052</v>
      </c>
      <c r="K35" s="13"/>
      <c r="L35" s="7">
        <f t="shared" si="3"/>
        <v>0</v>
      </c>
      <c r="M35" s="6"/>
      <c r="N35" s="7">
        <f t="shared" si="4"/>
        <v>0</v>
      </c>
      <c r="O35" s="6">
        <v>31</v>
      </c>
      <c r="P35" s="7">
        <f t="shared" si="15"/>
        <v>45</v>
      </c>
      <c r="Q35" s="13"/>
      <c r="R35" s="7">
        <f t="shared" si="16"/>
        <v>0</v>
      </c>
      <c r="S35" s="6"/>
      <c r="T35" s="7">
        <f t="shared" si="13"/>
        <v>0</v>
      </c>
      <c r="U35" s="6"/>
      <c r="V35" s="7">
        <f t="shared" si="14"/>
        <v>0</v>
      </c>
      <c r="W35" s="6"/>
      <c r="X35" s="7">
        <f t="shared" si="9"/>
        <v>0</v>
      </c>
      <c r="Y35" s="6"/>
      <c r="Z35" s="7">
        <f t="shared" si="17"/>
        <v>0</v>
      </c>
      <c r="AA35" s="8">
        <f t="shared" si="11"/>
        <v>216.35783005901851</v>
      </c>
      <c r="AB35" s="6">
        <f t="shared" si="12"/>
        <v>25</v>
      </c>
    </row>
    <row r="36" spans="1:28" x14ac:dyDescent="0.3">
      <c r="A36" s="18">
        <v>26</v>
      </c>
      <c r="B36" s="13" t="s">
        <v>140</v>
      </c>
      <c r="C36" s="13" t="s">
        <v>75</v>
      </c>
      <c r="D36" s="13" t="s">
        <v>101</v>
      </c>
      <c r="E36" s="20">
        <v>23</v>
      </c>
      <c r="F36" s="22">
        <f t="shared" si="0"/>
        <v>90.476190476190482</v>
      </c>
      <c r="G36" s="20"/>
      <c r="H36" s="7">
        <f t="shared" si="1"/>
        <v>0</v>
      </c>
      <c r="I36" s="20"/>
      <c r="J36" s="22">
        <f t="shared" si="2"/>
        <v>0</v>
      </c>
      <c r="K36" s="13"/>
      <c r="L36" s="7">
        <f t="shared" si="3"/>
        <v>0</v>
      </c>
      <c r="M36" s="6">
        <v>11</v>
      </c>
      <c r="N36" s="7">
        <f t="shared" si="4"/>
        <v>121.42857142857143</v>
      </c>
      <c r="O36" s="6"/>
      <c r="P36" s="7">
        <f t="shared" si="15"/>
        <v>0</v>
      </c>
      <c r="Q36" s="13"/>
      <c r="R36" s="7">
        <f t="shared" si="16"/>
        <v>0</v>
      </c>
      <c r="S36" s="6"/>
      <c r="T36" s="7">
        <f t="shared" si="13"/>
        <v>0</v>
      </c>
      <c r="U36" s="6"/>
      <c r="V36" s="7">
        <f t="shared" si="14"/>
        <v>0</v>
      </c>
      <c r="W36" s="6"/>
      <c r="X36" s="7">
        <f t="shared" si="9"/>
        <v>0</v>
      </c>
      <c r="Y36" s="6"/>
      <c r="Z36" s="7">
        <f t="shared" si="17"/>
        <v>0</v>
      </c>
      <c r="AA36" s="8">
        <f t="shared" si="11"/>
        <v>211.90476190476193</v>
      </c>
      <c r="AB36" s="6">
        <f t="shared" si="12"/>
        <v>26</v>
      </c>
    </row>
    <row r="37" spans="1:28" x14ac:dyDescent="0.3">
      <c r="A37" s="18">
        <v>27</v>
      </c>
      <c r="B37" s="20" t="s">
        <v>188</v>
      </c>
      <c r="C37" s="20" t="s">
        <v>189</v>
      </c>
      <c r="D37" s="20" t="s">
        <v>89</v>
      </c>
      <c r="E37" s="6"/>
      <c r="F37" s="22">
        <f t="shared" si="0"/>
        <v>0</v>
      </c>
      <c r="G37" s="20"/>
      <c r="H37" s="7">
        <f t="shared" si="1"/>
        <v>0</v>
      </c>
      <c r="I37" s="20"/>
      <c r="J37" s="22">
        <f t="shared" si="2"/>
        <v>0</v>
      </c>
      <c r="K37" s="13"/>
      <c r="L37" s="7">
        <f t="shared" si="3"/>
        <v>0</v>
      </c>
      <c r="M37" s="6"/>
      <c r="N37" s="7">
        <f t="shared" si="4"/>
        <v>0</v>
      </c>
      <c r="O37" s="6"/>
      <c r="P37" s="7">
        <f t="shared" si="15"/>
        <v>0</v>
      </c>
      <c r="Q37" s="13"/>
      <c r="R37" s="7">
        <f t="shared" si="16"/>
        <v>0</v>
      </c>
      <c r="S37" s="6"/>
      <c r="T37" s="7">
        <f t="shared" si="13"/>
        <v>0</v>
      </c>
      <c r="U37" s="6"/>
      <c r="V37" s="7">
        <f t="shared" si="14"/>
        <v>0</v>
      </c>
      <c r="W37" s="6">
        <v>14</v>
      </c>
      <c r="X37" s="7">
        <f t="shared" si="9"/>
        <v>202.32558139534885</v>
      </c>
      <c r="Y37" s="6"/>
      <c r="Z37" s="7">
        <f t="shared" si="17"/>
        <v>0</v>
      </c>
      <c r="AA37" s="8">
        <f t="shared" si="11"/>
        <v>202.32558139534885</v>
      </c>
      <c r="AB37" s="6">
        <f t="shared" si="12"/>
        <v>27</v>
      </c>
    </row>
    <row r="38" spans="1:28" x14ac:dyDescent="0.3">
      <c r="A38" s="18">
        <v>28</v>
      </c>
      <c r="B38" s="13" t="s">
        <v>939</v>
      </c>
      <c r="C38" s="13" t="s">
        <v>566</v>
      </c>
      <c r="D38" s="22" t="s">
        <v>145</v>
      </c>
      <c r="E38" s="13"/>
      <c r="F38" s="22">
        <f t="shared" si="0"/>
        <v>0</v>
      </c>
      <c r="G38" s="13"/>
      <c r="H38" s="7">
        <f t="shared" si="1"/>
        <v>0</v>
      </c>
      <c r="I38" s="13"/>
      <c r="J38" s="22">
        <f t="shared" si="2"/>
        <v>0</v>
      </c>
      <c r="K38" s="13"/>
      <c r="L38" s="7">
        <f t="shared" si="3"/>
        <v>0</v>
      </c>
      <c r="M38" s="6"/>
      <c r="N38" s="7">
        <f t="shared" si="4"/>
        <v>0</v>
      </c>
      <c r="O38" s="6"/>
      <c r="P38" s="7">
        <f t="shared" si="15"/>
        <v>0</v>
      </c>
      <c r="Q38" s="13"/>
      <c r="R38" s="7">
        <f t="shared" si="16"/>
        <v>0</v>
      </c>
      <c r="S38" s="6"/>
      <c r="T38" s="7">
        <f t="shared" si="13"/>
        <v>0</v>
      </c>
      <c r="U38" s="6"/>
      <c r="V38" s="7">
        <f t="shared" si="14"/>
        <v>0</v>
      </c>
      <c r="W38" s="6">
        <v>15</v>
      </c>
      <c r="X38" s="7">
        <f t="shared" si="9"/>
        <v>195.34883720930233</v>
      </c>
      <c r="Y38" s="6"/>
      <c r="Z38" s="7">
        <f t="shared" si="17"/>
        <v>0</v>
      </c>
      <c r="AA38" s="8">
        <f t="shared" si="11"/>
        <v>195.34883720930233</v>
      </c>
      <c r="AB38" s="6">
        <f t="shared" si="12"/>
        <v>28</v>
      </c>
    </row>
    <row r="39" spans="1:28" x14ac:dyDescent="0.3">
      <c r="A39" s="18">
        <v>29</v>
      </c>
      <c r="B39" s="13" t="s">
        <v>549</v>
      </c>
      <c r="C39" s="13" t="s">
        <v>107</v>
      </c>
      <c r="D39" s="13" t="s">
        <v>176</v>
      </c>
      <c r="E39" s="20"/>
      <c r="F39" s="22">
        <f t="shared" si="0"/>
        <v>0</v>
      </c>
      <c r="G39" s="20"/>
      <c r="H39" s="7">
        <f t="shared" si="1"/>
        <v>0</v>
      </c>
      <c r="I39" s="20"/>
      <c r="J39" s="22">
        <f t="shared" si="2"/>
        <v>0</v>
      </c>
      <c r="K39" s="13"/>
      <c r="L39" s="7">
        <f t="shared" si="3"/>
        <v>0</v>
      </c>
      <c r="M39" s="6">
        <v>1</v>
      </c>
      <c r="N39" s="7">
        <f t="shared" si="4"/>
        <v>192.85714285714286</v>
      </c>
      <c r="O39" s="6"/>
      <c r="P39" s="7">
        <f>IF(O39=0,,(#REF!-O39)*#REF!*100/#REF!)</f>
        <v>0</v>
      </c>
      <c r="Q39" s="13"/>
      <c r="R39" s="7">
        <f t="shared" si="16"/>
        <v>0</v>
      </c>
      <c r="S39" s="6"/>
      <c r="T39" s="7">
        <f t="shared" si="13"/>
        <v>0</v>
      </c>
      <c r="U39" s="6"/>
      <c r="V39" s="7">
        <f t="shared" si="14"/>
        <v>0</v>
      </c>
      <c r="W39" s="6"/>
      <c r="X39" s="7">
        <f t="shared" si="9"/>
        <v>0</v>
      </c>
      <c r="Y39" s="6"/>
      <c r="Z39" s="7">
        <f t="shared" si="17"/>
        <v>0</v>
      </c>
      <c r="AA39" s="8">
        <f t="shared" si="11"/>
        <v>192.85714285714286</v>
      </c>
      <c r="AB39" s="6">
        <f t="shared" si="12"/>
        <v>29</v>
      </c>
    </row>
    <row r="40" spans="1:28" x14ac:dyDescent="0.3">
      <c r="A40" s="18">
        <v>30</v>
      </c>
      <c r="B40" s="13" t="s">
        <v>244</v>
      </c>
      <c r="C40" s="13" t="s">
        <v>940</v>
      </c>
      <c r="D40" s="13" t="s">
        <v>97</v>
      </c>
      <c r="E40" s="22"/>
      <c r="F40" s="22">
        <f t="shared" si="0"/>
        <v>0</v>
      </c>
      <c r="G40" s="22"/>
      <c r="H40" s="7">
        <f t="shared" si="1"/>
        <v>0</v>
      </c>
      <c r="I40" s="22"/>
      <c r="J40" s="22">
        <f t="shared" si="2"/>
        <v>0</v>
      </c>
      <c r="K40" s="22"/>
      <c r="L40" s="7">
        <f t="shared" si="3"/>
        <v>0</v>
      </c>
      <c r="M40" s="7"/>
      <c r="N40" s="7">
        <f t="shared" si="4"/>
        <v>0</v>
      </c>
      <c r="O40" s="7"/>
      <c r="P40" s="7">
        <f>IF(O40=0,,($O$9-O40)*$O$7*100/$O$9)</f>
        <v>0</v>
      </c>
      <c r="Q40" s="22"/>
      <c r="R40" s="7">
        <f t="shared" si="16"/>
        <v>0</v>
      </c>
      <c r="S40" s="7"/>
      <c r="T40" s="7">
        <f t="shared" si="13"/>
        <v>0</v>
      </c>
      <c r="U40" s="7"/>
      <c r="V40" s="7">
        <f t="shared" si="14"/>
        <v>0</v>
      </c>
      <c r="W40" s="7">
        <v>16</v>
      </c>
      <c r="X40" s="7">
        <f t="shared" si="9"/>
        <v>188.37209302325581</v>
      </c>
      <c r="Y40" s="7"/>
      <c r="Z40" s="7">
        <f t="shared" si="17"/>
        <v>0</v>
      </c>
      <c r="AA40" s="8">
        <f t="shared" si="11"/>
        <v>188.37209302325581</v>
      </c>
      <c r="AB40" s="6">
        <f t="shared" si="12"/>
        <v>30</v>
      </c>
    </row>
    <row r="41" spans="1:28" x14ac:dyDescent="0.3">
      <c r="A41" s="18">
        <v>31</v>
      </c>
      <c r="B41" s="13" t="s">
        <v>45</v>
      </c>
      <c r="C41" s="13" t="s">
        <v>46</v>
      </c>
      <c r="D41" s="13" t="s">
        <v>89</v>
      </c>
      <c r="E41" s="22"/>
      <c r="F41" s="22">
        <f t="shared" si="0"/>
        <v>0</v>
      </c>
      <c r="G41" s="22"/>
      <c r="H41" s="7">
        <f t="shared" si="1"/>
        <v>0</v>
      </c>
      <c r="I41" s="22"/>
      <c r="J41" s="22">
        <f t="shared" si="2"/>
        <v>0</v>
      </c>
      <c r="K41" s="22"/>
      <c r="L41" s="7">
        <f t="shared" si="3"/>
        <v>0</v>
      </c>
      <c r="M41" s="7"/>
      <c r="N41" s="7">
        <f t="shared" si="4"/>
        <v>0</v>
      </c>
      <c r="O41" s="7">
        <v>3</v>
      </c>
      <c r="P41" s="7">
        <f>IF(O41=0,,($O$9-O41)*$O$7*100/$O$9)</f>
        <v>185</v>
      </c>
      <c r="Q41" s="22"/>
      <c r="R41" s="7">
        <f t="shared" si="16"/>
        <v>0</v>
      </c>
      <c r="S41" s="7"/>
      <c r="T41" s="7">
        <f t="shared" si="13"/>
        <v>0</v>
      </c>
      <c r="U41" s="7"/>
      <c r="V41" s="7">
        <f t="shared" si="14"/>
        <v>0</v>
      </c>
      <c r="W41" s="7"/>
      <c r="X41" s="7">
        <f t="shared" si="9"/>
        <v>0</v>
      </c>
      <c r="Y41" s="7"/>
      <c r="Z41" s="7">
        <f t="shared" si="17"/>
        <v>0</v>
      </c>
      <c r="AA41" s="8">
        <f t="shared" si="11"/>
        <v>185</v>
      </c>
      <c r="AB41" s="6">
        <f t="shared" si="12"/>
        <v>31</v>
      </c>
    </row>
    <row r="42" spans="1:28" x14ac:dyDescent="0.3">
      <c r="A42" s="18">
        <v>32</v>
      </c>
      <c r="B42" s="13" t="s">
        <v>129</v>
      </c>
      <c r="C42" s="13" t="s">
        <v>114</v>
      </c>
      <c r="D42" s="13" t="s">
        <v>130</v>
      </c>
      <c r="E42" s="13"/>
      <c r="F42" s="22">
        <f t="shared" si="0"/>
        <v>0</v>
      </c>
      <c r="G42" s="13"/>
      <c r="H42" s="7">
        <f t="shared" si="1"/>
        <v>0</v>
      </c>
      <c r="I42" s="13"/>
      <c r="J42" s="22">
        <f t="shared" si="2"/>
        <v>0</v>
      </c>
      <c r="K42" s="13"/>
      <c r="L42" s="7">
        <f t="shared" si="3"/>
        <v>0</v>
      </c>
      <c r="M42" s="6"/>
      <c r="N42" s="7">
        <f t="shared" si="4"/>
        <v>0</v>
      </c>
      <c r="O42" s="6">
        <v>22</v>
      </c>
      <c r="P42" s="7">
        <f>IF(O42=0,,($O$9-O42)*$O$7*100/$O$9)</f>
        <v>90</v>
      </c>
      <c r="Q42" s="13"/>
      <c r="R42" s="7">
        <f t="shared" si="16"/>
        <v>0</v>
      </c>
      <c r="S42" s="6"/>
      <c r="T42" s="7">
        <f t="shared" si="13"/>
        <v>0</v>
      </c>
      <c r="U42" s="6"/>
      <c r="V42" s="7">
        <f t="shared" si="14"/>
        <v>0</v>
      </c>
      <c r="W42" s="6">
        <v>30</v>
      </c>
      <c r="X42" s="7">
        <f t="shared" si="9"/>
        <v>90.697674418604649</v>
      </c>
      <c r="Y42" s="6"/>
      <c r="Z42" s="7">
        <f t="shared" si="17"/>
        <v>0</v>
      </c>
      <c r="AA42" s="8">
        <f t="shared" si="11"/>
        <v>180.69767441860466</v>
      </c>
      <c r="AB42" s="6">
        <f t="shared" si="12"/>
        <v>32</v>
      </c>
    </row>
    <row r="43" spans="1:28" x14ac:dyDescent="0.3">
      <c r="A43" s="18">
        <v>33</v>
      </c>
      <c r="B43" s="13" t="s">
        <v>938</v>
      </c>
      <c r="C43" s="13" t="s">
        <v>75</v>
      </c>
      <c r="D43" s="13" t="s">
        <v>97</v>
      </c>
      <c r="E43" s="20"/>
      <c r="F43" s="22">
        <f t="shared" ref="F43:F74" si="18">IF(E43=0,,($E$9-E43)*$E$7*100/$E$9)</f>
        <v>0</v>
      </c>
      <c r="G43" s="20"/>
      <c r="H43" s="7">
        <f t="shared" ref="H43:H74" si="19">IF(G43=0,,($G$9-G43)*$G$7*100/$G$9)</f>
        <v>0</v>
      </c>
      <c r="I43" s="6"/>
      <c r="J43" s="22">
        <f t="shared" ref="J43:J74" si="20">IF(I43=0,,($I$9-I43)*$I$7*100/$I$9)</f>
        <v>0</v>
      </c>
      <c r="K43" s="13"/>
      <c r="L43" s="7">
        <f t="shared" ref="L43:L74" si="21">IF(K43=0,,($K$9-K43)*$K$7*100/$K$9)</f>
        <v>0</v>
      </c>
      <c r="M43" s="6"/>
      <c r="N43" s="7">
        <f t="shared" ref="N43:N74" si="22">IF(M43=0,,($M$9-M43)*$M$7*100/$M$9)</f>
        <v>0</v>
      </c>
      <c r="O43" s="6"/>
      <c r="P43" s="7">
        <f>IF(O43=0,,($O$9-O43)*$O$7*100/$O$9)</f>
        <v>0</v>
      </c>
      <c r="Q43" s="13"/>
      <c r="R43" s="7"/>
      <c r="S43" s="6"/>
      <c r="T43" s="7"/>
      <c r="U43" s="6"/>
      <c r="V43" s="7"/>
      <c r="W43" s="6">
        <v>19</v>
      </c>
      <c r="X43" s="7">
        <f t="shared" ref="X43:X74" si="23">IF(W43=0,,($W$9-W43)*$W$7*100/$W$9)</f>
        <v>167.44186046511629</v>
      </c>
      <c r="Y43" s="6"/>
      <c r="Z43" s="7"/>
      <c r="AA43" s="8">
        <f t="shared" ref="AA43:AA74" si="24">SUM(F43,H43,L43,J43,,N43,P43,R43,T43,V43,X43,Z43)</f>
        <v>167.44186046511629</v>
      </c>
      <c r="AB43" s="6">
        <f t="shared" ref="AB43:AB74" si="25">ROW(B43)-10</f>
        <v>33</v>
      </c>
    </row>
    <row r="44" spans="1:28" x14ac:dyDescent="0.3">
      <c r="A44" s="18">
        <v>34</v>
      </c>
      <c r="B44" s="13" t="s">
        <v>550</v>
      </c>
      <c r="C44" s="13" t="s">
        <v>551</v>
      </c>
      <c r="D44" s="13" t="s">
        <v>527</v>
      </c>
      <c r="E44" s="20"/>
      <c r="F44" s="22">
        <f t="shared" si="18"/>
        <v>0</v>
      </c>
      <c r="G44" s="20"/>
      <c r="H44" s="7">
        <f t="shared" si="19"/>
        <v>0</v>
      </c>
      <c r="I44" s="20"/>
      <c r="J44" s="22">
        <f t="shared" si="20"/>
        <v>0</v>
      </c>
      <c r="K44" s="13"/>
      <c r="L44" s="7">
        <f t="shared" si="21"/>
        <v>0</v>
      </c>
      <c r="M44" s="6">
        <v>14</v>
      </c>
      <c r="N44" s="7">
        <f t="shared" si="22"/>
        <v>100</v>
      </c>
      <c r="O44" s="6">
        <v>35</v>
      </c>
      <c r="P44" s="7">
        <f>IF(O44=0,,($O$9-O44)*$O$7*100/$O$9)</f>
        <v>25</v>
      </c>
      <c r="Q44" s="13"/>
      <c r="R44" s="7">
        <f>IF(Q44=0,,($Q$9-Q44)*$Q$7*100/$Q$9)</f>
        <v>0</v>
      </c>
      <c r="S44" s="6"/>
      <c r="T44" s="7">
        <f>IF(S44=0,,($S$9-S44)*$S$7*100/$S$9)</f>
        <v>0</v>
      </c>
      <c r="U44" s="6"/>
      <c r="V44" s="7">
        <f>IF(U44=0,,($U$9-U44)*$U$7*100/$U$9)</f>
        <v>0</v>
      </c>
      <c r="W44" s="6">
        <v>37</v>
      </c>
      <c r="X44" s="7">
        <f t="shared" si="23"/>
        <v>41.860465116279073</v>
      </c>
      <c r="Y44" s="6"/>
      <c r="Z44" s="7">
        <f>IF(Y44=0,,($Y$9-Y44)*$Y$7*100/$Y$9)</f>
        <v>0</v>
      </c>
      <c r="AA44" s="8">
        <f t="shared" si="24"/>
        <v>166.86046511627907</v>
      </c>
      <c r="AB44" s="6">
        <f t="shared" si="25"/>
        <v>34</v>
      </c>
    </row>
    <row r="45" spans="1:28" x14ac:dyDescent="0.3">
      <c r="A45" s="18">
        <v>35</v>
      </c>
      <c r="B45" s="13" t="s">
        <v>548</v>
      </c>
      <c r="C45" s="13" t="s">
        <v>107</v>
      </c>
      <c r="D45" s="13" t="s">
        <v>201</v>
      </c>
      <c r="E45" s="20"/>
      <c r="F45" s="22">
        <f t="shared" si="18"/>
        <v>0</v>
      </c>
      <c r="G45" s="20"/>
      <c r="H45" s="7">
        <f t="shared" si="19"/>
        <v>0</v>
      </c>
      <c r="I45" s="20"/>
      <c r="J45" s="22">
        <f t="shared" si="20"/>
        <v>0</v>
      </c>
      <c r="K45" s="13"/>
      <c r="L45" s="7">
        <f t="shared" si="21"/>
        <v>0</v>
      </c>
      <c r="M45" s="6">
        <v>6</v>
      </c>
      <c r="N45" s="7">
        <f t="shared" si="22"/>
        <v>157.14285714285714</v>
      </c>
      <c r="O45" s="6"/>
      <c r="P45" s="7">
        <f>IF(O45=0,,(#REF!-O45)*#REF!*100/#REF!)</f>
        <v>0</v>
      </c>
      <c r="Q45" s="13"/>
      <c r="R45" s="7">
        <f>IF(Q45=0,,($Q$9-Q45)*$Q$7*100/$Q$9)</f>
        <v>0</v>
      </c>
      <c r="S45" s="6"/>
      <c r="T45" s="7">
        <f>IF(S45=0,,($S$9-S45)*$S$7*100/$S$9)</f>
        <v>0</v>
      </c>
      <c r="U45" s="6"/>
      <c r="V45" s="7">
        <f>IF(U45=0,,($U$9-U45)*$U$7*100/$U$9)</f>
        <v>0</v>
      </c>
      <c r="W45" s="6"/>
      <c r="X45" s="7">
        <f t="shared" si="23"/>
        <v>0</v>
      </c>
      <c r="Y45" s="6"/>
      <c r="Z45" s="7">
        <f>IF(Y45=0,,($Y$9-Y45)*$Y$7*100/$Y$9)</f>
        <v>0</v>
      </c>
      <c r="AA45" s="8">
        <f t="shared" si="24"/>
        <v>157.14285714285714</v>
      </c>
      <c r="AB45" s="6">
        <f t="shared" si="25"/>
        <v>35</v>
      </c>
    </row>
    <row r="46" spans="1:28" x14ac:dyDescent="0.3">
      <c r="A46" s="18">
        <v>36</v>
      </c>
      <c r="B46" s="20" t="s">
        <v>47</v>
      </c>
      <c r="C46" s="20" t="s">
        <v>48</v>
      </c>
      <c r="D46" s="20" t="s">
        <v>101</v>
      </c>
      <c r="E46" s="20"/>
      <c r="F46" s="22">
        <f t="shared" si="18"/>
        <v>0</v>
      </c>
      <c r="G46" s="20"/>
      <c r="H46" s="7">
        <f t="shared" si="19"/>
        <v>0</v>
      </c>
      <c r="I46" s="20"/>
      <c r="J46" s="22">
        <f t="shared" si="20"/>
        <v>0</v>
      </c>
      <c r="K46" s="20"/>
      <c r="L46" s="7">
        <f t="shared" si="21"/>
        <v>0</v>
      </c>
      <c r="M46" s="6">
        <v>15</v>
      </c>
      <c r="N46" s="7">
        <f t="shared" si="22"/>
        <v>92.857142857142861</v>
      </c>
      <c r="O46" s="6">
        <v>32</v>
      </c>
      <c r="P46" s="7">
        <f t="shared" ref="P46:P55" si="26">IF(O46=0,,($O$9-O46)*$O$7*100/$O$9)</f>
        <v>40</v>
      </c>
      <c r="Q46" s="13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>
        <v>40</v>
      </c>
      <c r="X46" s="7">
        <f t="shared" si="23"/>
        <v>20.930232558139537</v>
      </c>
      <c r="Y46" s="6"/>
      <c r="Z46" s="7">
        <f>IF(Y46=0,,($Y$9-Y46)*$Y$7*100/$Y$9)</f>
        <v>0</v>
      </c>
      <c r="AA46" s="8">
        <f t="shared" si="24"/>
        <v>153.78737541528238</v>
      </c>
      <c r="AB46" s="6">
        <f t="shared" si="25"/>
        <v>36</v>
      </c>
    </row>
    <row r="47" spans="1:28" x14ac:dyDescent="0.3">
      <c r="A47" s="18">
        <v>37</v>
      </c>
      <c r="B47" s="13" t="s">
        <v>203</v>
      </c>
      <c r="C47" s="13" t="s">
        <v>204</v>
      </c>
      <c r="D47" s="13" t="s">
        <v>101</v>
      </c>
      <c r="E47" s="20">
        <v>40</v>
      </c>
      <c r="F47" s="22">
        <f t="shared" si="18"/>
        <v>9.5238095238095237</v>
      </c>
      <c r="G47" s="20"/>
      <c r="H47" s="7">
        <f t="shared" si="19"/>
        <v>0</v>
      </c>
      <c r="I47" s="20"/>
      <c r="J47" s="22">
        <f t="shared" si="20"/>
        <v>0</v>
      </c>
      <c r="K47" s="13"/>
      <c r="L47" s="7">
        <f t="shared" si="21"/>
        <v>0</v>
      </c>
      <c r="M47" s="6">
        <v>24</v>
      </c>
      <c r="N47" s="7">
        <f t="shared" si="22"/>
        <v>28.571428571428573</v>
      </c>
      <c r="O47" s="6">
        <v>20</v>
      </c>
      <c r="P47" s="7">
        <f t="shared" si="26"/>
        <v>100</v>
      </c>
      <c r="Q47" s="13"/>
      <c r="R47" s="7">
        <f>IF(Q47=0,,($Q$9-Q47)*$Q$7*100/$Q$9)</f>
        <v>0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/>
      <c r="X47" s="7">
        <f t="shared" si="23"/>
        <v>0</v>
      </c>
      <c r="Y47" s="6"/>
      <c r="Z47" s="7">
        <f>IF(Y47=0,,($Y$9-Y47)*$Y$7*100/$Y$9)</f>
        <v>0</v>
      </c>
      <c r="AA47" s="8">
        <f t="shared" si="24"/>
        <v>138.0952380952381</v>
      </c>
      <c r="AB47" s="6">
        <f t="shared" si="25"/>
        <v>37</v>
      </c>
    </row>
    <row r="48" spans="1:28" x14ac:dyDescent="0.3">
      <c r="A48" s="18">
        <v>38</v>
      </c>
      <c r="B48" s="13" t="s">
        <v>727</v>
      </c>
      <c r="C48" s="13" t="s">
        <v>387</v>
      </c>
      <c r="D48" s="13" t="s">
        <v>44</v>
      </c>
      <c r="E48" s="20"/>
      <c r="F48" s="22">
        <f t="shared" si="18"/>
        <v>0</v>
      </c>
      <c r="G48" s="20"/>
      <c r="H48" s="7">
        <f t="shared" si="19"/>
        <v>0</v>
      </c>
      <c r="I48" s="6"/>
      <c r="J48" s="22">
        <f t="shared" si="20"/>
        <v>0</v>
      </c>
      <c r="K48" s="13"/>
      <c r="L48" s="7">
        <f t="shared" si="21"/>
        <v>0</v>
      </c>
      <c r="M48" s="6"/>
      <c r="N48" s="7">
        <f t="shared" si="22"/>
        <v>0</v>
      </c>
      <c r="O48" s="6">
        <v>13</v>
      </c>
      <c r="P48" s="7">
        <f t="shared" si="26"/>
        <v>135</v>
      </c>
      <c r="Q48" s="13"/>
      <c r="R48" s="7"/>
      <c r="S48" s="6"/>
      <c r="T48" s="7"/>
      <c r="U48" s="6"/>
      <c r="V48" s="7"/>
      <c r="W48" s="6"/>
      <c r="X48" s="7">
        <f t="shared" si="23"/>
        <v>0</v>
      </c>
      <c r="Y48" s="6"/>
      <c r="Z48" s="7"/>
      <c r="AA48" s="8">
        <f t="shared" si="24"/>
        <v>135</v>
      </c>
      <c r="AB48" s="6">
        <f t="shared" si="25"/>
        <v>38</v>
      </c>
    </row>
    <row r="49" spans="1:28" x14ac:dyDescent="0.3">
      <c r="A49" s="18">
        <v>39</v>
      </c>
      <c r="B49" s="13" t="s">
        <v>885</v>
      </c>
      <c r="C49" s="13" t="s">
        <v>886</v>
      </c>
      <c r="D49" s="13" t="s">
        <v>133</v>
      </c>
      <c r="E49" s="20"/>
      <c r="F49" s="22">
        <f t="shared" si="18"/>
        <v>0</v>
      </c>
      <c r="G49" s="20"/>
      <c r="H49" s="7">
        <f t="shared" si="19"/>
        <v>0</v>
      </c>
      <c r="I49" s="20"/>
      <c r="J49" s="22">
        <f t="shared" si="20"/>
        <v>0</v>
      </c>
      <c r="K49" s="13"/>
      <c r="L49" s="7">
        <f t="shared" si="21"/>
        <v>0</v>
      </c>
      <c r="M49" s="6"/>
      <c r="N49" s="7">
        <f t="shared" si="22"/>
        <v>0</v>
      </c>
      <c r="O49" s="6"/>
      <c r="P49" s="7">
        <f t="shared" si="26"/>
        <v>0</v>
      </c>
      <c r="Q49" s="13"/>
      <c r="R49" s="7">
        <f>IF(Q49=0,,($Q$9-Q49)*$Q$7*100/$Q$9)</f>
        <v>0</v>
      </c>
      <c r="S49" s="6"/>
      <c r="T49" s="7">
        <f>IF(S49=0,,($S$9-S49)*$S$7*100/$S$9)</f>
        <v>0</v>
      </c>
      <c r="U49" s="6"/>
      <c r="V49" s="7">
        <f>IF(U49=0,,($U$9-U49)*$U$7*100/$U$9)</f>
        <v>0</v>
      </c>
      <c r="W49" s="6">
        <v>24</v>
      </c>
      <c r="X49" s="7">
        <f t="shared" si="23"/>
        <v>132.55813953488371</v>
      </c>
      <c r="Y49" s="6"/>
      <c r="Z49" s="7">
        <f>IF(Y49=0,,($Y$9-Y49)*$Y$7*100/$Y$9)</f>
        <v>0</v>
      </c>
      <c r="AA49" s="8">
        <f t="shared" si="24"/>
        <v>132.55813953488371</v>
      </c>
      <c r="AB49" s="6">
        <f t="shared" si="25"/>
        <v>39</v>
      </c>
    </row>
    <row r="50" spans="1:28" x14ac:dyDescent="0.3">
      <c r="A50" s="18">
        <v>40</v>
      </c>
      <c r="B50" s="13" t="s">
        <v>879</v>
      </c>
      <c r="C50" s="13" t="s">
        <v>880</v>
      </c>
      <c r="D50" s="13" t="s">
        <v>97</v>
      </c>
      <c r="E50" s="20"/>
      <c r="F50" s="22">
        <f t="shared" si="18"/>
        <v>0</v>
      </c>
      <c r="G50" s="20"/>
      <c r="H50" s="7">
        <f t="shared" si="19"/>
        <v>0</v>
      </c>
      <c r="I50" s="6"/>
      <c r="J50" s="22">
        <f t="shared" si="20"/>
        <v>0</v>
      </c>
      <c r="K50" s="13"/>
      <c r="L50" s="7">
        <f t="shared" si="21"/>
        <v>0</v>
      </c>
      <c r="M50" s="6"/>
      <c r="N50" s="7">
        <f t="shared" si="22"/>
        <v>0</v>
      </c>
      <c r="O50" s="6"/>
      <c r="P50" s="7">
        <f t="shared" si="26"/>
        <v>0</v>
      </c>
      <c r="Q50" s="13"/>
      <c r="R50" s="7"/>
      <c r="S50" s="6"/>
      <c r="T50" s="7"/>
      <c r="U50" s="6"/>
      <c r="V50" s="7"/>
      <c r="W50" s="6">
        <v>26</v>
      </c>
      <c r="X50" s="7">
        <f t="shared" si="23"/>
        <v>118.6046511627907</v>
      </c>
      <c r="Y50" s="6"/>
      <c r="Z50" s="7"/>
      <c r="AA50" s="8">
        <f t="shared" si="24"/>
        <v>118.6046511627907</v>
      </c>
      <c r="AB50" s="6">
        <f t="shared" si="25"/>
        <v>40</v>
      </c>
    </row>
    <row r="51" spans="1:28" x14ac:dyDescent="0.3">
      <c r="A51" s="18">
        <v>41</v>
      </c>
      <c r="B51" s="13" t="s">
        <v>726</v>
      </c>
      <c r="C51" s="13" t="s">
        <v>58</v>
      </c>
      <c r="D51" s="13" t="s">
        <v>44</v>
      </c>
      <c r="E51" s="20"/>
      <c r="F51" s="22">
        <f t="shared" si="18"/>
        <v>0</v>
      </c>
      <c r="G51" s="20"/>
      <c r="H51" s="7">
        <f t="shared" si="19"/>
        <v>0</v>
      </c>
      <c r="I51" s="6"/>
      <c r="J51" s="22">
        <f t="shared" si="20"/>
        <v>0</v>
      </c>
      <c r="K51" s="13"/>
      <c r="L51" s="7">
        <f t="shared" si="21"/>
        <v>0</v>
      </c>
      <c r="M51" s="6"/>
      <c r="N51" s="7">
        <f t="shared" si="22"/>
        <v>0</v>
      </c>
      <c r="O51" s="6">
        <v>17</v>
      </c>
      <c r="P51" s="7">
        <f t="shared" si="26"/>
        <v>115</v>
      </c>
      <c r="Q51" s="13"/>
      <c r="R51" s="7">
        <f>IF(Q51=0,,($Q$9-Q51)*$Q$7*100/$Q$9)</f>
        <v>0</v>
      </c>
      <c r="S51" s="6"/>
      <c r="T51" s="7">
        <f>IF(S51=0,,($S$9-S51)*$S$7*100/$S$9)</f>
        <v>0</v>
      </c>
      <c r="U51" s="6"/>
      <c r="V51" s="7">
        <f>IF(U51=0,,($U$9-U51)*$U$7*100/$U$9)</f>
        <v>0</v>
      </c>
      <c r="W51" s="6"/>
      <c r="X51" s="7">
        <f t="shared" si="23"/>
        <v>0</v>
      </c>
      <c r="Y51" s="6"/>
      <c r="Z51" s="7">
        <f>IF(Y51=0,,($Y$9-Y51)*$Y$7*100/$Y$9)</f>
        <v>0</v>
      </c>
      <c r="AA51" s="8">
        <f t="shared" si="24"/>
        <v>115</v>
      </c>
      <c r="AB51" s="6">
        <f t="shared" si="25"/>
        <v>41</v>
      </c>
    </row>
    <row r="52" spans="1:28" x14ac:dyDescent="0.3">
      <c r="A52" s="18">
        <v>42</v>
      </c>
      <c r="B52" s="20" t="s">
        <v>202</v>
      </c>
      <c r="C52" s="20" t="s">
        <v>180</v>
      </c>
      <c r="D52" s="13" t="s">
        <v>101</v>
      </c>
      <c r="E52" s="13">
        <v>39</v>
      </c>
      <c r="F52" s="22">
        <f t="shared" si="18"/>
        <v>14.285714285714286</v>
      </c>
      <c r="G52" s="20"/>
      <c r="H52" s="7">
        <f t="shared" si="19"/>
        <v>0</v>
      </c>
      <c r="I52" s="20">
        <v>19</v>
      </c>
      <c r="J52" s="22">
        <f t="shared" si="20"/>
        <v>100</v>
      </c>
      <c r="K52" s="20"/>
      <c r="L52" s="7">
        <f t="shared" si="21"/>
        <v>0</v>
      </c>
      <c r="M52" s="6"/>
      <c r="N52" s="7">
        <f t="shared" si="22"/>
        <v>0</v>
      </c>
      <c r="O52" s="6"/>
      <c r="P52" s="7">
        <f t="shared" si="26"/>
        <v>0</v>
      </c>
      <c r="Q52" s="13"/>
      <c r="R52" s="7">
        <f>IF(Q52=0,,($Q$9-Q52)*$Q$7*100/$Q$9)</f>
        <v>0</v>
      </c>
      <c r="S52" s="6"/>
      <c r="T52" s="7">
        <f>IF(S52=0,,($S$9-S52)*$S$7*100/$S$9)</f>
        <v>0</v>
      </c>
      <c r="U52" s="6"/>
      <c r="V52" s="7">
        <f>IF(U52=0,,($U$9-U52)*$U$7*100/$U$9)</f>
        <v>0</v>
      </c>
      <c r="W52" s="6"/>
      <c r="X52" s="7">
        <f t="shared" si="23"/>
        <v>0</v>
      </c>
      <c r="Y52" s="6"/>
      <c r="Z52" s="7">
        <f>IF(Y52=0,,($Y$9-Y52)*$Y$7*100/$Y$9)</f>
        <v>0</v>
      </c>
      <c r="AA52" s="8">
        <f t="shared" si="24"/>
        <v>114.28571428571429</v>
      </c>
      <c r="AB52" s="6">
        <f t="shared" si="25"/>
        <v>42</v>
      </c>
    </row>
    <row r="53" spans="1:28" x14ac:dyDescent="0.3">
      <c r="A53" s="18">
        <v>43</v>
      </c>
      <c r="B53" s="13" t="s">
        <v>689</v>
      </c>
      <c r="C53" s="13" t="s">
        <v>231</v>
      </c>
      <c r="D53" s="13" t="s">
        <v>101</v>
      </c>
      <c r="E53" s="20"/>
      <c r="F53" s="22">
        <f t="shared" si="18"/>
        <v>0</v>
      </c>
      <c r="G53" s="20"/>
      <c r="H53" s="7">
        <f t="shared" si="19"/>
        <v>0</v>
      </c>
      <c r="I53" s="6"/>
      <c r="J53" s="22">
        <f t="shared" si="20"/>
        <v>0</v>
      </c>
      <c r="K53" s="13"/>
      <c r="L53" s="7">
        <f t="shared" si="21"/>
        <v>0</v>
      </c>
      <c r="M53" s="6"/>
      <c r="N53" s="7">
        <f t="shared" si="22"/>
        <v>0</v>
      </c>
      <c r="O53" s="6"/>
      <c r="P53" s="7">
        <f t="shared" si="26"/>
        <v>0</v>
      </c>
      <c r="Q53" s="13"/>
      <c r="R53" s="7"/>
      <c r="S53" s="6"/>
      <c r="T53" s="7"/>
      <c r="U53" s="6"/>
      <c r="V53" s="7"/>
      <c r="W53" s="6">
        <v>27</v>
      </c>
      <c r="X53" s="7">
        <f t="shared" si="23"/>
        <v>111.62790697674419</v>
      </c>
      <c r="Y53" s="6"/>
      <c r="Z53" s="7"/>
      <c r="AA53" s="8">
        <f t="shared" si="24"/>
        <v>111.62790697674419</v>
      </c>
      <c r="AB53" s="6">
        <f t="shared" si="25"/>
        <v>43</v>
      </c>
    </row>
    <row r="54" spans="1:28" x14ac:dyDescent="0.3">
      <c r="A54" s="13">
        <v>44</v>
      </c>
      <c r="B54" s="13" t="s">
        <v>108</v>
      </c>
      <c r="C54" s="13" t="s">
        <v>289</v>
      </c>
      <c r="D54" s="13" t="s">
        <v>44</v>
      </c>
      <c r="E54" s="20"/>
      <c r="F54" s="22">
        <f t="shared" si="18"/>
        <v>0</v>
      </c>
      <c r="G54" s="20"/>
      <c r="H54" s="7">
        <f t="shared" si="19"/>
        <v>0</v>
      </c>
      <c r="I54" s="20"/>
      <c r="J54" s="22">
        <f t="shared" si="20"/>
        <v>0</v>
      </c>
      <c r="K54" s="13"/>
      <c r="L54" s="7">
        <f t="shared" si="21"/>
        <v>0</v>
      </c>
      <c r="M54" s="6"/>
      <c r="N54" s="7">
        <f t="shared" si="22"/>
        <v>0</v>
      </c>
      <c r="O54" s="6">
        <v>18</v>
      </c>
      <c r="P54" s="7">
        <f t="shared" si="26"/>
        <v>110</v>
      </c>
      <c r="Q54" s="13"/>
      <c r="R54" s="7">
        <f>IF(Q54=0,,($Q$9-Q54)*$Q$7*100/$Q$9)</f>
        <v>0</v>
      </c>
      <c r="S54" s="6"/>
      <c r="T54" s="7">
        <f>IF(S54=0,,($S$9-S54)*$S$7*100/$S$9)</f>
        <v>0</v>
      </c>
      <c r="U54" s="6"/>
      <c r="V54" s="7">
        <f>IF(U54=0,,($U$9-U54)*$U$7*100/$U$9)</f>
        <v>0</v>
      </c>
      <c r="W54" s="6"/>
      <c r="X54" s="7">
        <f t="shared" si="23"/>
        <v>0</v>
      </c>
      <c r="Y54" s="6"/>
      <c r="Z54" s="7">
        <f>IF(Y54=0,,($Y$9-Y54)*$Y$7*100/$Y$9)</f>
        <v>0</v>
      </c>
      <c r="AA54" s="8">
        <f t="shared" si="24"/>
        <v>110</v>
      </c>
      <c r="AB54" s="6">
        <f t="shared" si="25"/>
        <v>44</v>
      </c>
    </row>
    <row r="55" spans="1:28" x14ac:dyDescent="0.3">
      <c r="A55" s="18">
        <v>45</v>
      </c>
      <c r="B55" s="13" t="s">
        <v>197</v>
      </c>
      <c r="C55" s="13" t="s">
        <v>198</v>
      </c>
      <c r="D55" s="13" t="s">
        <v>97</v>
      </c>
      <c r="E55" s="13"/>
      <c r="F55" s="22">
        <f t="shared" si="18"/>
        <v>0</v>
      </c>
      <c r="G55" s="13"/>
      <c r="H55" s="7">
        <f t="shared" si="19"/>
        <v>0</v>
      </c>
      <c r="I55" s="13"/>
      <c r="J55" s="22">
        <f t="shared" si="20"/>
        <v>0</v>
      </c>
      <c r="K55" s="13"/>
      <c r="L55" s="7">
        <f t="shared" si="21"/>
        <v>0</v>
      </c>
      <c r="M55" s="6">
        <v>13</v>
      </c>
      <c r="N55" s="7">
        <f t="shared" si="22"/>
        <v>107.14285714285714</v>
      </c>
      <c r="O55" s="6"/>
      <c r="P55" s="7">
        <f t="shared" si="26"/>
        <v>0</v>
      </c>
      <c r="Q55" s="13"/>
      <c r="R55" s="7">
        <f>IF(Q55=0,,($Q$9-Q55)*$Q$7*100/$Q$9)</f>
        <v>0</v>
      </c>
      <c r="S55" s="6"/>
      <c r="T55" s="7">
        <f>IF(S55=0,,($S$9-S55)*$S$7*100/$S$9)</f>
        <v>0</v>
      </c>
      <c r="U55" s="6"/>
      <c r="V55" s="7">
        <f>IF(U55=0,,($U$9-U55)*$U$7*100/$U$9)</f>
        <v>0</v>
      </c>
      <c r="W55" s="6"/>
      <c r="X55" s="7">
        <f t="shared" si="23"/>
        <v>0</v>
      </c>
      <c r="Y55" s="6"/>
      <c r="Z55" s="7">
        <f>IF(Y55=0,,($Y$9-Y55)*$Y$7*100/$Y$9)</f>
        <v>0</v>
      </c>
      <c r="AA55" s="8">
        <f t="shared" si="24"/>
        <v>107.14285714285714</v>
      </c>
      <c r="AB55" s="6">
        <f t="shared" si="25"/>
        <v>45</v>
      </c>
    </row>
    <row r="56" spans="1:28" x14ac:dyDescent="0.3">
      <c r="A56" s="18">
        <v>46</v>
      </c>
      <c r="B56" s="13" t="s">
        <v>554</v>
      </c>
      <c r="C56" s="13" t="s">
        <v>555</v>
      </c>
      <c r="D56" s="13" t="s">
        <v>201</v>
      </c>
      <c r="E56" s="20"/>
      <c r="F56" s="22">
        <f t="shared" si="18"/>
        <v>0</v>
      </c>
      <c r="G56" s="20"/>
      <c r="H56" s="7">
        <f t="shared" si="19"/>
        <v>0</v>
      </c>
      <c r="I56" s="20"/>
      <c r="J56" s="22">
        <f t="shared" si="20"/>
        <v>0</v>
      </c>
      <c r="K56" s="13"/>
      <c r="L56" s="7">
        <f t="shared" si="21"/>
        <v>0</v>
      </c>
      <c r="M56" s="6">
        <v>21</v>
      </c>
      <c r="N56" s="7">
        <f t="shared" si="22"/>
        <v>50</v>
      </c>
      <c r="O56" s="6"/>
      <c r="P56" s="7"/>
      <c r="Q56" s="13"/>
      <c r="R56" s="7">
        <f>IF(Q56=0,,($Q$9-Q56)*$Q$7*100/$Q$9)</f>
        <v>0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>
        <v>35</v>
      </c>
      <c r="X56" s="7">
        <f t="shared" si="23"/>
        <v>55.813953488372093</v>
      </c>
      <c r="Y56" s="6"/>
      <c r="Z56" s="7">
        <f>IF(Y56=0,,($Y$9-Y56)*$Y$7*100/$Y$9)</f>
        <v>0</v>
      </c>
      <c r="AA56" s="8">
        <f t="shared" si="24"/>
        <v>105.81395348837209</v>
      </c>
      <c r="AB56" s="6">
        <f t="shared" si="25"/>
        <v>46</v>
      </c>
    </row>
    <row r="57" spans="1:28" x14ac:dyDescent="0.3">
      <c r="A57" s="18">
        <v>47</v>
      </c>
      <c r="B57" s="13" t="s">
        <v>232</v>
      </c>
      <c r="C57" s="13" t="s">
        <v>233</v>
      </c>
      <c r="D57" s="13" t="s">
        <v>201</v>
      </c>
      <c r="E57" s="20"/>
      <c r="F57" s="22">
        <f t="shared" si="18"/>
        <v>0</v>
      </c>
      <c r="G57" s="20"/>
      <c r="H57" s="7">
        <f t="shared" si="19"/>
        <v>0</v>
      </c>
      <c r="I57" s="6">
        <v>33</v>
      </c>
      <c r="J57" s="22">
        <f t="shared" si="20"/>
        <v>26.315789473684209</v>
      </c>
      <c r="K57" s="13"/>
      <c r="L57" s="7">
        <f t="shared" si="21"/>
        <v>0</v>
      </c>
      <c r="M57" s="6">
        <v>18</v>
      </c>
      <c r="N57" s="7">
        <f t="shared" si="22"/>
        <v>71.428571428571431</v>
      </c>
      <c r="O57" s="6"/>
      <c r="P57" s="7"/>
      <c r="Q57" s="13"/>
      <c r="R57" s="7"/>
      <c r="S57" s="6"/>
      <c r="T57" s="7"/>
      <c r="U57" s="6"/>
      <c r="V57" s="7"/>
      <c r="W57" s="6"/>
      <c r="X57" s="7">
        <f t="shared" si="23"/>
        <v>0</v>
      </c>
      <c r="Y57" s="6"/>
      <c r="Z57" s="7"/>
      <c r="AA57" s="8">
        <f t="shared" si="24"/>
        <v>97.744360902255636</v>
      </c>
      <c r="AB57" s="6">
        <f t="shared" si="25"/>
        <v>47</v>
      </c>
    </row>
    <row r="58" spans="1:28" x14ac:dyDescent="0.3">
      <c r="A58" s="18">
        <v>48</v>
      </c>
      <c r="B58" s="13" t="s">
        <v>49</v>
      </c>
      <c r="C58" s="13" t="s">
        <v>941</v>
      </c>
      <c r="D58" s="13" t="s">
        <v>731</v>
      </c>
      <c r="E58" s="20"/>
      <c r="F58" s="22">
        <f t="shared" si="18"/>
        <v>0</v>
      </c>
      <c r="G58" s="20"/>
      <c r="H58" s="7">
        <f t="shared" si="19"/>
        <v>0</v>
      </c>
      <c r="I58" s="20"/>
      <c r="J58" s="22">
        <f t="shared" si="20"/>
        <v>0</v>
      </c>
      <c r="K58" s="13"/>
      <c r="L58" s="7">
        <f t="shared" si="21"/>
        <v>0</v>
      </c>
      <c r="M58" s="6"/>
      <c r="N58" s="7">
        <f t="shared" si="22"/>
        <v>0</v>
      </c>
      <c r="O58" s="6"/>
      <c r="P58" s="7">
        <f t="shared" ref="P58:P64" si="27">IF(O58=0,,($O$9-O58)*$O$7*100/$O$9)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>
        <v>29</v>
      </c>
      <c r="X58" s="7">
        <f t="shared" si="23"/>
        <v>97.674418604651166</v>
      </c>
      <c r="Y58" s="6"/>
      <c r="Z58" s="7">
        <f>IF(Y58=0,,($Y$9-Y58)*$Y$7*100/$Y$9)</f>
        <v>0</v>
      </c>
      <c r="AA58" s="8">
        <f t="shared" si="24"/>
        <v>97.674418604651166</v>
      </c>
      <c r="AB58" s="6">
        <f t="shared" si="25"/>
        <v>48</v>
      </c>
    </row>
    <row r="59" spans="1:28" x14ac:dyDescent="0.3">
      <c r="A59" s="18">
        <v>49</v>
      </c>
      <c r="B59" s="20" t="s">
        <v>248</v>
      </c>
      <c r="C59" s="20" t="s">
        <v>217</v>
      </c>
      <c r="D59" s="20" t="s">
        <v>731</v>
      </c>
      <c r="E59" s="20"/>
      <c r="F59" s="22">
        <f t="shared" si="18"/>
        <v>0</v>
      </c>
      <c r="G59" s="20"/>
      <c r="H59" s="7">
        <f t="shared" si="19"/>
        <v>0</v>
      </c>
      <c r="I59" s="20"/>
      <c r="J59" s="22">
        <f t="shared" si="20"/>
        <v>0</v>
      </c>
      <c r="K59" s="13"/>
      <c r="L59" s="7">
        <f t="shared" si="21"/>
        <v>0</v>
      </c>
      <c r="M59" s="6"/>
      <c r="N59" s="7">
        <f t="shared" si="22"/>
        <v>0</v>
      </c>
      <c r="O59" s="6">
        <v>26</v>
      </c>
      <c r="P59" s="7">
        <f t="shared" si="27"/>
        <v>70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>
        <v>41</v>
      </c>
      <c r="X59" s="7">
        <f t="shared" si="23"/>
        <v>13.953488372093023</v>
      </c>
      <c r="Y59" s="6"/>
      <c r="Z59" s="7">
        <f>IF(Y59=0,,($Y$9-Y59)*$Y$7*100/$Y$9)</f>
        <v>0</v>
      </c>
      <c r="AA59" s="8">
        <f t="shared" si="24"/>
        <v>83.95348837209302</v>
      </c>
      <c r="AB59" s="6">
        <f t="shared" si="25"/>
        <v>49</v>
      </c>
    </row>
    <row r="60" spans="1:28" x14ac:dyDescent="0.3">
      <c r="A60" s="18">
        <v>50</v>
      </c>
      <c r="B60" s="13" t="s">
        <v>314</v>
      </c>
      <c r="C60" s="13" t="s">
        <v>125</v>
      </c>
      <c r="D60" s="13" t="s">
        <v>101</v>
      </c>
      <c r="E60" s="20"/>
      <c r="F60" s="22">
        <f t="shared" si="18"/>
        <v>0</v>
      </c>
      <c r="G60" s="20"/>
      <c r="H60" s="7">
        <f t="shared" si="19"/>
        <v>0</v>
      </c>
      <c r="I60" s="20"/>
      <c r="J60" s="22">
        <f t="shared" si="20"/>
        <v>0</v>
      </c>
      <c r="K60" s="13"/>
      <c r="L60" s="7">
        <f t="shared" si="21"/>
        <v>0</v>
      </c>
      <c r="M60" s="6"/>
      <c r="N60" s="7">
        <f t="shared" si="22"/>
        <v>0</v>
      </c>
      <c r="O60" s="6">
        <v>24</v>
      </c>
      <c r="P60" s="7">
        <f t="shared" si="27"/>
        <v>80</v>
      </c>
      <c r="Q60" s="13"/>
      <c r="R60" s="7">
        <f>IF(Q60=0,,($Q$9-Q60)*$Q$7*100/$Q$9)</f>
        <v>0</v>
      </c>
      <c r="S60" s="6"/>
      <c r="T60" s="7">
        <f>IF(S60=0,,($S$9-S60)*$S$7*100/$S$9)</f>
        <v>0</v>
      </c>
      <c r="U60" s="6"/>
      <c r="V60" s="7">
        <f>IF(U60=0,,($U$9-U60)*$U$7*100/$U$9)</f>
        <v>0</v>
      </c>
      <c r="W60" s="6"/>
      <c r="X60" s="7">
        <f t="shared" si="23"/>
        <v>0</v>
      </c>
      <c r="Y60" s="6"/>
      <c r="Z60" s="7">
        <f>IF(Y60=0,,($Y$9-Y60)*$Y$7*100/$Y$9)</f>
        <v>0</v>
      </c>
      <c r="AA60" s="8">
        <f t="shared" si="24"/>
        <v>80</v>
      </c>
      <c r="AB60" s="6">
        <f t="shared" si="25"/>
        <v>50</v>
      </c>
    </row>
    <row r="61" spans="1:28" x14ac:dyDescent="0.3">
      <c r="A61" s="18">
        <v>51</v>
      </c>
      <c r="B61" s="13" t="s">
        <v>736</v>
      </c>
      <c r="C61" s="13" t="s">
        <v>737</v>
      </c>
      <c r="D61" s="13" t="s">
        <v>44</v>
      </c>
      <c r="E61" s="20"/>
      <c r="F61" s="22">
        <f t="shared" si="18"/>
        <v>0</v>
      </c>
      <c r="G61" s="20"/>
      <c r="H61" s="7">
        <f t="shared" si="19"/>
        <v>0</v>
      </c>
      <c r="I61" s="6"/>
      <c r="J61" s="22">
        <f t="shared" si="20"/>
        <v>0</v>
      </c>
      <c r="K61" s="13"/>
      <c r="L61" s="7">
        <f t="shared" si="21"/>
        <v>0</v>
      </c>
      <c r="M61" s="6"/>
      <c r="N61" s="7">
        <f t="shared" si="22"/>
        <v>0</v>
      </c>
      <c r="O61" s="6">
        <v>38</v>
      </c>
      <c r="P61" s="7">
        <f t="shared" si="27"/>
        <v>10</v>
      </c>
      <c r="Q61" s="13"/>
      <c r="R61" s="7"/>
      <c r="S61" s="6"/>
      <c r="T61" s="7"/>
      <c r="U61" s="6"/>
      <c r="V61" s="7"/>
      <c r="W61" s="6">
        <v>33</v>
      </c>
      <c r="X61" s="7">
        <f t="shared" si="23"/>
        <v>69.767441860465112</v>
      </c>
      <c r="Y61" s="6"/>
      <c r="Z61" s="7"/>
      <c r="AA61" s="8">
        <f t="shared" si="24"/>
        <v>79.767441860465112</v>
      </c>
      <c r="AB61" s="6">
        <f t="shared" si="25"/>
        <v>51</v>
      </c>
    </row>
    <row r="62" spans="1:28" x14ac:dyDescent="0.3">
      <c r="A62" s="18">
        <v>52</v>
      </c>
      <c r="B62" s="13" t="s">
        <v>942</v>
      </c>
      <c r="C62" s="13" t="s">
        <v>73</v>
      </c>
      <c r="D62" s="13" t="s">
        <v>89</v>
      </c>
      <c r="E62" s="20"/>
      <c r="F62" s="22">
        <f t="shared" si="18"/>
        <v>0</v>
      </c>
      <c r="G62" s="20"/>
      <c r="H62" s="7">
        <f t="shared" si="19"/>
        <v>0</v>
      </c>
      <c r="I62" s="20"/>
      <c r="J62" s="22">
        <f t="shared" si="20"/>
        <v>0</v>
      </c>
      <c r="K62" s="13"/>
      <c r="L62" s="7">
        <f t="shared" si="21"/>
        <v>0</v>
      </c>
      <c r="M62" s="6"/>
      <c r="N62" s="7">
        <f t="shared" si="22"/>
        <v>0</v>
      </c>
      <c r="O62" s="6"/>
      <c r="P62" s="7">
        <f t="shared" si="27"/>
        <v>0</v>
      </c>
      <c r="Q62" s="13"/>
      <c r="R62" s="7">
        <f t="shared" ref="R62:R70" si="28">IF(Q62=0,,($Q$9-Q62)*$Q$7*100/$Q$9)</f>
        <v>0</v>
      </c>
      <c r="S62" s="6"/>
      <c r="T62" s="7">
        <f t="shared" ref="T62:T70" si="29">IF(S62=0,,($S$9-S62)*$S$7*100/$S$9)</f>
        <v>0</v>
      </c>
      <c r="U62" s="6"/>
      <c r="V62" s="7">
        <f t="shared" ref="V62:V70" si="30">IF(U62=0,,($U$9-U62)*$U$7*100/$U$9)</f>
        <v>0</v>
      </c>
      <c r="W62" s="6">
        <v>32</v>
      </c>
      <c r="X62" s="7">
        <f t="shared" si="23"/>
        <v>76.744186046511629</v>
      </c>
      <c r="Y62" s="6"/>
      <c r="Z62" s="7">
        <f t="shared" ref="Z62:Z70" si="31">IF(Y62=0,,($Y$9-Y62)*$Y$7*100/$Y$9)</f>
        <v>0</v>
      </c>
      <c r="AA62" s="8">
        <f t="shared" si="24"/>
        <v>76.744186046511629</v>
      </c>
      <c r="AB62" s="6">
        <f t="shared" si="25"/>
        <v>52</v>
      </c>
    </row>
    <row r="63" spans="1:28" x14ac:dyDescent="0.3">
      <c r="A63" s="18">
        <v>53</v>
      </c>
      <c r="B63" s="13" t="s">
        <v>732</v>
      </c>
      <c r="C63" s="13" t="s">
        <v>733</v>
      </c>
      <c r="D63" s="13" t="s">
        <v>44</v>
      </c>
      <c r="E63" s="20"/>
      <c r="F63" s="22">
        <f t="shared" si="18"/>
        <v>0</v>
      </c>
      <c r="G63" s="20"/>
      <c r="H63" s="7">
        <f t="shared" si="19"/>
        <v>0</v>
      </c>
      <c r="I63" s="20"/>
      <c r="J63" s="22">
        <f t="shared" si="20"/>
        <v>0</v>
      </c>
      <c r="K63" s="13"/>
      <c r="L63" s="7">
        <f t="shared" si="21"/>
        <v>0</v>
      </c>
      <c r="M63" s="6"/>
      <c r="N63" s="7">
        <f t="shared" si="22"/>
        <v>0</v>
      </c>
      <c r="O63" s="6">
        <v>25</v>
      </c>
      <c r="P63" s="7">
        <f t="shared" si="27"/>
        <v>75</v>
      </c>
      <c r="Q63" s="13"/>
      <c r="R63" s="7">
        <f t="shared" si="28"/>
        <v>0</v>
      </c>
      <c r="S63" s="6"/>
      <c r="T63" s="7">
        <f t="shared" si="29"/>
        <v>0</v>
      </c>
      <c r="U63" s="6"/>
      <c r="V63" s="7">
        <f t="shared" si="30"/>
        <v>0</v>
      </c>
      <c r="W63" s="6"/>
      <c r="X63" s="7">
        <f t="shared" si="23"/>
        <v>0</v>
      </c>
      <c r="Y63" s="6"/>
      <c r="Z63" s="7">
        <f t="shared" si="31"/>
        <v>0</v>
      </c>
      <c r="AA63" s="8">
        <f t="shared" si="24"/>
        <v>75</v>
      </c>
      <c r="AB63" s="6">
        <f t="shared" si="25"/>
        <v>53</v>
      </c>
    </row>
    <row r="64" spans="1:28" x14ac:dyDescent="0.3">
      <c r="A64" s="18">
        <v>54</v>
      </c>
      <c r="B64" s="13" t="s">
        <v>562</v>
      </c>
      <c r="C64" s="13" t="s">
        <v>563</v>
      </c>
      <c r="D64" s="13" t="s">
        <v>130</v>
      </c>
      <c r="E64" s="20"/>
      <c r="F64" s="22">
        <f t="shared" si="18"/>
        <v>0</v>
      </c>
      <c r="G64" s="20"/>
      <c r="H64" s="7">
        <f t="shared" si="19"/>
        <v>0</v>
      </c>
      <c r="I64" s="20"/>
      <c r="J64" s="22">
        <f t="shared" si="20"/>
        <v>0</v>
      </c>
      <c r="K64" s="13"/>
      <c r="L64" s="7">
        <f t="shared" si="21"/>
        <v>0</v>
      </c>
      <c r="M64" s="6">
        <v>28</v>
      </c>
      <c r="N64" s="7">
        <v>4</v>
      </c>
      <c r="O64" s="6">
        <v>40</v>
      </c>
      <c r="P64" s="7">
        <f t="shared" si="27"/>
        <v>0</v>
      </c>
      <c r="Q64" s="13"/>
      <c r="R64" s="7">
        <f t="shared" si="28"/>
        <v>0</v>
      </c>
      <c r="S64" s="6"/>
      <c r="T64" s="7">
        <f t="shared" si="29"/>
        <v>0</v>
      </c>
      <c r="U64" s="6"/>
      <c r="V64" s="7">
        <f t="shared" si="30"/>
        <v>0</v>
      </c>
      <c r="W64" s="6">
        <v>34</v>
      </c>
      <c r="X64" s="7">
        <f t="shared" si="23"/>
        <v>62.790697674418603</v>
      </c>
      <c r="Y64" s="6"/>
      <c r="Z64" s="7">
        <f t="shared" si="31"/>
        <v>0</v>
      </c>
      <c r="AA64" s="8">
        <f t="shared" si="24"/>
        <v>66.790697674418595</v>
      </c>
      <c r="AB64" s="6">
        <f t="shared" si="25"/>
        <v>54</v>
      </c>
    </row>
    <row r="65" spans="1:28" x14ac:dyDescent="0.3">
      <c r="A65" s="18">
        <v>55</v>
      </c>
      <c r="B65" s="13" t="s">
        <v>552</v>
      </c>
      <c r="C65" s="13" t="s">
        <v>553</v>
      </c>
      <c r="D65" s="13" t="s">
        <v>151</v>
      </c>
      <c r="E65" s="20"/>
      <c r="F65" s="22"/>
      <c r="G65" s="20"/>
      <c r="H65" s="7">
        <f t="shared" si="19"/>
        <v>0</v>
      </c>
      <c r="I65" s="20"/>
      <c r="J65" s="22">
        <f t="shared" si="20"/>
        <v>0</v>
      </c>
      <c r="K65" s="13"/>
      <c r="L65" s="7">
        <f t="shared" si="21"/>
        <v>0</v>
      </c>
      <c r="M65" s="6">
        <v>20</v>
      </c>
      <c r="N65" s="7">
        <f t="shared" ref="N65:N94" si="32">IF(M65=0,,($M$9-M65)*$M$7*100/$M$9)</f>
        <v>57.142857142857146</v>
      </c>
      <c r="O65" s="6"/>
      <c r="P65" s="7">
        <f>IF(O65=0,,(#REF!-O65)*#REF!*100/#REF!)</f>
        <v>0</v>
      </c>
      <c r="Q65" s="13"/>
      <c r="R65" s="7">
        <f t="shared" si="28"/>
        <v>0</v>
      </c>
      <c r="S65" s="6"/>
      <c r="T65" s="7">
        <f t="shared" si="29"/>
        <v>0</v>
      </c>
      <c r="U65" s="6"/>
      <c r="V65" s="7">
        <f t="shared" si="30"/>
        <v>0</v>
      </c>
      <c r="W65" s="6"/>
      <c r="X65" s="7">
        <f t="shared" si="23"/>
        <v>0</v>
      </c>
      <c r="Y65" s="6"/>
      <c r="Z65" s="7">
        <f t="shared" si="31"/>
        <v>0</v>
      </c>
      <c r="AA65" s="8">
        <f t="shared" si="24"/>
        <v>57.142857142857146</v>
      </c>
      <c r="AB65" s="6">
        <f t="shared" si="25"/>
        <v>55</v>
      </c>
    </row>
    <row r="66" spans="1:28" x14ac:dyDescent="0.3">
      <c r="A66" s="18">
        <v>56</v>
      </c>
      <c r="B66" s="13" t="s">
        <v>556</v>
      </c>
      <c r="C66" s="13" t="s">
        <v>557</v>
      </c>
      <c r="D66" s="13" t="s">
        <v>44</v>
      </c>
      <c r="E66" s="20"/>
      <c r="F66" s="22">
        <f t="shared" ref="F66:F94" si="33">IF(E66=0,,($E$9-E66)*$E$7*100/$E$9)</f>
        <v>0</v>
      </c>
      <c r="G66" s="20"/>
      <c r="H66" s="7">
        <f t="shared" si="19"/>
        <v>0</v>
      </c>
      <c r="I66" s="20"/>
      <c r="J66" s="22">
        <f t="shared" si="20"/>
        <v>0</v>
      </c>
      <c r="K66" s="13"/>
      <c r="L66" s="7">
        <f t="shared" si="21"/>
        <v>0</v>
      </c>
      <c r="M66" s="6">
        <v>22</v>
      </c>
      <c r="N66" s="7">
        <f t="shared" si="32"/>
        <v>42.857142857142854</v>
      </c>
      <c r="O66" s="6"/>
      <c r="P66" s="7">
        <f>IF(O66=0,,(#REF!-O66)*#REF!*100/#REF!)</f>
        <v>0</v>
      </c>
      <c r="Q66" s="13"/>
      <c r="R66" s="7">
        <f t="shared" si="28"/>
        <v>0</v>
      </c>
      <c r="S66" s="6"/>
      <c r="T66" s="7">
        <f t="shared" si="29"/>
        <v>0</v>
      </c>
      <c r="U66" s="6"/>
      <c r="V66" s="7">
        <f t="shared" si="30"/>
        <v>0</v>
      </c>
      <c r="W66" s="6">
        <v>42</v>
      </c>
      <c r="X66" s="7">
        <f t="shared" si="23"/>
        <v>6.9767441860465116</v>
      </c>
      <c r="Y66" s="6"/>
      <c r="Z66" s="7">
        <f t="shared" si="31"/>
        <v>0</v>
      </c>
      <c r="AA66" s="8">
        <f t="shared" si="24"/>
        <v>49.833887043189364</v>
      </c>
      <c r="AB66" s="6">
        <f t="shared" si="25"/>
        <v>56</v>
      </c>
    </row>
    <row r="67" spans="1:28" x14ac:dyDescent="0.3">
      <c r="A67" s="18">
        <v>57</v>
      </c>
      <c r="B67" s="13" t="s">
        <v>907</v>
      </c>
      <c r="C67" s="13" t="s">
        <v>908</v>
      </c>
      <c r="D67" s="13" t="s">
        <v>731</v>
      </c>
      <c r="E67" s="20"/>
      <c r="F67" s="22">
        <f t="shared" si="33"/>
        <v>0</v>
      </c>
      <c r="G67" s="20"/>
      <c r="H67" s="7">
        <f t="shared" si="19"/>
        <v>0</v>
      </c>
      <c r="I67" s="20"/>
      <c r="J67" s="22">
        <f t="shared" si="20"/>
        <v>0</v>
      </c>
      <c r="K67" s="13"/>
      <c r="L67" s="7">
        <f t="shared" si="21"/>
        <v>0</v>
      </c>
      <c r="M67" s="6"/>
      <c r="N67" s="7">
        <f t="shared" si="32"/>
        <v>0</v>
      </c>
      <c r="O67" s="6"/>
      <c r="P67" s="7">
        <f>IF(O67=0,,($O$9-O67)*$O$7*100/$O$9)</f>
        <v>0</v>
      </c>
      <c r="Q67" s="13"/>
      <c r="R67" s="7">
        <f t="shared" si="28"/>
        <v>0</v>
      </c>
      <c r="S67" s="6"/>
      <c r="T67" s="7">
        <f t="shared" si="29"/>
        <v>0</v>
      </c>
      <c r="U67" s="6"/>
      <c r="V67" s="7">
        <f t="shared" si="30"/>
        <v>0</v>
      </c>
      <c r="W67" s="6">
        <v>36</v>
      </c>
      <c r="X67" s="7">
        <f t="shared" si="23"/>
        <v>48.837209302325583</v>
      </c>
      <c r="Y67" s="6"/>
      <c r="Z67" s="7">
        <f t="shared" si="31"/>
        <v>0</v>
      </c>
      <c r="AA67" s="8">
        <f t="shared" si="24"/>
        <v>48.837209302325583</v>
      </c>
      <c r="AB67" s="6">
        <f t="shared" si="25"/>
        <v>57</v>
      </c>
    </row>
    <row r="68" spans="1:28" x14ac:dyDescent="0.3">
      <c r="A68" s="18">
        <v>58</v>
      </c>
      <c r="B68" s="13" t="s">
        <v>344</v>
      </c>
      <c r="C68" s="13" t="s">
        <v>365</v>
      </c>
      <c r="D68" s="13" t="s">
        <v>366</v>
      </c>
      <c r="E68" s="20"/>
      <c r="F68" s="22">
        <f t="shared" si="33"/>
        <v>0</v>
      </c>
      <c r="G68" s="20"/>
      <c r="H68" s="7">
        <f t="shared" si="19"/>
        <v>0</v>
      </c>
      <c r="I68" s="20">
        <v>29</v>
      </c>
      <c r="J68" s="22">
        <f t="shared" si="20"/>
        <v>47.368421052631582</v>
      </c>
      <c r="K68" s="13"/>
      <c r="L68" s="7">
        <f t="shared" si="21"/>
        <v>0</v>
      </c>
      <c r="M68" s="6"/>
      <c r="N68" s="7">
        <f t="shared" si="32"/>
        <v>0</v>
      </c>
      <c r="O68" s="6"/>
      <c r="P68" s="7"/>
      <c r="Q68" s="13"/>
      <c r="R68" s="7">
        <f t="shared" si="28"/>
        <v>0</v>
      </c>
      <c r="S68" s="6"/>
      <c r="T68" s="7">
        <f t="shared" si="29"/>
        <v>0</v>
      </c>
      <c r="U68" s="6"/>
      <c r="V68" s="7">
        <f t="shared" si="30"/>
        <v>0</v>
      </c>
      <c r="W68" s="6"/>
      <c r="X68" s="7">
        <f t="shared" si="23"/>
        <v>0</v>
      </c>
      <c r="Y68" s="6"/>
      <c r="Z68" s="7">
        <f t="shared" si="31"/>
        <v>0</v>
      </c>
      <c r="AA68" s="8">
        <f t="shared" si="24"/>
        <v>47.368421052631582</v>
      </c>
      <c r="AB68" s="6">
        <f t="shared" si="25"/>
        <v>58</v>
      </c>
    </row>
    <row r="69" spans="1:28" x14ac:dyDescent="0.3">
      <c r="A69" s="18">
        <v>59</v>
      </c>
      <c r="B69" s="13" t="s">
        <v>558</v>
      </c>
      <c r="C69" s="13" t="s">
        <v>51</v>
      </c>
      <c r="D69" s="13" t="s">
        <v>130</v>
      </c>
      <c r="E69" s="20"/>
      <c r="F69" s="22">
        <f t="shared" si="33"/>
        <v>0</v>
      </c>
      <c r="G69" s="20"/>
      <c r="H69" s="7">
        <f t="shared" si="19"/>
        <v>0</v>
      </c>
      <c r="I69" s="20"/>
      <c r="J69" s="22">
        <f t="shared" si="20"/>
        <v>0</v>
      </c>
      <c r="K69" s="13"/>
      <c r="L69" s="7">
        <f t="shared" si="21"/>
        <v>0</v>
      </c>
      <c r="M69" s="6">
        <v>23</v>
      </c>
      <c r="N69" s="7">
        <f t="shared" si="32"/>
        <v>35.714285714285715</v>
      </c>
      <c r="O69" s="6"/>
      <c r="P69" s="7">
        <f t="shared" ref="P69:P94" si="34">IF(O69=0,,($O$9-O69)*$O$7*100/$O$9)</f>
        <v>0</v>
      </c>
      <c r="Q69" s="13"/>
      <c r="R69" s="7">
        <f t="shared" si="28"/>
        <v>0</v>
      </c>
      <c r="S69" s="6"/>
      <c r="T69" s="7">
        <f t="shared" si="29"/>
        <v>0</v>
      </c>
      <c r="U69" s="6"/>
      <c r="V69" s="7">
        <f t="shared" si="30"/>
        <v>0</v>
      </c>
      <c r="W69" s="6"/>
      <c r="X69" s="7">
        <f t="shared" si="23"/>
        <v>0</v>
      </c>
      <c r="Y69" s="6"/>
      <c r="Z69" s="7">
        <f t="shared" si="31"/>
        <v>0</v>
      </c>
      <c r="AA69" s="8">
        <f t="shared" si="24"/>
        <v>35.714285714285715</v>
      </c>
      <c r="AB69" s="6">
        <f t="shared" si="25"/>
        <v>59</v>
      </c>
    </row>
    <row r="70" spans="1:28" x14ac:dyDescent="0.3">
      <c r="A70" s="18">
        <v>60</v>
      </c>
      <c r="B70" s="13" t="s">
        <v>226</v>
      </c>
      <c r="C70" s="13" t="s">
        <v>227</v>
      </c>
      <c r="D70" s="13" t="s">
        <v>133</v>
      </c>
      <c r="E70" s="13"/>
      <c r="F70" s="22">
        <f t="shared" si="33"/>
        <v>0</v>
      </c>
      <c r="G70" s="13"/>
      <c r="H70" s="7">
        <f t="shared" si="19"/>
        <v>0</v>
      </c>
      <c r="I70" s="13"/>
      <c r="J70" s="22">
        <f t="shared" si="20"/>
        <v>0</v>
      </c>
      <c r="K70" s="13"/>
      <c r="L70" s="7">
        <f t="shared" si="21"/>
        <v>0</v>
      </c>
      <c r="M70" s="6"/>
      <c r="N70" s="7">
        <f t="shared" si="32"/>
        <v>0</v>
      </c>
      <c r="O70" s="6">
        <v>33</v>
      </c>
      <c r="P70" s="7">
        <f t="shared" si="34"/>
        <v>35</v>
      </c>
      <c r="Q70" s="13"/>
      <c r="R70" s="7">
        <f t="shared" si="28"/>
        <v>0</v>
      </c>
      <c r="S70" s="6"/>
      <c r="T70" s="7">
        <f t="shared" si="29"/>
        <v>0</v>
      </c>
      <c r="U70" s="6"/>
      <c r="V70" s="7">
        <f t="shared" si="30"/>
        <v>0</v>
      </c>
      <c r="W70" s="6"/>
      <c r="X70" s="7">
        <f t="shared" si="23"/>
        <v>0</v>
      </c>
      <c r="Y70" s="6"/>
      <c r="Z70" s="7">
        <f t="shared" si="31"/>
        <v>0</v>
      </c>
      <c r="AA70" s="8">
        <f t="shared" si="24"/>
        <v>35</v>
      </c>
      <c r="AB70" s="6">
        <f t="shared" si="25"/>
        <v>60</v>
      </c>
    </row>
    <row r="71" spans="1:28" x14ac:dyDescent="0.3">
      <c r="A71" s="18">
        <v>61</v>
      </c>
      <c r="B71" s="13" t="s">
        <v>568</v>
      </c>
      <c r="C71" s="13" t="s">
        <v>569</v>
      </c>
      <c r="D71" s="13" t="s">
        <v>98</v>
      </c>
      <c r="E71" s="20"/>
      <c r="F71" s="22">
        <f t="shared" si="33"/>
        <v>0</v>
      </c>
      <c r="G71" s="20"/>
      <c r="H71" s="7">
        <f t="shared" si="19"/>
        <v>0</v>
      </c>
      <c r="I71" s="6"/>
      <c r="J71" s="22">
        <f t="shared" si="20"/>
        <v>0</v>
      </c>
      <c r="K71" s="13"/>
      <c r="L71" s="7">
        <f t="shared" si="21"/>
        <v>0</v>
      </c>
      <c r="M71" s="6"/>
      <c r="N71" s="7">
        <f t="shared" si="32"/>
        <v>0</v>
      </c>
      <c r="O71" s="6"/>
      <c r="P71" s="7">
        <f t="shared" si="34"/>
        <v>0</v>
      </c>
      <c r="Q71" s="13"/>
      <c r="R71" s="7"/>
      <c r="S71" s="6"/>
      <c r="T71" s="7"/>
      <c r="U71" s="6"/>
      <c r="V71" s="7"/>
      <c r="W71" s="6">
        <v>38</v>
      </c>
      <c r="X71" s="7">
        <f t="shared" si="23"/>
        <v>34.883720930232556</v>
      </c>
      <c r="Y71" s="6"/>
      <c r="Z71" s="7"/>
      <c r="AA71" s="8">
        <f t="shared" si="24"/>
        <v>34.883720930232556</v>
      </c>
      <c r="AB71" s="6">
        <f t="shared" si="25"/>
        <v>61</v>
      </c>
    </row>
    <row r="72" spans="1:28" x14ac:dyDescent="0.3">
      <c r="A72" s="18">
        <v>62</v>
      </c>
      <c r="B72" s="13" t="s">
        <v>622</v>
      </c>
      <c r="C72" s="13" t="s">
        <v>623</v>
      </c>
      <c r="D72" s="13" t="s">
        <v>731</v>
      </c>
      <c r="E72" s="20"/>
      <c r="F72" s="22">
        <f t="shared" si="33"/>
        <v>0</v>
      </c>
      <c r="G72" s="20"/>
      <c r="H72" s="7">
        <f t="shared" si="19"/>
        <v>0</v>
      </c>
      <c r="I72" s="20"/>
      <c r="J72" s="22">
        <f t="shared" si="20"/>
        <v>0</v>
      </c>
      <c r="K72" s="13"/>
      <c r="L72" s="7">
        <f t="shared" si="21"/>
        <v>0</v>
      </c>
      <c r="M72" s="6"/>
      <c r="N72" s="7">
        <f t="shared" si="32"/>
        <v>0</v>
      </c>
      <c r="O72" s="6"/>
      <c r="P72" s="7">
        <f t="shared" si="34"/>
        <v>0</v>
      </c>
      <c r="Q72" s="13"/>
      <c r="R72" s="7">
        <f>IF(Q72=0,,($Q$9-Q72)*$Q$7*100/$Q$9)</f>
        <v>0</v>
      </c>
      <c r="S72" s="6"/>
      <c r="T72" s="7">
        <f>IF(S72=0,,($S$9-S72)*$S$7*100/$S$9)</f>
        <v>0</v>
      </c>
      <c r="U72" s="6"/>
      <c r="V72" s="7">
        <f>IF(U72=0,,($U$9-U72)*$U$7*100/$U$9)</f>
        <v>0</v>
      </c>
      <c r="W72" s="6">
        <v>38</v>
      </c>
      <c r="X72" s="7">
        <f t="shared" si="23"/>
        <v>34.883720930232556</v>
      </c>
      <c r="Y72" s="6"/>
      <c r="Z72" s="7">
        <f>IF(Y72=0,,($Y$9-Y72)*$Y$7*100/$Y$9)</f>
        <v>0</v>
      </c>
      <c r="AA72" s="8">
        <f t="shared" si="24"/>
        <v>34.883720930232556</v>
      </c>
      <c r="AB72" s="6">
        <f t="shared" si="25"/>
        <v>62</v>
      </c>
    </row>
    <row r="73" spans="1:28" x14ac:dyDescent="0.3">
      <c r="A73" s="18">
        <v>63</v>
      </c>
      <c r="B73" s="13" t="s">
        <v>230</v>
      </c>
      <c r="C73" s="13" t="s">
        <v>231</v>
      </c>
      <c r="D73" s="13" t="s">
        <v>89</v>
      </c>
      <c r="E73" s="20">
        <v>35</v>
      </c>
      <c r="F73" s="22">
        <f t="shared" si="33"/>
        <v>33.333333333333336</v>
      </c>
      <c r="G73" s="20"/>
      <c r="H73" s="7">
        <f t="shared" si="19"/>
        <v>0</v>
      </c>
      <c r="I73" s="6"/>
      <c r="J73" s="22">
        <f t="shared" si="20"/>
        <v>0</v>
      </c>
      <c r="K73" s="13"/>
      <c r="L73" s="7">
        <f t="shared" si="21"/>
        <v>0</v>
      </c>
      <c r="M73" s="6"/>
      <c r="N73" s="7">
        <f t="shared" si="32"/>
        <v>0</v>
      </c>
      <c r="O73" s="6"/>
      <c r="P73" s="7">
        <f t="shared" si="34"/>
        <v>0</v>
      </c>
      <c r="Q73" s="13"/>
      <c r="R73" s="7"/>
      <c r="S73" s="6"/>
      <c r="T73" s="7"/>
      <c r="U73" s="6"/>
      <c r="V73" s="7"/>
      <c r="W73" s="6"/>
      <c r="X73" s="7">
        <f t="shared" si="23"/>
        <v>0</v>
      </c>
      <c r="Y73" s="6"/>
      <c r="Z73" s="7"/>
      <c r="AA73" s="8">
        <f t="shared" si="24"/>
        <v>33.333333333333336</v>
      </c>
      <c r="AB73" s="6">
        <f t="shared" si="25"/>
        <v>63</v>
      </c>
    </row>
    <row r="74" spans="1:28" x14ac:dyDescent="0.3">
      <c r="A74" s="18">
        <v>64</v>
      </c>
      <c r="B74" s="13" t="s">
        <v>367</v>
      </c>
      <c r="C74" s="13" t="s">
        <v>326</v>
      </c>
      <c r="D74" s="13" t="s">
        <v>89</v>
      </c>
      <c r="E74" s="6"/>
      <c r="F74" s="22">
        <f t="shared" si="33"/>
        <v>0</v>
      </c>
      <c r="G74" s="20"/>
      <c r="H74" s="7">
        <f t="shared" si="19"/>
        <v>0</v>
      </c>
      <c r="I74" s="6">
        <v>32</v>
      </c>
      <c r="J74" s="22">
        <f t="shared" si="20"/>
        <v>31.578947368421051</v>
      </c>
      <c r="K74" s="13"/>
      <c r="L74" s="7">
        <f t="shared" si="21"/>
        <v>0</v>
      </c>
      <c r="M74" s="6"/>
      <c r="N74" s="7">
        <f t="shared" si="32"/>
        <v>0</v>
      </c>
      <c r="O74" s="6"/>
      <c r="P74" s="7">
        <f t="shared" si="34"/>
        <v>0</v>
      </c>
      <c r="Q74" s="13"/>
      <c r="R74" s="7"/>
      <c r="S74" s="6"/>
      <c r="T74" s="7"/>
      <c r="U74" s="6"/>
      <c r="V74" s="7"/>
      <c r="W74" s="6"/>
      <c r="X74" s="7">
        <f t="shared" si="23"/>
        <v>0</v>
      </c>
      <c r="Y74" s="6"/>
      <c r="Z74" s="7"/>
      <c r="AA74" s="8">
        <f t="shared" si="24"/>
        <v>31.578947368421051</v>
      </c>
      <c r="AB74" s="6">
        <f t="shared" si="25"/>
        <v>64</v>
      </c>
    </row>
    <row r="75" spans="1:28" x14ac:dyDescent="0.3">
      <c r="A75" s="18">
        <v>65</v>
      </c>
      <c r="B75" s="13" t="s">
        <v>561</v>
      </c>
      <c r="C75" s="13" t="s">
        <v>55</v>
      </c>
      <c r="D75" s="13" t="s">
        <v>151</v>
      </c>
      <c r="E75" s="20"/>
      <c r="F75" s="22">
        <f t="shared" si="33"/>
        <v>0</v>
      </c>
      <c r="G75" s="20"/>
      <c r="H75" s="7">
        <f t="shared" ref="H75:H106" si="35">IF(G75=0,,($G$9-G75)*$G$7*100/$G$9)</f>
        <v>0</v>
      </c>
      <c r="I75" s="6"/>
      <c r="J75" s="22">
        <f t="shared" ref="J75:J106" si="36">IF(I75=0,,($I$9-I75)*$I$7*100/$I$9)</f>
        <v>0</v>
      </c>
      <c r="K75" s="13"/>
      <c r="L75" s="7">
        <f t="shared" ref="L75:L106" si="37">IF(K75=0,,($K$9-K75)*$K$7*100/$K$9)</f>
        <v>0</v>
      </c>
      <c r="M75" s="6">
        <v>27</v>
      </c>
      <c r="N75" s="7">
        <f t="shared" si="32"/>
        <v>7.1428571428571432</v>
      </c>
      <c r="O75" s="6">
        <v>37</v>
      </c>
      <c r="P75" s="7">
        <f t="shared" si="34"/>
        <v>15</v>
      </c>
      <c r="Q75" s="13"/>
      <c r="R75" s="7"/>
      <c r="S75" s="6"/>
      <c r="T75" s="7"/>
      <c r="U75" s="6"/>
      <c r="V75" s="7"/>
      <c r="W75" s="6">
        <v>43</v>
      </c>
      <c r="X75" s="7">
        <f t="shared" ref="X75:X106" si="38">IF(W75=0,,($W$9-W75)*$W$7*100/$W$9)</f>
        <v>0</v>
      </c>
      <c r="Y75" s="6"/>
      <c r="Z75" s="7"/>
      <c r="AA75" s="8">
        <f t="shared" ref="AA75:AA106" si="39">SUM(F75,H75,L75,J75,,N75,P75,R75,T75,V75,X75,Z75)</f>
        <v>22.142857142857142</v>
      </c>
      <c r="AB75" s="6">
        <f t="shared" ref="AB75:AB100" si="40">ROW(B75)-10</f>
        <v>65</v>
      </c>
    </row>
    <row r="76" spans="1:28" x14ac:dyDescent="0.3">
      <c r="A76" s="18">
        <v>66</v>
      </c>
      <c r="B76" s="13" t="s">
        <v>164</v>
      </c>
      <c r="C76" s="13" t="s">
        <v>125</v>
      </c>
      <c r="D76" s="13" t="s">
        <v>89</v>
      </c>
      <c r="E76" s="13"/>
      <c r="F76" s="22">
        <f t="shared" si="33"/>
        <v>0</v>
      </c>
      <c r="G76" s="13"/>
      <c r="H76" s="7">
        <f t="shared" si="35"/>
        <v>0</v>
      </c>
      <c r="I76" s="13"/>
      <c r="J76" s="22">
        <f t="shared" si="36"/>
        <v>0</v>
      </c>
      <c r="K76" s="13"/>
      <c r="L76" s="7">
        <f t="shared" si="37"/>
        <v>0</v>
      </c>
      <c r="M76" s="6"/>
      <c r="N76" s="7">
        <f t="shared" si="32"/>
        <v>0</v>
      </c>
      <c r="O76" s="6">
        <v>36</v>
      </c>
      <c r="P76" s="7">
        <f t="shared" si="34"/>
        <v>20</v>
      </c>
      <c r="Q76" s="13"/>
      <c r="R76" s="7">
        <f>IF(Q76=0,,($Q$9-Q76)*$Q$7*100/$Q$9)</f>
        <v>0</v>
      </c>
      <c r="S76" s="6"/>
      <c r="T76" s="7">
        <f t="shared" ref="T76:T88" si="41">IF(S76=0,,($S$9-S76)*$S$7*100/$S$9)</f>
        <v>0</v>
      </c>
      <c r="U76" s="6"/>
      <c r="V76" s="7">
        <f t="shared" ref="V76:V88" si="42">IF(U76=0,,($U$9-U76)*$U$7*100/$U$9)</f>
        <v>0</v>
      </c>
      <c r="W76" s="6"/>
      <c r="X76" s="7">
        <f t="shared" si="38"/>
        <v>0</v>
      </c>
      <c r="Y76" s="6"/>
      <c r="Z76" s="7">
        <f>IF(Y76=0,,($Y$9-Y76)*$Y$7*100/$Y$9)</f>
        <v>0</v>
      </c>
      <c r="AA76" s="8">
        <f t="shared" si="39"/>
        <v>20</v>
      </c>
      <c r="AB76" s="6">
        <f t="shared" si="40"/>
        <v>66</v>
      </c>
    </row>
    <row r="77" spans="1:28" x14ac:dyDescent="0.3">
      <c r="A77" s="18">
        <v>67</v>
      </c>
      <c r="B77" s="13" t="s">
        <v>559</v>
      </c>
      <c r="C77" s="13" t="s">
        <v>560</v>
      </c>
      <c r="D77" s="13" t="s">
        <v>151</v>
      </c>
      <c r="E77" s="20"/>
      <c r="F77" s="22">
        <f t="shared" si="33"/>
        <v>0</v>
      </c>
      <c r="G77" s="20"/>
      <c r="H77" s="7">
        <f t="shared" si="35"/>
        <v>0</v>
      </c>
      <c r="I77" s="20"/>
      <c r="J77" s="22">
        <f t="shared" si="36"/>
        <v>0</v>
      </c>
      <c r="K77" s="13"/>
      <c r="L77" s="7">
        <f t="shared" si="37"/>
        <v>0</v>
      </c>
      <c r="M77" s="6">
        <v>26</v>
      </c>
      <c r="N77" s="7">
        <f t="shared" si="32"/>
        <v>14.285714285714286</v>
      </c>
      <c r="O77" s="6"/>
      <c r="P77" s="7">
        <f t="shared" si="34"/>
        <v>0</v>
      </c>
      <c r="Q77" s="13"/>
      <c r="R77" s="7">
        <f>IF(Q77=0,,($Q$9-Q77)*$Q$7*100/$Q$9)</f>
        <v>0</v>
      </c>
      <c r="S77" s="6"/>
      <c r="T77" s="7">
        <f t="shared" si="41"/>
        <v>0</v>
      </c>
      <c r="U77" s="6"/>
      <c r="V77" s="7">
        <f t="shared" si="42"/>
        <v>0</v>
      </c>
      <c r="W77" s="6"/>
      <c r="X77" s="7">
        <f t="shared" si="38"/>
        <v>0</v>
      </c>
      <c r="Y77" s="6"/>
      <c r="Z77" s="7">
        <f>IF(Y77=0,,($Y$9-Y77)*$Y$7*100/$Y$9)</f>
        <v>0</v>
      </c>
      <c r="AA77" s="8">
        <f t="shared" si="39"/>
        <v>14.285714285714286</v>
      </c>
      <c r="AB77" s="6">
        <f t="shared" si="40"/>
        <v>67</v>
      </c>
    </row>
    <row r="78" spans="1:28" x14ac:dyDescent="0.3">
      <c r="A78" s="18">
        <v>68</v>
      </c>
      <c r="B78" s="13"/>
      <c r="C78" s="13"/>
      <c r="D78" s="13" t="s">
        <v>101</v>
      </c>
      <c r="E78" s="6"/>
      <c r="F78" s="22">
        <f t="shared" si="33"/>
        <v>0</v>
      </c>
      <c r="G78" s="20"/>
      <c r="H78" s="7">
        <f t="shared" si="35"/>
        <v>0</v>
      </c>
      <c r="I78" s="6"/>
      <c r="J78" s="22">
        <f t="shared" si="36"/>
        <v>0</v>
      </c>
      <c r="K78" s="13"/>
      <c r="L78" s="7">
        <f t="shared" si="37"/>
        <v>0</v>
      </c>
      <c r="M78" s="6"/>
      <c r="N78" s="7">
        <f t="shared" si="32"/>
        <v>0</v>
      </c>
      <c r="O78" s="6"/>
      <c r="P78" s="7">
        <f t="shared" si="34"/>
        <v>0</v>
      </c>
      <c r="Q78" s="13"/>
      <c r="R78" s="7">
        <v>0</v>
      </c>
      <c r="S78" s="6"/>
      <c r="T78" s="7">
        <f t="shared" si="41"/>
        <v>0</v>
      </c>
      <c r="U78" s="6"/>
      <c r="V78" s="7">
        <f t="shared" si="42"/>
        <v>0</v>
      </c>
      <c r="W78" s="6"/>
      <c r="X78" s="7">
        <f t="shared" si="38"/>
        <v>0</v>
      </c>
      <c r="Y78" s="6"/>
      <c r="Z78" s="7"/>
      <c r="AA78" s="8">
        <f t="shared" si="39"/>
        <v>0</v>
      </c>
      <c r="AB78" s="6">
        <f t="shared" si="40"/>
        <v>68</v>
      </c>
    </row>
    <row r="79" spans="1:28" x14ac:dyDescent="0.3">
      <c r="A79" s="18">
        <v>69</v>
      </c>
      <c r="B79" s="20"/>
      <c r="C79" s="20"/>
      <c r="D79" s="20" t="s">
        <v>123</v>
      </c>
      <c r="E79" s="6"/>
      <c r="F79" s="22">
        <f t="shared" si="33"/>
        <v>0</v>
      </c>
      <c r="G79" s="20"/>
      <c r="H79" s="7">
        <f t="shared" si="35"/>
        <v>0</v>
      </c>
      <c r="I79" s="20"/>
      <c r="J79" s="22">
        <f t="shared" si="36"/>
        <v>0</v>
      </c>
      <c r="K79" s="13"/>
      <c r="L79" s="7">
        <f t="shared" si="37"/>
        <v>0</v>
      </c>
      <c r="M79" s="6"/>
      <c r="N79" s="7">
        <f t="shared" si="32"/>
        <v>0</v>
      </c>
      <c r="O79" s="6"/>
      <c r="P79" s="7">
        <f t="shared" si="34"/>
        <v>0</v>
      </c>
      <c r="Q79" s="13"/>
      <c r="R79" s="7">
        <f t="shared" ref="R79:R86" si="43">IF(Q79=0,,($Q$9-Q79)*$Q$7*100/$Q$9)</f>
        <v>0</v>
      </c>
      <c r="S79" s="6"/>
      <c r="T79" s="7">
        <f t="shared" si="41"/>
        <v>0</v>
      </c>
      <c r="U79" s="6"/>
      <c r="V79" s="7">
        <f t="shared" si="42"/>
        <v>0</v>
      </c>
      <c r="W79" s="6"/>
      <c r="X79" s="7">
        <f t="shared" si="38"/>
        <v>0</v>
      </c>
      <c r="Y79" s="6"/>
      <c r="Z79" s="7">
        <f t="shared" ref="Z79:Z86" si="44">IF(Y79=0,,($Y$9-Y79)*$Y$7*100/$Y$9)</f>
        <v>0</v>
      </c>
      <c r="AA79" s="8">
        <f t="shared" si="39"/>
        <v>0</v>
      </c>
      <c r="AB79" s="6">
        <f t="shared" si="40"/>
        <v>69</v>
      </c>
    </row>
    <row r="80" spans="1:28" x14ac:dyDescent="0.3">
      <c r="A80" s="18">
        <v>70</v>
      </c>
      <c r="B80" s="20"/>
      <c r="C80" s="20"/>
      <c r="D80" s="20" t="s">
        <v>89</v>
      </c>
      <c r="E80" s="6"/>
      <c r="F80" s="22">
        <f t="shared" si="33"/>
        <v>0</v>
      </c>
      <c r="G80" s="20"/>
      <c r="H80" s="7">
        <f t="shared" si="35"/>
        <v>0</v>
      </c>
      <c r="I80" s="20"/>
      <c r="J80" s="22">
        <f t="shared" si="36"/>
        <v>0</v>
      </c>
      <c r="K80" s="13"/>
      <c r="L80" s="7">
        <f t="shared" si="37"/>
        <v>0</v>
      </c>
      <c r="M80" s="6"/>
      <c r="N80" s="7">
        <f t="shared" si="32"/>
        <v>0</v>
      </c>
      <c r="O80" s="6"/>
      <c r="P80" s="7">
        <f t="shared" si="34"/>
        <v>0</v>
      </c>
      <c r="Q80" s="13"/>
      <c r="R80" s="7">
        <f t="shared" si="43"/>
        <v>0</v>
      </c>
      <c r="S80" s="6"/>
      <c r="T80" s="7">
        <f t="shared" si="41"/>
        <v>0</v>
      </c>
      <c r="U80" s="6"/>
      <c r="V80" s="7">
        <f t="shared" si="42"/>
        <v>0</v>
      </c>
      <c r="W80" s="6"/>
      <c r="X80" s="7">
        <f t="shared" si="38"/>
        <v>0</v>
      </c>
      <c r="Y80" s="6"/>
      <c r="Z80" s="7">
        <f t="shared" si="44"/>
        <v>0</v>
      </c>
      <c r="AA80" s="8">
        <f t="shared" si="39"/>
        <v>0</v>
      </c>
      <c r="AB80" s="6">
        <f t="shared" si="40"/>
        <v>70</v>
      </c>
    </row>
    <row r="81" spans="1:28" x14ac:dyDescent="0.3">
      <c r="A81" s="18">
        <v>71</v>
      </c>
      <c r="B81" s="13"/>
      <c r="C81" s="13"/>
      <c r="D81" s="13" t="s">
        <v>130</v>
      </c>
      <c r="E81" s="6"/>
      <c r="F81" s="22">
        <f t="shared" si="33"/>
        <v>0</v>
      </c>
      <c r="G81" s="20"/>
      <c r="H81" s="7">
        <f t="shared" si="35"/>
        <v>0</v>
      </c>
      <c r="I81" s="20"/>
      <c r="J81" s="22">
        <f t="shared" si="36"/>
        <v>0</v>
      </c>
      <c r="K81" s="13"/>
      <c r="L81" s="7">
        <f t="shared" si="37"/>
        <v>0</v>
      </c>
      <c r="M81" s="6"/>
      <c r="N81" s="7">
        <f t="shared" si="32"/>
        <v>0</v>
      </c>
      <c r="O81" s="6"/>
      <c r="P81" s="7">
        <f t="shared" si="34"/>
        <v>0</v>
      </c>
      <c r="Q81" s="13"/>
      <c r="R81" s="7">
        <f t="shared" si="43"/>
        <v>0</v>
      </c>
      <c r="S81" s="6"/>
      <c r="T81" s="7">
        <f t="shared" si="41"/>
        <v>0</v>
      </c>
      <c r="U81" s="6"/>
      <c r="V81" s="7">
        <f t="shared" si="42"/>
        <v>0</v>
      </c>
      <c r="W81" s="6"/>
      <c r="X81" s="7">
        <f t="shared" si="38"/>
        <v>0</v>
      </c>
      <c r="Y81" s="6"/>
      <c r="Z81" s="7">
        <f t="shared" si="44"/>
        <v>0</v>
      </c>
      <c r="AA81" s="8">
        <f t="shared" si="39"/>
        <v>0</v>
      </c>
      <c r="AB81" s="6">
        <f t="shared" si="40"/>
        <v>71</v>
      </c>
    </row>
    <row r="82" spans="1:28" x14ac:dyDescent="0.3">
      <c r="A82" s="18">
        <v>72</v>
      </c>
      <c r="B82" s="13"/>
      <c r="C82" s="13"/>
      <c r="D82" s="13" t="s">
        <v>145</v>
      </c>
      <c r="E82" s="6"/>
      <c r="F82" s="22">
        <f t="shared" si="33"/>
        <v>0</v>
      </c>
      <c r="G82" s="20"/>
      <c r="H82" s="7">
        <f t="shared" si="35"/>
        <v>0</v>
      </c>
      <c r="I82" s="20"/>
      <c r="J82" s="22">
        <f t="shared" si="36"/>
        <v>0</v>
      </c>
      <c r="K82" s="13"/>
      <c r="L82" s="7">
        <f t="shared" si="37"/>
        <v>0</v>
      </c>
      <c r="M82" s="6"/>
      <c r="N82" s="7">
        <f t="shared" si="32"/>
        <v>0</v>
      </c>
      <c r="O82" s="6"/>
      <c r="P82" s="7">
        <f t="shared" si="34"/>
        <v>0</v>
      </c>
      <c r="Q82" s="13"/>
      <c r="R82" s="7">
        <f t="shared" si="43"/>
        <v>0</v>
      </c>
      <c r="S82" s="6"/>
      <c r="T82" s="7">
        <f t="shared" si="41"/>
        <v>0</v>
      </c>
      <c r="U82" s="6"/>
      <c r="V82" s="7">
        <f t="shared" si="42"/>
        <v>0</v>
      </c>
      <c r="W82" s="6"/>
      <c r="X82" s="7">
        <f t="shared" si="38"/>
        <v>0</v>
      </c>
      <c r="Y82" s="6"/>
      <c r="Z82" s="7">
        <f t="shared" si="44"/>
        <v>0</v>
      </c>
      <c r="AA82" s="8">
        <f t="shared" si="39"/>
        <v>0</v>
      </c>
      <c r="AB82" s="6">
        <f t="shared" si="40"/>
        <v>72</v>
      </c>
    </row>
    <row r="83" spans="1:28" x14ac:dyDescent="0.3">
      <c r="A83" s="18">
        <v>73</v>
      </c>
      <c r="B83" s="13"/>
      <c r="C83" s="13"/>
      <c r="D83" s="13" t="s">
        <v>101</v>
      </c>
      <c r="E83" s="6"/>
      <c r="F83" s="22">
        <f t="shared" si="33"/>
        <v>0</v>
      </c>
      <c r="G83" s="20"/>
      <c r="H83" s="7">
        <f t="shared" si="35"/>
        <v>0</v>
      </c>
      <c r="I83" s="20"/>
      <c r="J83" s="22">
        <f t="shared" si="36"/>
        <v>0</v>
      </c>
      <c r="K83" s="13"/>
      <c r="L83" s="7">
        <f t="shared" si="37"/>
        <v>0</v>
      </c>
      <c r="M83" s="6"/>
      <c r="N83" s="7">
        <f t="shared" si="32"/>
        <v>0</v>
      </c>
      <c r="O83" s="6"/>
      <c r="P83" s="7">
        <f t="shared" si="34"/>
        <v>0</v>
      </c>
      <c r="Q83" s="13"/>
      <c r="R83" s="7">
        <f t="shared" si="43"/>
        <v>0</v>
      </c>
      <c r="S83" s="6"/>
      <c r="T83" s="7">
        <f t="shared" si="41"/>
        <v>0</v>
      </c>
      <c r="U83" s="6"/>
      <c r="V83" s="7">
        <f t="shared" si="42"/>
        <v>0</v>
      </c>
      <c r="W83" s="6"/>
      <c r="X83" s="7">
        <f t="shared" si="38"/>
        <v>0</v>
      </c>
      <c r="Y83" s="6"/>
      <c r="Z83" s="7">
        <f t="shared" si="44"/>
        <v>0</v>
      </c>
      <c r="AA83" s="8">
        <f t="shared" si="39"/>
        <v>0</v>
      </c>
      <c r="AB83" s="6">
        <f t="shared" si="40"/>
        <v>73</v>
      </c>
    </row>
    <row r="84" spans="1:28" x14ac:dyDescent="0.3">
      <c r="A84" s="18">
        <v>74</v>
      </c>
      <c r="B84" s="13"/>
      <c r="C84" s="13"/>
      <c r="D84" s="13" t="s">
        <v>130</v>
      </c>
      <c r="E84" s="6"/>
      <c r="F84" s="22">
        <f t="shared" si="33"/>
        <v>0</v>
      </c>
      <c r="G84" s="20"/>
      <c r="H84" s="7">
        <f t="shared" si="35"/>
        <v>0</v>
      </c>
      <c r="I84" s="20"/>
      <c r="J84" s="22">
        <f t="shared" si="36"/>
        <v>0</v>
      </c>
      <c r="K84" s="13"/>
      <c r="L84" s="7">
        <f t="shared" si="37"/>
        <v>0</v>
      </c>
      <c r="M84" s="6"/>
      <c r="N84" s="7">
        <f t="shared" si="32"/>
        <v>0</v>
      </c>
      <c r="O84" s="6"/>
      <c r="P84" s="7">
        <f t="shared" si="34"/>
        <v>0</v>
      </c>
      <c r="Q84" s="13"/>
      <c r="R84" s="7">
        <f t="shared" si="43"/>
        <v>0</v>
      </c>
      <c r="S84" s="6"/>
      <c r="T84" s="7">
        <f t="shared" si="41"/>
        <v>0</v>
      </c>
      <c r="U84" s="6"/>
      <c r="V84" s="7">
        <f t="shared" si="42"/>
        <v>0</v>
      </c>
      <c r="W84" s="6"/>
      <c r="X84" s="7">
        <f t="shared" si="38"/>
        <v>0</v>
      </c>
      <c r="Y84" s="6"/>
      <c r="Z84" s="7">
        <f t="shared" si="44"/>
        <v>0</v>
      </c>
      <c r="AA84" s="8">
        <f t="shared" si="39"/>
        <v>0</v>
      </c>
      <c r="AB84" s="6">
        <f t="shared" si="40"/>
        <v>74</v>
      </c>
    </row>
    <row r="85" spans="1:28" x14ac:dyDescent="0.3">
      <c r="A85" s="18">
        <v>75</v>
      </c>
      <c r="B85" s="13"/>
      <c r="C85" s="13"/>
      <c r="D85" s="13" t="s">
        <v>101</v>
      </c>
      <c r="E85" s="6"/>
      <c r="F85" s="22">
        <f t="shared" si="33"/>
        <v>0</v>
      </c>
      <c r="G85" s="20"/>
      <c r="H85" s="7">
        <f t="shared" si="35"/>
        <v>0</v>
      </c>
      <c r="I85" s="20"/>
      <c r="J85" s="22">
        <f t="shared" si="36"/>
        <v>0</v>
      </c>
      <c r="K85" s="13"/>
      <c r="L85" s="7">
        <f t="shared" si="37"/>
        <v>0</v>
      </c>
      <c r="M85" s="6"/>
      <c r="N85" s="7">
        <f t="shared" si="32"/>
        <v>0</v>
      </c>
      <c r="O85" s="6"/>
      <c r="P85" s="7">
        <f t="shared" si="34"/>
        <v>0</v>
      </c>
      <c r="Q85" s="13"/>
      <c r="R85" s="7">
        <f t="shared" si="43"/>
        <v>0</v>
      </c>
      <c r="S85" s="6"/>
      <c r="T85" s="7">
        <f t="shared" si="41"/>
        <v>0</v>
      </c>
      <c r="U85" s="6"/>
      <c r="V85" s="7">
        <f t="shared" si="42"/>
        <v>0</v>
      </c>
      <c r="W85" s="6"/>
      <c r="X85" s="7">
        <f t="shared" si="38"/>
        <v>0</v>
      </c>
      <c r="Y85" s="6"/>
      <c r="Z85" s="7">
        <f t="shared" si="44"/>
        <v>0</v>
      </c>
      <c r="AA85" s="8">
        <f t="shared" si="39"/>
        <v>0</v>
      </c>
      <c r="AB85" s="6">
        <f t="shared" si="40"/>
        <v>75</v>
      </c>
    </row>
    <row r="86" spans="1:28" x14ac:dyDescent="0.3">
      <c r="A86" s="18">
        <v>76</v>
      </c>
      <c r="B86" s="20"/>
      <c r="C86" s="20"/>
      <c r="D86" s="20" t="s">
        <v>123</v>
      </c>
      <c r="E86" s="20"/>
      <c r="F86" s="22">
        <f t="shared" si="33"/>
        <v>0</v>
      </c>
      <c r="G86" s="20"/>
      <c r="H86" s="7">
        <f t="shared" si="35"/>
        <v>0</v>
      </c>
      <c r="I86" s="20"/>
      <c r="J86" s="22">
        <f t="shared" si="36"/>
        <v>0</v>
      </c>
      <c r="K86" s="13"/>
      <c r="L86" s="7">
        <f t="shared" si="37"/>
        <v>0</v>
      </c>
      <c r="M86" s="6"/>
      <c r="N86" s="7">
        <f t="shared" si="32"/>
        <v>0</v>
      </c>
      <c r="O86" s="6"/>
      <c r="P86" s="7">
        <f t="shared" si="34"/>
        <v>0</v>
      </c>
      <c r="Q86" s="13"/>
      <c r="R86" s="7">
        <f t="shared" si="43"/>
        <v>0</v>
      </c>
      <c r="S86" s="6"/>
      <c r="T86" s="7">
        <f t="shared" si="41"/>
        <v>0</v>
      </c>
      <c r="U86" s="6"/>
      <c r="V86" s="7">
        <f t="shared" si="42"/>
        <v>0</v>
      </c>
      <c r="W86" s="6"/>
      <c r="X86" s="7">
        <f t="shared" si="38"/>
        <v>0</v>
      </c>
      <c r="Y86" s="6"/>
      <c r="Z86" s="7">
        <f t="shared" si="44"/>
        <v>0</v>
      </c>
      <c r="AA86" s="8">
        <f t="shared" si="39"/>
        <v>0</v>
      </c>
      <c r="AB86" s="6">
        <f t="shared" si="40"/>
        <v>76</v>
      </c>
    </row>
    <row r="87" spans="1:28" x14ac:dyDescent="0.3">
      <c r="A87" s="18">
        <v>77</v>
      </c>
      <c r="B87" s="13"/>
      <c r="C87" s="13"/>
      <c r="D87" s="13" t="s">
        <v>44</v>
      </c>
      <c r="E87" s="20"/>
      <c r="F87" s="22">
        <f t="shared" si="33"/>
        <v>0</v>
      </c>
      <c r="G87" s="20"/>
      <c r="H87" s="7">
        <f t="shared" si="35"/>
        <v>0</v>
      </c>
      <c r="I87" s="6"/>
      <c r="J87" s="22">
        <f t="shared" si="36"/>
        <v>0</v>
      </c>
      <c r="K87" s="13"/>
      <c r="L87" s="7">
        <f t="shared" si="37"/>
        <v>0</v>
      </c>
      <c r="M87" s="6"/>
      <c r="N87" s="7">
        <f t="shared" si="32"/>
        <v>0</v>
      </c>
      <c r="O87" s="6"/>
      <c r="P87" s="7">
        <f t="shared" si="34"/>
        <v>0</v>
      </c>
      <c r="Q87" s="13"/>
      <c r="R87" s="7"/>
      <c r="S87" s="6"/>
      <c r="T87" s="7">
        <f t="shared" si="41"/>
        <v>0</v>
      </c>
      <c r="U87" s="6"/>
      <c r="V87" s="7">
        <f t="shared" si="42"/>
        <v>0</v>
      </c>
      <c r="W87" s="6"/>
      <c r="X87" s="7">
        <f t="shared" si="38"/>
        <v>0</v>
      </c>
      <c r="Y87" s="6"/>
      <c r="Z87" s="7"/>
      <c r="AA87" s="8">
        <f t="shared" si="39"/>
        <v>0</v>
      </c>
      <c r="AB87" s="6">
        <f t="shared" si="40"/>
        <v>77</v>
      </c>
    </row>
    <row r="88" spans="1:28" x14ac:dyDescent="0.3">
      <c r="A88" s="18">
        <v>78</v>
      </c>
      <c r="B88" s="13"/>
      <c r="C88" s="13"/>
      <c r="D88" s="13" t="s">
        <v>101</v>
      </c>
      <c r="E88" s="20"/>
      <c r="F88" s="22">
        <f t="shared" si="33"/>
        <v>0</v>
      </c>
      <c r="G88" s="20"/>
      <c r="H88" s="7">
        <f t="shared" si="35"/>
        <v>0</v>
      </c>
      <c r="I88" s="20"/>
      <c r="J88" s="22">
        <f t="shared" si="36"/>
        <v>0</v>
      </c>
      <c r="K88" s="13"/>
      <c r="L88" s="7">
        <f t="shared" si="37"/>
        <v>0</v>
      </c>
      <c r="M88" s="6"/>
      <c r="N88" s="7">
        <f t="shared" si="32"/>
        <v>0</v>
      </c>
      <c r="O88" s="6"/>
      <c r="P88" s="7">
        <f t="shared" si="34"/>
        <v>0</v>
      </c>
      <c r="Q88" s="13"/>
      <c r="R88" s="7">
        <f>IF(Q88=0,,($Q$9-Q88)*$Q$7*100/$Q$9)</f>
        <v>0</v>
      </c>
      <c r="S88" s="6"/>
      <c r="T88" s="7">
        <f t="shared" si="41"/>
        <v>0</v>
      </c>
      <c r="U88" s="6"/>
      <c r="V88" s="7">
        <f t="shared" si="42"/>
        <v>0</v>
      </c>
      <c r="W88" s="6"/>
      <c r="X88" s="7">
        <f t="shared" si="38"/>
        <v>0</v>
      </c>
      <c r="Y88" s="6"/>
      <c r="Z88" s="7">
        <f>IF(Y88=0,,($Y$9-Y88)*$Y$7*100/$Y$9)</f>
        <v>0</v>
      </c>
      <c r="AA88" s="8">
        <f t="shared" si="39"/>
        <v>0</v>
      </c>
      <c r="AB88" s="6">
        <f t="shared" si="40"/>
        <v>78</v>
      </c>
    </row>
    <row r="89" spans="1:28" x14ac:dyDescent="0.3">
      <c r="A89" s="18">
        <v>79</v>
      </c>
      <c r="B89" s="13"/>
      <c r="C89" s="13"/>
      <c r="D89" s="13" t="s">
        <v>97</v>
      </c>
      <c r="E89" s="20"/>
      <c r="F89" s="22">
        <f t="shared" si="33"/>
        <v>0</v>
      </c>
      <c r="G89" s="20"/>
      <c r="H89" s="7">
        <f t="shared" si="35"/>
        <v>0</v>
      </c>
      <c r="I89" s="6"/>
      <c r="J89" s="22">
        <f t="shared" si="36"/>
        <v>0</v>
      </c>
      <c r="K89" s="13"/>
      <c r="L89" s="7">
        <f t="shared" si="37"/>
        <v>0</v>
      </c>
      <c r="M89" s="6"/>
      <c r="N89" s="7">
        <f t="shared" si="32"/>
        <v>0</v>
      </c>
      <c r="O89" s="6"/>
      <c r="P89" s="7">
        <f t="shared" si="34"/>
        <v>0</v>
      </c>
      <c r="Q89" s="13"/>
      <c r="R89" s="7"/>
      <c r="S89" s="6"/>
      <c r="T89" s="7"/>
      <c r="U89" s="6"/>
      <c r="V89" s="7"/>
      <c r="W89" s="6"/>
      <c r="X89" s="7">
        <f t="shared" si="38"/>
        <v>0</v>
      </c>
      <c r="Y89" s="6"/>
      <c r="Z89" s="7"/>
      <c r="AA89" s="8">
        <f t="shared" si="39"/>
        <v>0</v>
      </c>
      <c r="AB89" s="6">
        <f t="shared" si="40"/>
        <v>79</v>
      </c>
    </row>
    <row r="90" spans="1:28" x14ac:dyDescent="0.3">
      <c r="A90" s="18">
        <v>80</v>
      </c>
      <c r="B90" s="13"/>
      <c r="C90" s="13"/>
      <c r="D90" s="13" t="s">
        <v>130</v>
      </c>
      <c r="E90" s="20"/>
      <c r="F90" s="22">
        <f t="shared" si="33"/>
        <v>0</v>
      </c>
      <c r="G90" s="20"/>
      <c r="H90" s="7">
        <f t="shared" si="35"/>
        <v>0</v>
      </c>
      <c r="I90" s="20"/>
      <c r="J90" s="22">
        <f t="shared" si="36"/>
        <v>0</v>
      </c>
      <c r="K90" s="13"/>
      <c r="L90" s="7">
        <f t="shared" si="37"/>
        <v>0</v>
      </c>
      <c r="M90" s="6"/>
      <c r="N90" s="7">
        <f t="shared" si="32"/>
        <v>0</v>
      </c>
      <c r="O90" s="6"/>
      <c r="P90" s="7">
        <f t="shared" si="34"/>
        <v>0</v>
      </c>
      <c r="Q90" s="13"/>
      <c r="R90" s="7">
        <f>IF(Q90=0,,($Q$9-Q90)*$Q$7*100/$Q$9)</f>
        <v>0</v>
      </c>
      <c r="S90" s="6"/>
      <c r="T90" s="7">
        <f>IF(S90=0,,($S$9-S90)*$S$7*100/$S$9)</f>
        <v>0</v>
      </c>
      <c r="U90" s="6"/>
      <c r="V90" s="7">
        <f>IF(U90=0,,($U$9-U90)*$U$7*100/$U$9)</f>
        <v>0</v>
      </c>
      <c r="W90" s="6"/>
      <c r="X90" s="7">
        <f t="shared" si="38"/>
        <v>0</v>
      </c>
      <c r="Y90" s="6"/>
      <c r="Z90" s="7">
        <f>IF(Y90=0,,($Y$9-Y90)*$Y$7*100/$Y$9)</f>
        <v>0</v>
      </c>
      <c r="AA90" s="8">
        <f t="shared" si="39"/>
        <v>0</v>
      </c>
      <c r="AB90" s="6">
        <f t="shared" si="40"/>
        <v>80</v>
      </c>
    </row>
    <row r="91" spans="1:28" x14ac:dyDescent="0.3">
      <c r="A91" s="18">
        <v>81</v>
      </c>
      <c r="B91" s="13"/>
      <c r="C91" s="13"/>
      <c r="D91" s="13" t="s">
        <v>89</v>
      </c>
      <c r="E91" s="20"/>
      <c r="F91" s="22">
        <f t="shared" si="33"/>
        <v>0</v>
      </c>
      <c r="G91" s="20"/>
      <c r="H91" s="7">
        <f t="shared" si="35"/>
        <v>0</v>
      </c>
      <c r="I91" s="20"/>
      <c r="J91" s="22">
        <f t="shared" si="36"/>
        <v>0</v>
      </c>
      <c r="K91" s="13"/>
      <c r="L91" s="7">
        <f t="shared" si="37"/>
        <v>0</v>
      </c>
      <c r="M91" s="6"/>
      <c r="N91" s="7">
        <f t="shared" si="32"/>
        <v>0</v>
      </c>
      <c r="O91" s="6"/>
      <c r="P91" s="7">
        <f t="shared" si="34"/>
        <v>0</v>
      </c>
      <c r="Q91" s="13"/>
      <c r="R91" s="7">
        <f>IF(Q91=0,,($Q$9-Q91)*$Q$7*100/$Q$9)</f>
        <v>0</v>
      </c>
      <c r="S91" s="6"/>
      <c r="T91" s="7">
        <f>IF(S91=0,,($S$9-S91)*$S$7*100/$S$9)</f>
        <v>0</v>
      </c>
      <c r="U91" s="6"/>
      <c r="V91" s="7">
        <f>IF(U91=0,,($U$9-U91)*$U$7*100/$U$9)</f>
        <v>0</v>
      </c>
      <c r="W91" s="6"/>
      <c r="X91" s="7">
        <f t="shared" si="38"/>
        <v>0</v>
      </c>
      <c r="Y91" s="6"/>
      <c r="Z91" s="7">
        <f>IF(Y91=0,,($Y$9-Y91)*$Y$7*100/$Y$9)</f>
        <v>0</v>
      </c>
      <c r="AA91" s="8">
        <f t="shared" si="39"/>
        <v>0</v>
      </c>
      <c r="AB91" s="6">
        <f t="shared" si="40"/>
        <v>81</v>
      </c>
    </row>
    <row r="92" spans="1:28" x14ac:dyDescent="0.3">
      <c r="A92" s="18">
        <v>82</v>
      </c>
      <c r="B92" s="13"/>
      <c r="C92" s="13"/>
      <c r="D92" s="13"/>
      <c r="E92" s="20"/>
      <c r="F92" s="22">
        <f t="shared" si="33"/>
        <v>0</v>
      </c>
      <c r="G92" s="20"/>
      <c r="H92" s="7">
        <f t="shared" si="35"/>
        <v>0</v>
      </c>
      <c r="I92" s="20"/>
      <c r="J92" s="22">
        <f t="shared" si="36"/>
        <v>0</v>
      </c>
      <c r="K92" s="13"/>
      <c r="L92" s="7">
        <f t="shared" si="37"/>
        <v>0</v>
      </c>
      <c r="M92" s="6"/>
      <c r="N92" s="7">
        <f t="shared" si="32"/>
        <v>0</v>
      </c>
      <c r="O92" s="6"/>
      <c r="P92" s="7">
        <f t="shared" si="34"/>
        <v>0</v>
      </c>
      <c r="Q92" s="13"/>
      <c r="R92" s="7">
        <f>IF(Q92=0,,($Q$9-Q92)*$Q$7*100/$Q$9)</f>
        <v>0</v>
      </c>
      <c r="S92" s="6"/>
      <c r="T92" s="7">
        <f>IF(S92=0,,($S$9-S92)*$S$7*100/$S$9)</f>
        <v>0</v>
      </c>
      <c r="U92" s="6"/>
      <c r="V92" s="7">
        <f>IF(U92=0,,($U$9-U92)*$U$7*100/$U$9)</f>
        <v>0</v>
      </c>
      <c r="W92" s="6"/>
      <c r="X92" s="7">
        <f t="shared" si="38"/>
        <v>0</v>
      </c>
      <c r="Y92" s="6"/>
      <c r="Z92" s="7">
        <f>IF(Y92=0,,($Y$9-Y92)*$Y$7*100/$Y$9)</f>
        <v>0</v>
      </c>
      <c r="AA92" s="8">
        <f t="shared" si="39"/>
        <v>0</v>
      </c>
      <c r="AB92" s="6">
        <f t="shared" si="40"/>
        <v>82</v>
      </c>
    </row>
    <row r="93" spans="1:28" x14ac:dyDescent="0.3">
      <c r="A93" s="18">
        <v>83</v>
      </c>
      <c r="B93" s="13"/>
      <c r="C93" s="13"/>
      <c r="D93" s="13"/>
      <c r="E93" s="20"/>
      <c r="F93" s="22">
        <f t="shared" si="33"/>
        <v>0</v>
      </c>
      <c r="G93" s="20"/>
      <c r="H93" s="7">
        <f t="shared" si="35"/>
        <v>0</v>
      </c>
      <c r="I93" s="20"/>
      <c r="J93" s="22">
        <f t="shared" si="36"/>
        <v>0</v>
      </c>
      <c r="K93" s="13"/>
      <c r="L93" s="7">
        <f t="shared" si="37"/>
        <v>0</v>
      </c>
      <c r="M93" s="6"/>
      <c r="N93" s="7">
        <f t="shared" si="32"/>
        <v>0</v>
      </c>
      <c r="O93" s="6"/>
      <c r="P93" s="7">
        <f t="shared" si="34"/>
        <v>0</v>
      </c>
      <c r="Q93" s="13"/>
      <c r="R93" s="7">
        <f>IF(Q93=0,,($Q$9-Q93)*$Q$7*100/$Q$9)</f>
        <v>0</v>
      </c>
      <c r="S93" s="6"/>
      <c r="T93" s="7">
        <f>IF(S93=0,,($S$9-S93)*$S$7*100/$S$9)</f>
        <v>0</v>
      </c>
      <c r="U93" s="6"/>
      <c r="V93" s="7">
        <f>IF(U93=0,,($U$9-U93)*$U$7*100/$U$9)</f>
        <v>0</v>
      </c>
      <c r="W93" s="6"/>
      <c r="X93" s="7">
        <f t="shared" si="38"/>
        <v>0</v>
      </c>
      <c r="Y93" s="6"/>
      <c r="Z93" s="7">
        <f>IF(Y93=0,,($Y$9-Y93)*$Y$7*100/$Y$9)</f>
        <v>0</v>
      </c>
      <c r="AA93" s="8">
        <f t="shared" si="39"/>
        <v>0</v>
      </c>
      <c r="AB93" s="6">
        <f t="shared" si="40"/>
        <v>83</v>
      </c>
    </row>
    <row r="94" spans="1:28" x14ac:dyDescent="0.3">
      <c r="A94" s="18">
        <v>84</v>
      </c>
      <c r="B94" s="13"/>
      <c r="C94" s="13"/>
      <c r="D94" s="13"/>
      <c r="E94" s="20"/>
      <c r="F94" s="22">
        <f t="shared" si="33"/>
        <v>0</v>
      </c>
      <c r="G94" s="20"/>
      <c r="H94" s="7">
        <f t="shared" si="35"/>
        <v>0</v>
      </c>
      <c r="I94" s="6"/>
      <c r="J94" s="22">
        <f t="shared" si="36"/>
        <v>0</v>
      </c>
      <c r="K94" s="13"/>
      <c r="L94" s="7">
        <f t="shared" si="37"/>
        <v>0</v>
      </c>
      <c r="M94" s="6"/>
      <c r="N94" s="7">
        <f t="shared" si="32"/>
        <v>0</v>
      </c>
      <c r="O94" s="6"/>
      <c r="P94" s="7">
        <f t="shared" si="34"/>
        <v>0</v>
      </c>
      <c r="Q94" s="13"/>
      <c r="R94" s="7">
        <f>IF(Q94=0,,($Q$9-Q94)*$Q$7*100/$Q$9)</f>
        <v>0</v>
      </c>
      <c r="S94" s="6"/>
      <c r="T94" s="7">
        <f>IF(S94=0,,($S$9-S94)*$S$7*100/$S$9)</f>
        <v>0</v>
      </c>
      <c r="U94" s="6"/>
      <c r="V94" s="7">
        <f>IF(U94=0,,($U$9-U94)*$U$7*100/$U$9)</f>
        <v>0</v>
      </c>
      <c r="W94" s="6"/>
      <c r="X94" s="7">
        <f t="shared" si="38"/>
        <v>0</v>
      </c>
      <c r="Y94" s="6"/>
      <c r="Z94" s="7">
        <f>IF(Y94=0,,($Y$9-Y94)*$Y$7*100/$Y$9)</f>
        <v>0</v>
      </c>
      <c r="AA94" s="8">
        <f t="shared" si="39"/>
        <v>0</v>
      </c>
      <c r="AB94" s="6">
        <f t="shared" si="40"/>
        <v>84</v>
      </c>
    </row>
    <row r="95" spans="1:28" x14ac:dyDescent="0.3">
      <c r="A95" s="18">
        <v>85</v>
      </c>
      <c r="B95" s="13"/>
      <c r="C95" s="13"/>
      <c r="D95" s="13"/>
      <c r="E95" s="13"/>
      <c r="F95" s="22">
        <f t="shared" ref="F95:F100" si="45">IF(E95=0,,($E$9-E95)*$E$7*100/$E$9)</f>
        <v>0</v>
      </c>
      <c r="G95" s="13"/>
      <c r="H95" s="7">
        <f t="shared" ref="H95:H100" si="46">IF(G95=0,,($G$9-G95)*$G$7*100/$G$9)</f>
        <v>0</v>
      </c>
      <c r="I95" s="13"/>
      <c r="J95" s="22">
        <f t="shared" ref="J95:J100" si="47">IF(I95=0,,($I$9-I95)*$I$7*100/$I$9)</f>
        <v>0</v>
      </c>
      <c r="K95" s="13"/>
      <c r="L95" s="7">
        <f t="shared" ref="L95:L100" si="48">IF(K95=0,,($K$9-K95)*$K$7*100/$K$9)</f>
        <v>0</v>
      </c>
      <c r="M95" s="6"/>
      <c r="N95" s="7">
        <f t="shared" ref="N95:N100" si="49">IF(M95=0,,($M$9-M95)*$M$7*100/$M$9)</f>
        <v>0</v>
      </c>
      <c r="O95" s="6"/>
      <c r="P95" s="7">
        <f t="shared" ref="P95:P100" si="50">IF(O95=0,,($O$9-O95)*$O$7*100/$O$9)</f>
        <v>0</v>
      </c>
      <c r="Q95" s="13"/>
      <c r="R95" s="7">
        <f t="shared" ref="R95:R100" si="51">IF(Q95=0,,($Q$9-Q95)*$Q$7*100/$Q$9)</f>
        <v>0</v>
      </c>
      <c r="S95" s="6"/>
      <c r="T95" s="7">
        <f t="shared" ref="T95:T100" si="52">IF(S95=0,,($S$9-S95)*$S$7*100/$S$9)</f>
        <v>0</v>
      </c>
      <c r="U95" s="6"/>
      <c r="V95" s="7">
        <f t="shared" ref="V95:V100" si="53">IF(U95=0,,($U$9-U95)*$U$7*100/$U$9)</f>
        <v>0</v>
      </c>
      <c r="W95" s="6"/>
      <c r="X95" s="7">
        <f t="shared" ref="X95:X100" si="54">IF(W95=0,,($W$9-W95)*$W$7*100/$W$9)</f>
        <v>0</v>
      </c>
      <c r="Y95" s="6"/>
      <c r="Z95" s="7">
        <f t="shared" ref="Z95:Z99" si="55">IF(Y95=0,,($Y$9-Y95)*$Y$7*100/$Y$9)</f>
        <v>0</v>
      </c>
      <c r="AA95" s="8">
        <f t="shared" ref="AA95:AA100" si="56">SUM(F95,H95,L95,J95,,N95,P95,R95,T95,V95,X95,Z95)</f>
        <v>0</v>
      </c>
      <c r="AB95" s="6">
        <f t="shared" si="40"/>
        <v>85</v>
      </c>
    </row>
    <row r="96" spans="1:28" x14ac:dyDescent="0.3">
      <c r="A96" s="18">
        <v>86</v>
      </c>
      <c r="B96" s="13"/>
      <c r="C96" s="13"/>
      <c r="D96" s="13"/>
      <c r="E96" s="20"/>
      <c r="F96" s="22">
        <f t="shared" si="45"/>
        <v>0</v>
      </c>
      <c r="G96" s="20"/>
      <c r="H96" s="7">
        <f t="shared" si="46"/>
        <v>0</v>
      </c>
      <c r="I96" s="6"/>
      <c r="J96" s="22">
        <f t="shared" si="47"/>
        <v>0</v>
      </c>
      <c r="K96" s="13"/>
      <c r="L96" s="7">
        <f t="shared" si="48"/>
        <v>0</v>
      </c>
      <c r="M96" s="6"/>
      <c r="N96" s="7">
        <f t="shared" si="49"/>
        <v>0</v>
      </c>
      <c r="O96" s="6"/>
      <c r="P96" s="7">
        <f t="shared" si="50"/>
        <v>0</v>
      </c>
      <c r="Q96" s="13"/>
      <c r="R96" s="7">
        <f t="shared" si="51"/>
        <v>0</v>
      </c>
      <c r="S96" s="6"/>
      <c r="T96" s="7">
        <f t="shared" si="52"/>
        <v>0</v>
      </c>
      <c r="U96" s="6"/>
      <c r="V96" s="7">
        <f t="shared" si="53"/>
        <v>0</v>
      </c>
      <c r="W96" s="6"/>
      <c r="X96" s="7">
        <f t="shared" si="54"/>
        <v>0</v>
      </c>
      <c r="Y96" s="6"/>
      <c r="Z96" s="7">
        <f t="shared" si="55"/>
        <v>0</v>
      </c>
      <c r="AA96" s="8">
        <f t="shared" si="56"/>
        <v>0</v>
      </c>
      <c r="AB96" s="6">
        <f t="shared" si="40"/>
        <v>86</v>
      </c>
    </row>
    <row r="97" spans="1:28" x14ac:dyDescent="0.3">
      <c r="A97" s="18">
        <v>87</v>
      </c>
      <c r="B97" s="13"/>
      <c r="C97" s="13"/>
      <c r="D97" s="13"/>
      <c r="E97" s="20"/>
      <c r="F97" s="22">
        <f t="shared" si="45"/>
        <v>0</v>
      </c>
      <c r="G97" s="20"/>
      <c r="H97" s="7">
        <f t="shared" si="46"/>
        <v>0</v>
      </c>
      <c r="I97" s="6"/>
      <c r="J97" s="22">
        <f t="shared" si="47"/>
        <v>0</v>
      </c>
      <c r="K97" s="13"/>
      <c r="L97" s="7">
        <f t="shared" si="48"/>
        <v>0</v>
      </c>
      <c r="M97" s="6"/>
      <c r="N97" s="7">
        <f t="shared" si="49"/>
        <v>0</v>
      </c>
      <c r="O97" s="6"/>
      <c r="P97" s="7">
        <f t="shared" si="50"/>
        <v>0</v>
      </c>
      <c r="Q97" s="13"/>
      <c r="R97" s="7">
        <f t="shared" si="51"/>
        <v>0</v>
      </c>
      <c r="S97" s="6"/>
      <c r="T97" s="7">
        <f t="shared" si="52"/>
        <v>0</v>
      </c>
      <c r="U97" s="6"/>
      <c r="V97" s="7">
        <f t="shared" si="53"/>
        <v>0</v>
      </c>
      <c r="W97" s="6"/>
      <c r="X97" s="7">
        <f t="shared" si="54"/>
        <v>0</v>
      </c>
      <c r="Y97" s="6"/>
      <c r="Z97" s="7">
        <f t="shared" si="55"/>
        <v>0</v>
      </c>
      <c r="AA97" s="8">
        <f t="shared" si="56"/>
        <v>0</v>
      </c>
      <c r="AB97" s="6">
        <f t="shared" si="40"/>
        <v>87</v>
      </c>
    </row>
    <row r="98" spans="1:28" x14ac:dyDescent="0.3">
      <c r="A98" s="18">
        <v>88</v>
      </c>
      <c r="B98" s="13"/>
      <c r="C98" s="13"/>
      <c r="D98" s="13"/>
      <c r="E98" s="20"/>
      <c r="F98" s="22">
        <f t="shared" si="45"/>
        <v>0</v>
      </c>
      <c r="G98" s="20"/>
      <c r="H98" s="7">
        <f t="shared" si="46"/>
        <v>0</v>
      </c>
      <c r="I98" s="20"/>
      <c r="J98" s="22">
        <f t="shared" si="47"/>
        <v>0</v>
      </c>
      <c r="K98" s="13"/>
      <c r="L98" s="7">
        <f t="shared" si="48"/>
        <v>0</v>
      </c>
      <c r="M98" s="6"/>
      <c r="N98" s="7">
        <f t="shared" si="49"/>
        <v>0</v>
      </c>
      <c r="O98" s="6"/>
      <c r="P98" s="7">
        <f t="shared" si="50"/>
        <v>0</v>
      </c>
      <c r="Q98" s="13"/>
      <c r="R98" s="7">
        <f t="shared" si="51"/>
        <v>0</v>
      </c>
      <c r="S98" s="6"/>
      <c r="T98" s="7">
        <f t="shared" si="52"/>
        <v>0</v>
      </c>
      <c r="U98" s="6"/>
      <c r="V98" s="7">
        <f t="shared" si="53"/>
        <v>0</v>
      </c>
      <c r="W98" s="6"/>
      <c r="X98" s="7">
        <f t="shared" si="54"/>
        <v>0</v>
      </c>
      <c r="Y98" s="6"/>
      <c r="Z98" s="7">
        <f t="shared" si="55"/>
        <v>0</v>
      </c>
      <c r="AA98" s="8">
        <f t="shared" si="56"/>
        <v>0</v>
      </c>
      <c r="AB98" s="6">
        <f t="shared" si="40"/>
        <v>88</v>
      </c>
    </row>
    <row r="99" spans="1:28" x14ac:dyDescent="0.3">
      <c r="A99" s="18">
        <v>89</v>
      </c>
      <c r="B99" s="13"/>
      <c r="C99" s="13"/>
      <c r="D99" s="13"/>
      <c r="E99" s="20"/>
      <c r="F99" s="22">
        <f t="shared" si="45"/>
        <v>0</v>
      </c>
      <c r="G99" s="20"/>
      <c r="H99" s="7">
        <f t="shared" si="46"/>
        <v>0</v>
      </c>
      <c r="I99" s="20"/>
      <c r="J99" s="22">
        <f t="shared" si="47"/>
        <v>0</v>
      </c>
      <c r="K99" s="13"/>
      <c r="L99" s="7">
        <f t="shared" si="48"/>
        <v>0</v>
      </c>
      <c r="M99" s="6"/>
      <c r="N99" s="7">
        <f t="shared" si="49"/>
        <v>0</v>
      </c>
      <c r="O99" s="6"/>
      <c r="P99" s="7">
        <f t="shared" si="50"/>
        <v>0</v>
      </c>
      <c r="Q99" s="13"/>
      <c r="R99" s="7">
        <f t="shared" si="51"/>
        <v>0</v>
      </c>
      <c r="S99" s="6"/>
      <c r="T99" s="7">
        <f t="shared" si="52"/>
        <v>0</v>
      </c>
      <c r="U99" s="6"/>
      <c r="V99" s="7">
        <f t="shared" si="53"/>
        <v>0</v>
      </c>
      <c r="W99" s="6"/>
      <c r="X99" s="7">
        <f t="shared" si="54"/>
        <v>0</v>
      </c>
      <c r="Y99" s="6"/>
      <c r="Z99" s="7">
        <f t="shared" si="55"/>
        <v>0</v>
      </c>
      <c r="AA99" s="8">
        <f t="shared" si="56"/>
        <v>0</v>
      </c>
      <c r="AB99" s="6">
        <f t="shared" si="40"/>
        <v>89</v>
      </c>
    </row>
    <row r="100" spans="1:28" x14ac:dyDescent="0.3">
      <c r="A100" s="18">
        <v>90</v>
      </c>
      <c r="B100" s="13"/>
      <c r="C100" s="13"/>
      <c r="D100" s="40"/>
      <c r="E100" s="6"/>
      <c r="F100" s="22">
        <f t="shared" si="45"/>
        <v>0</v>
      </c>
      <c r="G100" s="20"/>
      <c r="H100" s="7">
        <f t="shared" si="46"/>
        <v>0</v>
      </c>
      <c r="I100" s="6"/>
      <c r="J100" s="22">
        <f t="shared" si="47"/>
        <v>0</v>
      </c>
      <c r="K100" s="13"/>
      <c r="L100" s="7">
        <f t="shared" si="48"/>
        <v>0</v>
      </c>
      <c r="M100" s="6"/>
      <c r="N100" s="7">
        <f t="shared" si="49"/>
        <v>0</v>
      </c>
      <c r="O100" s="6"/>
      <c r="P100" s="7">
        <f t="shared" si="50"/>
        <v>0</v>
      </c>
      <c r="Q100" s="13"/>
      <c r="R100" s="7">
        <f t="shared" si="51"/>
        <v>0</v>
      </c>
      <c r="S100" s="6"/>
      <c r="T100" s="7">
        <f t="shared" si="52"/>
        <v>0</v>
      </c>
      <c r="U100" s="6"/>
      <c r="V100" s="7">
        <f t="shared" si="53"/>
        <v>0</v>
      </c>
      <c r="W100" s="6"/>
      <c r="X100" s="7">
        <f t="shared" si="54"/>
        <v>0</v>
      </c>
      <c r="Y100" s="6"/>
      <c r="Z100" s="7"/>
      <c r="AA100" s="8">
        <f t="shared" si="56"/>
        <v>0</v>
      </c>
      <c r="AB100" s="6">
        <f t="shared" si="40"/>
        <v>90</v>
      </c>
    </row>
    <row r="101" spans="1:28" x14ac:dyDescent="0.3">
      <c r="A101" s="67" t="s">
        <v>11</v>
      </c>
      <c r="B101" s="67"/>
      <c r="C101" s="68"/>
      <c r="E101">
        <f>COUNTA(E11:E33)</f>
        <v>9</v>
      </c>
      <c r="G101">
        <f>COUNTA(G11:G33)</f>
        <v>8</v>
      </c>
      <c r="I101">
        <f>COUNTA(I11:I33)</f>
        <v>6</v>
      </c>
      <c r="K101" s="23">
        <f>COUNTA(K11:K65)</f>
        <v>4</v>
      </c>
    </row>
  </sheetData>
  <sortState xmlns:xlrd2="http://schemas.microsoft.com/office/spreadsheetml/2017/richdata2" ref="B11:AA94">
    <sortCondition descending="1" ref="AA11:AA94"/>
  </sortState>
  <mergeCells count="46"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AA4" sqref="AA4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2" max="22" width="13.109375" customWidth="1"/>
    <col min="24" max="24" width="12.6640625" customWidth="1"/>
    <col min="26" max="26" width="13" customWidth="1"/>
  </cols>
  <sheetData>
    <row r="1" spans="1:29" ht="31.2" x14ac:dyDescent="0.6">
      <c r="A1" s="69" t="s">
        <v>26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3" spans="1:29" x14ac:dyDescent="0.3">
      <c r="B3" s="2"/>
    </row>
    <row r="4" spans="1:29" x14ac:dyDescent="0.3">
      <c r="B4" s="2"/>
      <c r="C4" s="3"/>
    </row>
    <row r="5" spans="1:29" x14ac:dyDescent="0.3">
      <c r="A5" s="10" t="s">
        <v>944</v>
      </c>
    </row>
    <row r="6" spans="1:29" ht="27" customHeight="1" x14ac:dyDescent="0.3">
      <c r="D6" s="1" t="s">
        <v>0</v>
      </c>
      <c r="E6" s="70" t="s">
        <v>285</v>
      </c>
      <c r="F6" s="70"/>
      <c r="G6" s="70" t="s">
        <v>172</v>
      </c>
      <c r="H6" s="70"/>
      <c r="I6" s="70" t="s">
        <v>343</v>
      </c>
      <c r="J6" s="70"/>
      <c r="K6" s="70" t="s">
        <v>384</v>
      </c>
      <c r="L6" s="70"/>
      <c r="M6" s="70" t="s">
        <v>398</v>
      </c>
      <c r="N6" s="70"/>
      <c r="O6" s="70" t="s">
        <v>624</v>
      </c>
      <c r="P6" s="70"/>
      <c r="Q6" s="75" t="s">
        <v>743</v>
      </c>
      <c r="R6" s="75"/>
      <c r="S6" s="70" t="s">
        <v>840</v>
      </c>
      <c r="T6" s="70"/>
      <c r="U6" s="75" t="s">
        <v>915</v>
      </c>
      <c r="V6" s="75"/>
      <c r="W6" s="70" t="s">
        <v>931</v>
      </c>
      <c r="X6" s="70"/>
      <c r="Y6" s="70" t="s">
        <v>948</v>
      </c>
      <c r="Z6" s="70"/>
    </row>
    <row r="7" spans="1:29" x14ac:dyDescent="0.3">
      <c r="D7" s="1" t="s">
        <v>10</v>
      </c>
      <c r="E7" s="71">
        <v>2</v>
      </c>
      <c r="F7" s="72"/>
      <c r="G7" s="71">
        <v>5</v>
      </c>
      <c r="H7" s="72"/>
      <c r="I7" s="71">
        <v>2</v>
      </c>
      <c r="J7" s="72"/>
      <c r="K7" s="71">
        <v>5</v>
      </c>
      <c r="L7" s="72"/>
      <c r="M7" s="71">
        <v>2</v>
      </c>
      <c r="N7" s="72"/>
      <c r="O7" s="71">
        <v>2</v>
      </c>
      <c r="P7" s="72"/>
      <c r="Q7" s="71">
        <v>5</v>
      </c>
      <c r="R7" s="72"/>
      <c r="S7" s="71">
        <v>5</v>
      </c>
      <c r="T7" s="72"/>
      <c r="U7" s="71">
        <v>5</v>
      </c>
      <c r="V7" s="72"/>
      <c r="W7" s="71">
        <v>3</v>
      </c>
      <c r="X7" s="72"/>
      <c r="Y7" s="71">
        <v>6</v>
      </c>
      <c r="Z7" s="72"/>
    </row>
    <row r="8" spans="1:29" x14ac:dyDescent="0.3">
      <c r="D8" s="1" t="s">
        <v>1</v>
      </c>
      <c r="E8" s="73" t="s">
        <v>286</v>
      </c>
      <c r="F8" s="73"/>
      <c r="G8" s="73">
        <v>45948</v>
      </c>
      <c r="H8" s="73"/>
      <c r="I8" s="73">
        <v>45962</v>
      </c>
      <c r="J8" s="73"/>
      <c r="K8" s="73">
        <v>45977</v>
      </c>
      <c r="L8" s="73"/>
      <c r="M8" s="73">
        <v>45983</v>
      </c>
      <c r="N8" s="73"/>
      <c r="O8" s="73">
        <v>46005</v>
      </c>
      <c r="P8" s="73"/>
      <c r="Q8" s="73" t="s">
        <v>744</v>
      </c>
      <c r="R8" s="73"/>
      <c r="S8" s="73">
        <v>46081</v>
      </c>
      <c r="T8" s="73"/>
      <c r="U8" s="73">
        <v>46137</v>
      </c>
      <c r="V8" s="73"/>
      <c r="W8" s="73">
        <v>46166</v>
      </c>
      <c r="X8" s="73"/>
      <c r="Y8" s="73">
        <v>46180</v>
      </c>
      <c r="Z8" s="74"/>
    </row>
    <row r="9" spans="1:29" x14ac:dyDescent="0.3">
      <c r="D9" s="1" t="s">
        <v>2</v>
      </c>
      <c r="E9" s="74">
        <v>8</v>
      </c>
      <c r="F9" s="74"/>
      <c r="G9" s="74">
        <v>166</v>
      </c>
      <c r="H9" s="74"/>
      <c r="I9" s="74">
        <v>13</v>
      </c>
      <c r="J9" s="74"/>
      <c r="K9" s="74">
        <v>195</v>
      </c>
      <c r="L9" s="74"/>
      <c r="M9" s="74">
        <v>15</v>
      </c>
      <c r="N9" s="74"/>
      <c r="O9" s="74">
        <v>17</v>
      </c>
      <c r="P9" s="74"/>
      <c r="Q9" s="74">
        <v>113</v>
      </c>
      <c r="R9" s="74"/>
      <c r="S9" s="74">
        <v>172</v>
      </c>
      <c r="T9" s="74"/>
      <c r="U9" s="74">
        <v>151</v>
      </c>
      <c r="V9" s="74"/>
      <c r="W9" s="74">
        <v>17</v>
      </c>
      <c r="X9" s="74"/>
      <c r="Y9" s="74">
        <v>136</v>
      </c>
      <c r="Z9" s="74"/>
    </row>
    <row r="10" spans="1:29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3">
      <c r="A11" s="18">
        <f>AB11</f>
        <v>1</v>
      </c>
      <c r="B11" s="20" t="s">
        <v>39</v>
      </c>
      <c r="C11" s="20" t="s">
        <v>40</v>
      </c>
      <c r="D11" s="20" t="s">
        <v>41</v>
      </c>
      <c r="F11" s="6"/>
      <c r="G11" s="49"/>
      <c r="H11" s="6"/>
      <c r="J11" s="6"/>
      <c r="K11" s="49">
        <v>41</v>
      </c>
      <c r="L11" s="22">
        <f t="shared" ref="L11:L39" si="0">IF(K11=0,,($K$9-K11)*$K$7*100/$K$9)</f>
        <v>394.87179487179486</v>
      </c>
      <c r="M11" s="49"/>
      <c r="N11" s="22">
        <f t="shared" ref="N11:N35" si="1">IF(M11=0,,($M$9-M11)*$M$7*100/$M$9)</f>
        <v>0</v>
      </c>
      <c r="O11" s="49">
        <v>3</v>
      </c>
      <c r="P11" s="22">
        <f t="shared" ref="P11:P20" si="2">IF(O11=0,,($O$9-O11)*$O$7*100/$O$9)</f>
        <v>164.70588235294119</v>
      </c>
      <c r="Q11">
        <v>16</v>
      </c>
      <c r="R11" s="22">
        <f t="shared" ref="R11:R17" si="3">IF(Q11=0,,($Q$9-Q11)*$Q$7*100/$Q$9)</f>
        <v>429.20353982300884</v>
      </c>
      <c r="S11" s="49">
        <v>28</v>
      </c>
      <c r="T11" s="22">
        <f>IF(S11=0,,($S$9-S11)*$S$7*100/$S$9)</f>
        <v>418.60465116279067</v>
      </c>
      <c r="U11" s="49">
        <v>18</v>
      </c>
      <c r="V11" s="22">
        <f t="shared" ref="V11:V19" si="4">IF(U11=0,,($U$9-U11)*$U$7*100/$U$9)</f>
        <v>440.39735099337747</v>
      </c>
      <c r="W11" s="49">
        <v>1</v>
      </c>
      <c r="X11" s="22">
        <f t="shared" ref="X11:X32" si="5">IF(W11=0,,($W$9-W11)*$W$7*100/$W$9)</f>
        <v>282.35294117647061</v>
      </c>
      <c r="Y11" s="49">
        <v>58</v>
      </c>
      <c r="Z11" s="22">
        <f t="shared" ref="Z11:Z39" si="6">IF(Y11=0,,($Y$9-Y11)*$Y$7*100/$Y$9)</f>
        <v>344.11764705882354</v>
      </c>
      <c r="AA11" s="24">
        <f t="shared" ref="AA11:AA39" si="7">SUM(F11,H11,L11,J11,N11,P11,R11,T11,V11,X11)</f>
        <v>2130.1361603803839</v>
      </c>
      <c r="AB11" s="22">
        <f>ROW(B11)-10</f>
        <v>1</v>
      </c>
      <c r="AC11" s="23"/>
    </row>
    <row r="12" spans="1:29" x14ac:dyDescent="0.3">
      <c r="A12" s="18">
        <f t="shared" ref="A12:A14" si="8">AB12</f>
        <v>2</v>
      </c>
      <c r="B12" s="13" t="s">
        <v>315</v>
      </c>
      <c r="C12" s="13" t="s">
        <v>316</v>
      </c>
      <c r="D12" s="13" t="s">
        <v>101</v>
      </c>
      <c r="E12" s="61">
        <v>3</v>
      </c>
      <c r="F12" s="22">
        <f>IF(E12=0,,($E$9-E12)*$E$7*100/$E$9)</f>
        <v>125</v>
      </c>
      <c r="G12" s="22"/>
      <c r="H12" s="22">
        <f t="shared" ref="H12:H17" si="9">IF(G12=0,,($G$9-G12)*$G$7*100/$G$9)</f>
        <v>0</v>
      </c>
      <c r="I12" s="61">
        <v>7</v>
      </c>
      <c r="J12" s="22">
        <f>IF(I12=0,,($I$9-I12)*$I$7*100/$I$9)</f>
        <v>92.307692307692307</v>
      </c>
      <c r="K12" s="22"/>
      <c r="L12" s="22">
        <f t="shared" si="0"/>
        <v>0</v>
      </c>
      <c r="M12" s="61">
        <v>1</v>
      </c>
      <c r="N12" s="22">
        <f t="shared" si="1"/>
        <v>186.66666666666666</v>
      </c>
      <c r="O12" s="61">
        <v>9</v>
      </c>
      <c r="P12" s="22">
        <f t="shared" si="2"/>
        <v>94.117647058823536</v>
      </c>
      <c r="Q12" s="22"/>
      <c r="R12" s="22">
        <f t="shared" si="3"/>
        <v>0</v>
      </c>
      <c r="S12" s="22"/>
      <c r="T12" s="22">
        <f>IF(S12=0,,($M$9-S12)*$M$7*100/$M$9)</f>
        <v>0</v>
      </c>
      <c r="U12" s="61">
        <v>56</v>
      </c>
      <c r="V12" s="22">
        <f t="shared" si="4"/>
        <v>314.56953642384104</v>
      </c>
      <c r="W12" s="61">
        <v>3</v>
      </c>
      <c r="X12" s="22">
        <f t="shared" si="5"/>
        <v>247.05882352941177</v>
      </c>
      <c r="Y12" s="22"/>
      <c r="Z12" s="22">
        <f t="shared" si="6"/>
        <v>0</v>
      </c>
      <c r="AA12" s="24">
        <f t="shared" si="7"/>
        <v>1059.7203659864354</v>
      </c>
      <c r="AB12" s="22">
        <f>ROW(B12)-10</f>
        <v>2</v>
      </c>
      <c r="AC12" s="23"/>
    </row>
    <row r="13" spans="1:29" x14ac:dyDescent="0.3">
      <c r="A13" s="18">
        <f t="shared" si="8"/>
        <v>3</v>
      </c>
      <c r="B13" s="13" t="s">
        <v>87</v>
      </c>
      <c r="C13" s="13" t="s">
        <v>88</v>
      </c>
      <c r="D13" s="13" t="s">
        <v>41</v>
      </c>
      <c r="E13" s="22"/>
      <c r="F13" s="22">
        <f>IF(E13=0,,($E$9-E13)*$E$7*100/$E$9)</f>
        <v>0</v>
      </c>
      <c r="G13" s="22"/>
      <c r="H13" s="22">
        <f t="shared" si="9"/>
        <v>0</v>
      </c>
      <c r="I13" s="22"/>
      <c r="J13" s="22">
        <f>IF(I13=0,,($I$9-I13)*$I$7*100/$I$9)</f>
        <v>0</v>
      </c>
      <c r="K13" s="61">
        <v>50</v>
      </c>
      <c r="L13" s="22">
        <f t="shared" si="0"/>
        <v>371.79487179487177</v>
      </c>
      <c r="M13" s="22"/>
      <c r="N13" s="22">
        <f t="shared" si="1"/>
        <v>0</v>
      </c>
      <c r="O13" s="61">
        <v>5</v>
      </c>
      <c r="P13" s="22">
        <f t="shared" si="2"/>
        <v>141.1764705882353</v>
      </c>
      <c r="Q13" s="22"/>
      <c r="R13" s="22">
        <f t="shared" si="3"/>
        <v>0</v>
      </c>
      <c r="S13" s="61">
        <v>69</v>
      </c>
      <c r="T13" s="22">
        <f>IF(S13=0,,($S$9-S13)*$S$7*100/$S$9)</f>
        <v>299.41860465116281</v>
      </c>
      <c r="U13" s="22"/>
      <c r="V13" s="22">
        <f t="shared" si="4"/>
        <v>0</v>
      </c>
      <c r="W13" s="61">
        <v>6</v>
      </c>
      <c r="X13" s="22">
        <f t="shared" si="5"/>
        <v>194.11764705882354</v>
      </c>
      <c r="Y13" s="22">
        <v>102</v>
      </c>
      <c r="Z13" s="22">
        <f t="shared" si="6"/>
        <v>150</v>
      </c>
      <c r="AA13" s="24">
        <f t="shared" si="7"/>
        <v>1006.5075940930934</v>
      </c>
      <c r="AB13" s="20">
        <f>ROW(B13)-10</f>
        <v>3</v>
      </c>
      <c r="AC13" s="23"/>
    </row>
    <row r="14" spans="1:29" x14ac:dyDescent="0.3">
      <c r="A14" s="18">
        <f t="shared" si="8"/>
        <v>4</v>
      </c>
      <c r="B14" s="20" t="s">
        <v>319</v>
      </c>
      <c r="C14" s="20" t="s">
        <v>320</v>
      </c>
      <c r="D14" s="22" t="s">
        <v>101</v>
      </c>
      <c r="E14" s="63">
        <v>6</v>
      </c>
      <c r="F14" s="22">
        <f>IF(E14=0,,($E$9-E14)*$E$7*100/$E$9)</f>
        <v>50</v>
      </c>
      <c r="G14" s="13"/>
      <c r="H14" s="22">
        <f t="shared" si="9"/>
        <v>0</v>
      </c>
      <c r="I14" s="13"/>
      <c r="J14" s="22">
        <v>0</v>
      </c>
      <c r="K14" s="13"/>
      <c r="L14" s="22">
        <f t="shared" si="0"/>
        <v>0</v>
      </c>
      <c r="M14" s="63">
        <v>3</v>
      </c>
      <c r="N14" s="22">
        <f t="shared" si="1"/>
        <v>160</v>
      </c>
      <c r="O14" s="63">
        <v>6</v>
      </c>
      <c r="P14" s="22">
        <f t="shared" si="2"/>
        <v>129.41176470588235</v>
      </c>
      <c r="Q14" s="13"/>
      <c r="R14" s="22">
        <f t="shared" si="3"/>
        <v>0</v>
      </c>
      <c r="S14" s="13"/>
      <c r="T14" s="22">
        <f>IF(S14=0,,($M$9-S14)*$M$7*100/$M$9)</f>
        <v>0</v>
      </c>
      <c r="U14" s="63">
        <v>137</v>
      </c>
      <c r="V14" s="22">
        <f t="shared" si="4"/>
        <v>46.357615894039732</v>
      </c>
      <c r="W14" s="63">
        <v>2</v>
      </c>
      <c r="X14" s="22">
        <f t="shared" si="5"/>
        <v>264.70588235294116</v>
      </c>
      <c r="Y14" s="13">
        <v>106</v>
      </c>
      <c r="Z14" s="22">
        <f t="shared" si="6"/>
        <v>132.35294117647058</v>
      </c>
      <c r="AA14" s="24">
        <f t="shared" si="7"/>
        <v>650.4752629528632</v>
      </c>
      <c r="AB14" s="22">
        <f>ROW(B14)-10</f>
        <v>4</v>
      </c>
      <c r="AC14" s="23"/>
    </row>
    <row r="15" spans="1:29" x14ac:dyDescent="0.3">
      <c r="A15" s="18">
        <v>5</v>
      </c>
      <c r="B15" s="13" t="s">
        <v>317</v>
      </c>
      <c r="C15" s="13" t="s">
        <v>318</v>
      </c>
      <c r="D15" s="13" t="s">
        <v>101</v>
      </c>
      <c r="E15" s="61">
        <v>3</v>
      </c>
      <c r="F15" s="22">
        <f>IF(E15=0,,($E$9-E15)*$E$7*100/$E$9)</f>
        <v>125</v>
      </c>
      <c r="G15" s="22"/>
      <c r="H15" s="22">
        <f t="shared" si="9"/>
        <v>0</v>
      </c>
      <c r="I15" s="22"/>
      <c r="J15" s="22">
        <f>IF(I15=0,,($I$9-I15)*$I$7*100/$I$9)</f>
        <v>0</v>
      </c>
      <c r="K15" s="22"/>
      <c r="L15" s="22">
        <f t="shared" si="0"/>
        <v>0</v>
      </c>
      <c r="M15" s="61">
        <v>5</v>
      </c>
      <c r="N15" s="22">
        <f t="shared" si="1"/>
        <v>133.33333333333334</v>
      </c>
      <c r="O15" s="61">
        <v>13</v>
      </c>
      <c r="P15" s="22">
        <f t="shared" si="2"/>
        <v>47.058823529411768</v>
      </c>
      <c r="Q15" s="22"/>
      <c r="R15" s="22">
        <f t="shared" si="3"/>
        <v>0</v>
      </c>
      <c r="S15" s="22"/>
      <c r="T15" s="22">
        <f>IF(S15=0,,($M$9-S15)*$M$7*100/$M$9)</f>
        <v>0</v>
      </c>
      <c r="U15" s="22"/>
      <c r="V15" s="22">
        <f t="shared" si="4"/>
        <v>0</v>
      </c>
      <c r="W15" s="61">
        <v>10</v>
      </c>
      <c r="X15" s="22">
        <f t="shared" si="5"/>
        <v>123.52941176470588</v>
      </c>
      <c r="Y15" s="22">
        <v>122</v>
      </c>
      <c r="Z15" s="22">
        <f t="shared" si="6"/>
        <v>61.764705882352942</v>
      </c>
      <c r="AA15" s="24">
        <f t="shared" si="7"/>
        <v>428.92156862745105</v>
      </c>
      <c r="AB15" s="22">
        <v>5</v>
      </c>
      <c r="AC15" s="23"/>
    </row>
    <row r="16" spans="1:29" x14ac:dyDescent="0.3">
      <c r="A16" s="18">
        <v>6</v>
      </c>
      <c r="B16" s="20" t="s">
        <v>113</v>
      </c>
      <c r="C16" s="20" t="s">
        <v>171</v>
      </c>
      <c r="D16" s="20" t="s">
        <v>89</v>
      </c>
      <c r="E16" s="6"/>
      <c r="F16" s="20">
        <f>IF(E16=0,,$E$9+1-E16)</f>
        <v>0</v>
      </c>
      <c r="G16" s="20">
        <v>159</v>
      </c>
      <c r="H16" s="22">
        <f t="shared" si="9"/>
        <v>21.08433734939759</v>
      </c>
      <c r="I16" s="20"/>
      <c r="J16" s="22">
        <f>IF(I16=0,,($I$9-I16)*$I$7*100/$I$9)</f>
        <v>0</v>
      </c>
      <c r="K16" s="20"/>
      <c r="L16" s="22">
        <f t="shared" si="0"/>
        <v>0</v>
      </c>
      <c r="M16" s="20"/>
      <c r="N16" s="22">
        <f t="shared" si="1"/>
        <v>0</v>
      </c>
      <c r="O16" s="31">
        <v>12</v>
      </c>
      <c r="P16" s="22">
        <f t="shared" si="2"/>
        <v>58.823529411764703</v>
      </c>
      <c r="Q16" s="27"/>
      <c r="R16" s="22">
        <f t="shared" si="3"/>
        <v>0</v>
      </c>
      <c r="S16" s="27"/>
      <c r="T16" s="22">
        <f>IF(S16=0,,($S$9-S16)*$S$7*100/$S$9)</f>
        <v>0</v>
      </c>
      <c r="U16" s="20"/>
      <c r="V16" s="22">
        <f t="shared" si="4"/>
        <v>0</v>
      </c>
      <c r="W16" s="20">
        <v>3</v>
      </c>
      <c r="X16" s="22">
        <f t="shared" si="5"/>
        <v>247.05882352941177</v>
      </c>
      <c r="Y16" s="20"/>
      <c r="Z16" s="22">
        <f t="shared" si="6"/>
        <v>0</v>
      </c>
      <c r="AA16" s="24">
        <f t="shared" si="7"/>
        <v>326.96669029057409</v>
      </c>
      <c r="AB16" s="22">
        <f>ROW(B16)-10</f>
        <v>6</v>
      </c>
      <c r="AC16" s="23"/>
    </row>
    <row r="17" spans="1:29" x14ac:dyDescent="0.3">
      <c r="A17" s="18">
        <v>7</v>
      </c>
      <c r="B17" s="13" t="s">
        <v>361</v>
      </c>
      <c r="C17" s="13" t="s">
        <v>362</v>
      </c>
      <c r="D17" s="13" t="s">
        <v>44</v>
      </c>
      <c r="E17" s="22"/>
      <c r="F17" s="22">
        <f>IF(E17=0,,($E$9-E17)*$E$7*100/$E$9)</f>
        <v>0</v>
      </c>
      <c r="G17" s="22">
        <v>125</v>
      </c>
      <c r="H17" s="22">
        <f t="shared" si="9"/>
        <v>123.49397590361446</v>
      </c>
      <c r="I17" s="22"/>
      <c r="J17" s="22">
        <f>IF(I17=0,,($I$9-I17)*$I$7*100/$I$9)</f>
        <v>0</v>
      </c>
      <c r="K17" s="22"/>
      <c r="L17" s="22">
        <f t="shared" si="0"/>
        <v>0</v>
      </c>
      <c r="M17" s="22"/>
      <c r="N17" s="22">
        <f t="shared" si="1"/>
        <v>0</v>
      </c>
      <c r="O17" s="22">
        <v>2</v>
      </c>
      <c r="P17" s="22">
        <f t="shared" si="2"/>
        <v>176.47058823529412</v>
      </c>
      <c r="Q17" s="22"/>
      <c r="R17" s="22">
        <f t="shared" si="3"/>
        <v>0</v>
      </c>
      <c r="S17" s="22"/>
      <c r="T17" s="22">
        <f>IF(S17=0,,($M$9-S17)*$M$7*100/$M$9)</f>
        <v>0</v>
      </c>
      <c r="U17" s="22"/>
      <c r="V17" s="22">
        <f t="shared" si="4"/>
        <v>0</v>
      </c>
      <c r="W17" s="22"/>
      <c r="X17" s="22">
        <f t="shared" si="5"/>
        <v>0</v>
      </c>
      <c r="Y17" s="22"/>
      <c r="Z17" s="22">
        <f t="shared" si="6"/>
        <v>0</v>
      </c>
      <c r="AA17" s="24">
        <f t="shared" si="7"/>
        <v>299.9645641389086</v>
      </c>
      <c r="AB17" s="22">
        <f>ROW(B17)-10</f>
        <v>7</v>
      </c>
      <c r="AC17" s="23"/>
    </row>
    <row r="18" spans="1:29" x14ac:dyDescent="0.3">
      <c r="A18" s="18">
        <v>8</v>
      </c>
      <c r="B18" s="20" t="s">
        <v>42</v>
      </c>
      <c r="C18" s="20" t="s">
        <v>43</v>
      </c>
      <c r="D18" s="20" t="s">
        <v>41</v>
      </c>
      <c r="E18" s="6"/>
      <c r="F18" s="6"/>
      <c r="G18" s="6"/>
      <c r="H18" s="6"/>
      <c r="I18" s="6"/>
      <c r="J18" s="6"/>
      <c r="K18" s="20">
        <v>162</v>
      </c>
      <c r="L18" s="22">
        <f t="shared" si="0"/>
        <v>84.615384615384613</v>
      </c>
      <c r="M18" s="20"/>
      <c r="N18" s="22">
        <f t="shared" si="1"/>
        <v>0</v>
      </c>
      <c r="O18" s="20"/>
      <c r="P18" s="22">
        <f t="shared" si="2"/>
        <v>0</v>
      </c>
      <c r="Q18" s="6"/>
      <c r="R18" s="6"/>
      <c r="S18" s="6">
        <v>126</v>
      </c>
      <c r="T18" s="22">
        <f t="shared" ref="T18:T39" si="10">IF(S18=0,,($S$9-S18)*$S$7*100/$S$9)</f>
        <v>133.72093023255815</v>
      </c>
      <c r="U18" s="6">
        <v>137</v>
      </c>
      <c r="V18" s="22">
        <f t="shared" si="4"/>
        <v>46.357615894039732</v>
      </c>
      <c r="W18" s="20"/>
      <c r="X18" s="22">
        <f t="shared" si="5"/>
        <v>0</v>
      </c>
      <c r="Y18" s="6"/>
      <c r="Z18" s="22">
        <f t="shared" si="6"/>
        <v>0</v>
      </c>
      <c r="AA18" s="24">
        <f t="shared" si="7"/>
        <v>264.69393074198251</v>
      </c>
      <c r="AB18" s="22">
        <f>ROW(B18)-10</f>
        <v>8</v>
      </c>
      <c r="AC18" s="23"/>
    </row>
    <row r="19" spans="1:29" x14ac:dyDescent="0.3">
      <c r="A19" s="18">
        <v>9</v>
      </c>
      <c r="B19" s="20" t="s">
        <v>533</v>
      </c>
      <c r="C19" s="20" t="s">
        <v>509</v>
      </c>
      <c r="D19" s="20" t="s">
        <v>425</v>
      </c>
      <c r="E19" s="6"/>
      <c r="F19" s="20"/>
      <c r="G19" s="6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0"/>
        <v>0</v>
      </c>
      <c r="M19" s="20">
        <v>2</v>
      </c>
      <c r="N19" s="22">
        <f t="shared" si="1"/>
        <v>173.33333333333334</v>
      </c>
      <c r="O19" s="20"/>
      <c r="P19" s="22">
        <f t="shared" si="2"/>
        <v>0</v>
      </c>
      <c r="Q19" s="6"/>
      <c r="R19" s="22">
        <v>0</v>
      </c>
      <c r="S19" s="6"/>
      <c r="T19" s="22">
        <f t="shared" si="10"/>
        <v>0</v>
      </c>
      <c r="U19" s="20"/>
      <c r="V19" s="22">
        <f t="shared" si="4"/>
        <v>0</v>
      </c>
      <c r="W19" s="20">
        <v>13</v>
      </c>
      <c r="X19" s="22">
        <f t="shared" si="5"/>
        <v>70.588235294117652</v>
      </c>
      <c r="Y19" s="20"/>
      <c r="Z19" s="22">
        <f t="shared" si="6"/>
        <v>0</v>
      </c>
      <c r="AA19" s="24">
        <f t="shared" si="7"/>
        <v>243.92156862745099</v>
      </c>
      <c r="AB19" s="13">
        <f>ROW(B19)-10</f>
        <v>9</v>
      </c>
    </row>
    <row r="20" spans="1:29" x14ac:dyDescent="0.3">
      <c r="A20" s="18">
        <v>10</v>
      </c>
      <c r="B20" s="20" t="s">
        <v>538</v>
      </c>
      <c r="C20" s="20" t="s">
        <v>539</v>
      </c>
      <c r="D20" s="20" t="s">
        <v>130</v>
      </c>
      <c r="E20" s="6"/>
      <c r="F20" s="6"/>
      <c r="G20" s="6"/>
      <c r="H20" s="6"/>
      <c r="I20" s="6"/>
      <c r="J20" s="6"/>
      <c r="K20" s="20"/>
      <c r="L20" s="22">
        <f t="shared" si="0"/>
        <v>0</v>
      </c>
      <c r="M20" s="20">
        <v>7</v>
      </c>
      <c r="N20" s="22">
        <f t="shared" si="1"/>
        <v>106.66666666666667</v>
      </c>
      <c r="O20" s="20">
        <v>15</v>
      </c>
      <c r="P20" s="22">
        <f t="shared" si="2"/>
        <v>23.529411764705884</v>
      </c>
      <c r="Q20" s="6"/>
      <c r="R20" s="6"/>
      <c r="S20" s="6"/>
      <c r="T20" s="22">
        <f t="shared" si="10"/>
        <v>0</v>
      </c>
      <c r="U20" s="6"/>
      <c r="V20" s="6"/>
      <c r="W20" s="20">
        <v>11</v>
      </c>
      <c r="X20" s="22">
        <f t="shared" si="5"/>
        <v>105.88235294117646</v>
      </c>
      <c r="Y20" s="6"/>
      <c r="Z20" s="22">
        <f t="shared" si="6"/>
        <v>0</v>
      </c>
      <c r="AA20" s="24">
        <f t="shared" si="7"/>
        <v>236.07843137254901</v>
      </c>
      <c r="AB20" s="20">
        <f>ROW(B20)-10</f>
        <v>10</v>
      </c>
    </row>
    <row r="21" spans="1:29" x14ac:dyDescent="0.3">
      <c r="A21" s="18">
        <v>11</v>
      </c>
      <c r="B21" s="20" t="s">
        <v>887</v>
      </c>
      <c r="C21" s="20" t="s">
        <v>933</v>
      </c>
      <c r="D21" s="20" t="s">
        <v>89</v>
      </c>
      <c r="E21" s="13"/>
      <c r="F21" s="20">
        <f>IF(E21=0,,$E$9+1-E21)</f>
        <v>0</v>
      </c>
      <c r="G21" s="20"/>
      <c r="H21" s="22">
        <f>IF(G21=0,,($G$9-G21)*$G$7*100/$G$9)</f>
        <v>0</v>
      </c>
      <c r="I21" s="20"/>
      <c r="J21" s="22">
        <f>IF(I21=0,,($I$9-I21)*$I$7*100/$I$9)</f>
        <v>0</v>
      </c>
      <c r="K21" s="20"/>
      <c r="L21" s="22">
        <f t="shared" si="0"/>
        <v>0</v>
      </c>
      <c r="M21" s="20"/>
      <c r="N21" s="22">
        <f t="shared" si="1"/>
        <v>0</v>
      </c>
      <c r="O21" s="13"/>
      <c r="P21" s="22"/>
      <c r="Q21" s="13"/>
      <c r="R21" s="22">
        <f>IF(Q21=0,,($Q$9-Q21)*$Q$7*100/$Q$9)</f>
        <v>0</v>
      </c>
      <c r="S21" s="27"/>
      <c r="T21" s="22">
        <f t="shared" si="10"/>
        <v>0</v>
      </c>
      <c r="U21" s="20"/>
      <c r="V21" s="22">
        <f>IF(U21=0,,($U$9-U21)*$U$7*100/$U$9)</f>
        <v>0</v>
      </c>
      <c r="W21" s="20">
        <v>5</v>
      </c>
      <c r="X21" s="22">
        <f t="shared" si="5"/>
        <v>211.76470588235293</v>
      </c>
      <c r="Y21" s="20"/>
      <c r="Z21" s="22">
        <f t="shared" si="6"/>
        <v>0</v>
      </c>
      <c r="AA21" s="24">
        <f t="shared" si="7"/>
        <v>211.76470588235293</v>
      </c>
      <c r="AB21" s="20">
        <v>11</v>
      </c>
    </row>
    <row r="22" spans="1:29" x14ac:dyDescent="0.3">
      <c r="A22" s="18">
        <v>12</v>
      </c>
      <c r="B22" s="20" t="s">
        <v>356</v>
      </c>
      <c r="C22" s="20" t="s">
        <v>357</v>
      </c>
      <c r="D22" s="20" t="s">
        <v>44</v>
      </c>
      <c r="E22" s="6"/>
      <c r="F22" s="20">
        <f>IF(E22=0,,$E$9+1-E22)</f>
        <v>0</v>
      </c>
      <c r="G22" s="6"/>
      <c r="H22" s="22">
        <f>IF(G22=0,,($G$9-G22)*$G$7*100/$G$9)</f>
        <v>0</v>
      </c>
      <c r="I22" s="6"/>
      <c r="J22" s="22">
        <f>IF(I22=0,,($I$9-I22)*$I$7*100/$I$9)</f>
        <v>0</v>
      </c>
      <c r="K22" s="20"/>
      <c r="L22" s="22">
        <f t="shared" si="0"/>
        <v>0</v>
      </c>
      <c r="M22" s="20"/>
      <c r="N22" s="22">
        <f t="shared" si="1"/>
        <v>0</v>
      </c>
      <c r="O22" s="13">
        <v>17</v>
      </c>
      <c r="P22" s="22">
        <v>6</v>
      </c>
      <c r="Q22" s="27"/>
      <c r="R22" s="22">
        <f>IF(Q22=0,,($Q$9-Q22)*$Q$7*100/$Q$9)</f>
        <v>0</v>
      </c>
      <c r="S22" s="27"/>
      <c r="T22" s="22">
        <f t="shared" si="10"/>
        <v>0</v>
      </c>
      <c r="U22" s="20"/>
      <c r="V22" s="22">
        <f>IF(U22=0,,($U$9-U22)*$U$7*100/$U$9)</f>
        <v>0</v>
      </c>
      <c r="W22" s="20">
        <v>7</v>
      </c>
      <c r="X22" s="22">
        <f t="shared" si="5"/>
        <v>176.47058823529412</v>
      </c>
      <c r="Y22" s="20"/>
      <c r="Z22" s="22">
        <f t="shared" si="6"/>
        <v>0</v>
      </c>
      <c r="AA22" s="24">
        <f t="shared" si="7"/>
        <v>182.47058823529412</v>
      </c>
      <c r="AB22" s="20">
        <v>12</v>
      </c>
    </row>
    <row r="23" spans="1:29" x14ac:dyDescent="0.3">
      <c r="A23" s="13">
        <v>13</v>
      </c>
      <c r="B23" s="20" t="s">
        <v>536</v>
      </c>
      <c r="C23" s="20" t="s">
        <v>537</v>
      </c>
      <c r="D23" s="20" t="s">
        <v>130</v>
      </c>
      <c r="E23" s="6"/>
      <c r="F23" s="20">
        <f>IF(E23=0,,$E$9+1-E23)</f>
        <v>0</v>
      </c>
      <c r="G23" s="6"/>
      <c r="H23" s="22">
        <f>IF(G23=0,,($G$9-G23)*$G$7*100/$G$9)</f>
        <v>0</v>
      </c>
      <c r="I23" s="20"/>
      <c r="J23" s="22">
        <f>IF(I23=0,,($I$9-I23)*$I$7*100/$I$9)</f>
        <v>0</v>
      </c>
      <c r="K23" s="20"/>
      <c r="L23" s="22">
        <f t="shared" si="0"/>
        <v>0</v>
      </c>
      <c r="M23" s="20">
        <v>6</v>
      </c>
      <c r="N23" s="22">
        <f t="shared" si="1"/>
        <v>120</v>
      </c>
      <c r="O23" s="13"/>
      <c r="P23" s="22">
        <f t="shared" ref="P23:P39" si="11">IF(O23=0,,($O$9-O23)*$O$7*100/$O$9)</f>
        <v>0</v>
      </c>
      <c r="Q23" s="27"/>
      <c r="R23" s="22">
        <f>IF(Q23=0,,($Q$9-Q23)*$Q$7*100/$Q$9)</f>
        <v>0</v>
      </c>
      <c r="S23" s="27"/>
      <c r="T23" s="22">
        <f t="shared" si="10"/>
        <v>0</v>
      </c>
      <c r="U23" s="20"/>
      <c r="V23" s="22">
        <f>IF(U23=0,,($U$9-U23)*$U$7*100/$U$9)</f>
        <v>0</v>
      </c>
      <c r="W23" s="20">
        <v>14</v>
      </c>
      <c r="X23" s="22">
        <f t="shared" si="5"/>
        <v>52.941176470588232</v>
      </c>
      <c r="Y23" s="20"/>
      <c r="Z23" s="22">
        <f t="shared" si="6"/>
        <v>0</v>
      </c>
      <c r="AA23" s="24">
        <f t="shared" si="7"/>
        <v>172.94117647058823</v>
      </c>
      <c r="AB23" s="20">
        <v>13</v>
      </c>
    </row>
    <row r="24" spans="1:29" x14ac:dyDescent="0.3">
      <c r="A24" s="18">
        <v>14</v>
      </c>
      <c r="B24" s="20" t="s">
        <v>740</v>
      </c>
      <c r="C24" s="20" t="s">
        <v>739</v>
      </c>
      <c r="D24" s="20" t="s">
        <v>89</v>
      </c>
      <c r="E24" s="6"/>
      <c r="F24" s="6"/>
      <c r="G24" s="6"/>
      <c r="H24" s="6"/>
      <c r="I24" s="6"/>
      <c r="J24" s="6"/>
      <c r="K24" s="6"/>
      <c r="L24" s="22">
        <f t="shared" si="0"/>
        <v>0</v>
      </c>
      <c r="M24" s="20"/>
      <c r="N24" s="22">
        <f t="shared" si="1"/>
        <v>0</v>
      </c>
      <c r="O24" s="20">
        <v>11</v>
      </c>
      <c r="P24" s="22">
        <f t="shared" si="11"/>
        <v>70.588235294117652</v>
      </c>
      <c r="Q24" s="6"/>
      <c r="R24" s="6"/>
      <c r="S24" s="6"/>
      <c r="T24" s="22">
        <f t="shared" si="10"/>
        <v>0</v>
      </c>
      <c r="U24" s="6"/>
      <c r="V24" s="22">
        <f>IF(U24=0,,($U$9-U24)*$U$7*100/$U$9)</f>
        <v>0</v>
      </c>
      <c r="W24" s="20">
        <v>12</v>
      </c>
      <c r="X24" s="22">
        <f t="shared" si="5"/>
        <v>88.235294117647058</v>
      </c>
      <c r="Y24" s="6"/>
      <c r="Z24" s="22">
        <f t="shared" si="6"/>
        <v>0</v>
      </c>
      <c r="AA24" s="24">
        <f t="shared" si="7"/>
        <v>158.8235294117647</v>
      </c>
      <c r="AB24" s="20">
        <v>14</v>
      </c>
    </row>
    <row r="25" spans="1:29" x14ac:dyDescent="0.3">
      <c r="A25" s="18">
        <v>15</v>
      </c>
      <c r="B25" s="13" t="s">
        <v>934</v>
      </c>
      <c r="C25" s="13" t="s">
        <v>935</v>
      </c>
      <c r="D25" s="13" t="s">
        <v>425</v>
      </c>
      <c r="E25" s="22"/>
      <c r="F25" s="22">
        <f>IF(E25=0,,($E$9-E25)*$E$7*100/$E$9)</f>
        <v>0</v>
      </c>
      <c r="G25" s="22"/>
      <c r="H25" s="22">
        <f>IF(G25=0,,($G$9-G25)*$G$7*100/$G$9)</f>
        <v>0</v>
      </c>
      <c r="I25" s="22"/>
      <c r="J25" s="22">
        <f>IF(I25=0,,($I$9-I25)*$I$7*100/$I$9)</f>
        <v>0</v>
      </c>
      <c r="K25" s="22"/>
      <c r="L25" s="22">
        <f t="shared" si="0"/>
        <v>0</v>
      </c>
      <c r="M25" s="22"/>
      <c r="N25" s="22">
        <f t="shared" si="1"/>
        <v>0</v>
      </c>
      <c r="O25" s="22"/>
      <c r="P25" s="22">
        <f t="shared" si="11"/>
        <v>0</v>
      </c>
      <c r="Q25" s="22"/>
      <c r="R25" s="22">
        <f>IF(Q25=0,,($Q$9-Q25)*$Q$7*100/$Q$9)</f>
        <v>0</v>
      </c>
      <c r="S25" s="22"/>
      <c r="T25" s="22">
        <f t="shared" si="10"/>
        <v>0</v>
      </c>
      <c r="U25" s="22"/>
      <c r="V25" s="22">
        <f>IF(U25=0,,($U$9-U25)*$U$7*100/$U$9)</f>
        <v>0</v>
      </c>
      <c r="W25" s="22">
        <v>8</v>
      </c>
      <c r="X25" s="22">
        <f t="shared" si="5"/>
        <v>158.8235294117647</v>
      </c>
      <c r="Y25" s="22"/>
      <c r="Z25" s="22">
        <f t="shared" si="6"/>
        <v>0</v>
      </c>
      <c r="AA25" s="24">
        <f t="shared" si="7"/>
        <v>158.8235294117647</v>
      </c>
      <c r="AB25" s="20">
        <v>15</v>
      </c>
    </row>
    <row r="26" spans="1:29" x14ac:dyDescent="0.3">
      <c r="A26" s="18">
        <v>16</v>
      </c>
      <c r="B26" s="20" t="s">
        <v>627</v>
      </c>
      <c r="C26" s="20" t="s">
        <v>117</v>
      </c>
      <c r="D26" s="20" t="s">
        <v>628</v>
      </c>
      <c r="E26" s="6"/>
      <c r="F26" s="6"/>
      <c r="G26" s="6"/>
      <c r="H26" s="6"/>
      <c r="I26" s="6"/>
      <c r="J26" s="6"/>
      <c r="K26" s="6"/>
      <c r="L26" s="22">
        <f t="shared" si="0"/>
        <v>0</v>
      </c>
      <c r="M26" s="20"/>
      <c r="N26" s="22">
        <f t="shared" si="1"/>
        <v>0</v>
      </c>
      <c r="O26" s="20"/>
      <c r="P26" s="22">
        <f t="shared" si="11"/>
        <v>0</v>
      </c>
      <c r="Q26" s="6"/>
      <c r="R26" s="6"/>
      <c r="S26" s="6"/>
      <c r="T26" s="22">
        <f t="shared" si="10"/>
        <v>0</v>
      </c>
      <c r="U26" s="6"/>
      <c r="V26" s="6"/>
      <c r="W26" s="20">
        <v>9</v>
      </c>
      <c r="X26" s="22">
        <f t="shared" si="5"/>
        <v>141.1764705882353</v>
      </c>
      <c r="Y26" s="6"/>
      <c r="Z26" s="22">
        <f t="shared" si="6"/>
        <v>0</v>
      </c>
      <c r="AA26" s="24">
        <f t="shared" si="7"/>
        <v>141.1764705882353</v>
      </c>
      <c r="AB26" s="20">
        <v>16</v>
      </c>
    </row>
    <row r="27" spans="1:29" x14ac:dyDescent="0.3">
      <c r="A27" s="18">
        <v>17</v>
      </c>
      <c r="B27" s="13" t="s">
        <v>738</v>
      </c>
      <c r="C27" s="13" t="s">
        <v>40</v>
      </c>
      <c r="D27" s="13" t="s">
        <v>41</v>
      </c>
      <c r="E27" s="22"/>
      <c r="F27" s="22">
        <f>IF(E27=0,,($E$9-E27)*$E$7*100/$E$9)</f>
        <v>0</v>
      </c>
      <c r="G27" s="22"/>
      <c r="H27" s="22">
        <f t="shared" ref="H27:H34" si="12">IF(G27=0,,($G$9-G27)*$G$7*100/$G$9)</f>
        <v>0</v>
      </c>
      <c r="I27" s="22"/>
      <c r="J27" s="22">
        <f t="shared" ref="J27:J34" si="13">IF(I27=0,,($I$9-I27)*$I$7*100/$I$9)</f>
        <v>0</v>
      </c>
      <c r="K27" s="22"/>
      <c r="L27" s="22">
        <f t="shared" si="0"/>
        <v>0</v>
      </c>
      <c r="M27" s="22"/>
      <c r="N27" s="22">
        <f t="shared" si="1"/>
        <v>0</v>
      </c>
      <c r="O27" s="22">
        <v>7</v>
      </c>
      <c r="P27" s="22">
        <f t="shared" si="11"/>
        <v>117.64705882352941</v>
      </c>
      <c r="Q27" s="22"/>
      <c r="R27" s="22">
        <f t="shared" ref="R27:R34" si="14">IF(Q27=0,,($Q$9-Q27)*$Q$7*100/$Q$9)</f>
        <v>0</v>
      </c>
      <c r="S27" s="22"/>
      <c r="T27" s="22">
        <f t="shared" si="10"/>
        <v>0</v>
      </c>
      <c r="U27" s="22"/>
      <c r="V27" s="22">
        <f t="shared" ref="V27:V38" si="15">IF(U27=0,,($U$9-U27)*$U$7*100/$U$9)</f>
        <v>0</v>
      </c>
      <c r="W27" s="22"/>
      <c r="X27" s="22">
        <f t="shared" si="5"/>
        <v>0</v>
      </c>
      <c r="Y27" s="22"/>
      <c r="Z27" s="22">
        <f t="shared" si="6"/>
        <v>0</v>
      </c>
      <c r="AA27" s="24">
        <f t="shared" si="7"/>
        <v>117.64705882352941</v>
      </c>
      <c r="AB27" s="20">
        <v>17</v>
      </c>
    </row>
    <row r="28" spans="1:29" x14ac:dyDescent="0.3">
      <c r="A28" s="18">
        <v>18</v>
      </c>
      <c r="B28" s="20" t="s">
        <v>615</v>
      </c>
      <c r="C28" s="20" t="s">
        <v>739</v>
      </c>
      <c r="D28" s="20" t="s">
        <v>97</v>
      </c>
      <c r="E28" s="6"/>
      <c r="F28" s="20">
        <f t="shared" ref="F28:F34" si="16">IF(E28=0,,$E$9+1-E28)</f>
        <v>0</v>
      </c>
      <c r="G28" s="6"/>
      <c r="H28" s="22">
        <f t="shared" si="12"/>
        <v>0</v>
      </c>
      <c r="I28" s="20"/>
      <c r="J28" s="22">
        <f t="shared" si="13"/>
        <v>0</v>
      </c>
      <c r="K28" s="6"/>
      <c r="L28" s="22">
        <f t="shared" si="0"/>
        <v>0</v>
      </c>
      <c r="M28" s="20"/>
      <c r="N28" s="22">
        <f t="shared" si="1"/>
        <v>0</v>
      </c>
      <c r="O28" s="13">
        <v>8</v>
      </c>
      <c r="P28" s="22">
        <f t="shared" si="11"/>
        <v>105.88235294117646</v>
      </c>
      <c r="Q28" s="13"/>
      <c r="R28" s="22">
        <f t="shared" si="14"/>
        <v>0</v>
      </c>
      <c r="S28" s="27"/>
      <c r="T28" s="22">
        <f t="shared" si="10"/>
        <v>0</v>
      </c>
      <c r="U28" s="20"/>
      <c r="V28" s="22">
        <f t="shared" si="15"/>
        <v>0</v>
      </c>
      <c r="W28" s="20"/>
      <c r="X28" s="22">
        <f t="shared" si="5"/>
        <v>0</v>
      </c>
      <c r="Y28" s="20"/>
      <c r="Z28" s="22">
        <f t="shared" si="6"/>
        <v>0</v>
      </c>
      <c r="AA28" s="24">
        <f t="shared" si="7"/>
        <v>105.88235294117646</v>
      </c>
      <c r="AB28" s="20">
        <v>18</v>
      </c>
    </row>
    <row r="29" spans="1:29" x14ac:dyDescent="0.3">
      <c r="A29" s="18">
        <v>19</v>
      </c>
      <c r="B29" s="20" t="s">
        <v>540</v>
      </c>
      <c r="C29" s="20" t="s">
        <v>91</v>
      </c>
      <c r="D29" s="20" t="s">
        <v>176</v>
      </c>
      <c r="E29" s="6"/>
      <c r="F29" s="20">
        <f t="shared" si="16"/>
        <v>0</v>
      </c>
      <c r="G29" s="6"/>
      <c r="H29" s="22">
        <f t="shared" si="12"/>
        <v>0</v>
      </c>
      <c r="I29" s="20"/>
      <c r="J29" s="22">
        <f t="shared" si="13"/>
        <v>0</v>
      </c>
      <c r="K29" s="6"/>
      <c r="L29" s="22">
        <f t="shared" si="0"/>
        <v>0</v>
      </c>
      <c r="M29" s="20">
        <v>8</v>
      </c>
      <c r="N29" s="22">
        <f t="shared" si="1"/>
        <v>93.333333333333329</v>
      </c>
      <c r="O29" s="13"/>
      <c r="P29" s="22">
        <f t="shared" si="11"/>
        <v>0</v>
      </c>
      <c r="Q29" s="27"/>
      <c r="R29" s="22">
        <f t="shared" si="14"/>
        <v>0</v>
      </c>
      <c r="S29" s="27"/>
      <c r="T29" s="22">
        <f t="shared" si="10"/>
        <v>0</v>
      </c>
      <c r="U29" s="20"/>
      <c r="V29" s="22">
        <f t="shared" si="15"/>
        <v>0</v>
      </c>
      <c r="W29" s="20"/>
      <c r="X29" s="22">
        <f t="shared" si="5"/>
        <v>0</v>
      </c>
      <c r="Y29" s="20"/>
      <c r="Z29" s="22">
        <f t="shared" si="6"/>
        <v>0</v>
      </c>
      <c r="AA29" s="24">
        <f t="shared" si="7"/>
        <v>93.333333333333329</v>
      </c>
      <c r="AB29" s="20">
        <v>19</v>
      </c>
    </row>
    <row r="30" spans="1:29" x14ac:dyDescent="0.3">
      <c r="A30" s="19">
        <v>20</v>
      </c>
      <c r="B30" s="20" t="s">
        <v>541</v>
      </c>
      <c r="C30" s="20" t="s">
        <v>542</v>
      </c>
      <c r="D30" s="20" t="s">
        <v>425</v>
      </c>
      <c r="E30" s="6"/>
      <c r="F30" s="20">
        <f t="shared" si="16"/>
        <v>0</v>
      </c>
      <c r="G30" s="6"/>
      <c r="H30" s="22">
        <f t="shared" si="12"/>
        <v>0</v>
      </c>
      <c r="I30" s="20"/>
      <c r="J30" s="22">
        <f t="shared" si="13"/>
        <v>0</v>
      </c>
      <c r="K30" s="20"/>
      <c r="L30" s="22">
        <f t="shared" si="0"/>
        <v>0</v>
      </c>
      <c r="M30" s="20">
        <v>9</v>
      </c>
      <c r="N30" s="22">
        <f t="shared" si="1"/>
        <v>80</v>
      </c>
      <c r="O30" s="13"/>
      <c r="P30" s="22">
        <f t="shared" si="11"/>
        <v>0</v>
      </c>
      <c r="Q30" s="27"/>
      <c r="R30" s="22">
        <f t="shared" si="14"/>
        <v>0</v>
      </c>
      <c r="S30" s="27"/>
      <c r="T30" s="22">
        <f t="shared" si="10"/>
        <v>0</v>
      </c>
      <c r="U30" s="20"/>
      <c r="V30" s="22">
        <f t="shared" si="15"/>
        <v>0</v>
      </c>
      <c r="W30" s="20"/>
      <c r="X30" s="22">
        <f t="shared" si="5"/>
        <v>0</v>
      </c>
      <c r="Y30" s="20"/>
      <c r="Z30" s="22">
        <f t="shared" si="6"/>
        <v>0</v>
      </c>
      <c r="AA30" s="24">
        <f t="shared" si="7"/>
        <v>80</v>
      </c>
      <c r="AB30" s="20">
        <v>20</v>
      </c>
    </row>
    <row r="31" spans="1:29" x14ac:dyDescent="0.3">
      <c r="A31" s="19">
        <v>21</v>
      </c>
      <c r="B31" s="20" t="s">
        <v>543</v>
      </c>
      <c r="C31" s="20" t="s">
        <v>544</v>
      </c>
      <c r="D31" s="20" t="s">
        <v>41</v>
      </c>
      <c r="E31" s="6"/>
      <c r="F31" s="20">
        <f t="shared" si="16"/>
        <v>0</v>
      </c>
      <c r="G31" s="6"/>
      <c r="H31" s="22">
        <f t="shared" si="12"/>
        <v>0</v>
      </c>
      <c r="I31" s="20"/>
      <c r="J31" s="22">
        <f t="shared" si="13"/>
        <v>0</v>
      </c>
      <c r="K31" s="6"/>
      <c r="L31" s="22">
        <f t="shared" si="0"/>
        <v>0</v>
      </c>
      <c r="M31" s="20">
        <v>11</v>
      </c>
      <c r="N31" s="22">
        <f t="shared" si="1"/>
        <v>53.333333333333336</v>
      </c>
      <c r="O31" s="13"/>
      <c r="P31" s="22">
        <f t="shared" si="11"/>
        <v>0</v>
      </c>
      <c r="Q31" s="13"/>
      <c r="R31" s="22">
        <f t="shared" si="14"/>
        <v>0</v>
      </c>
      <c r="S31" s="27"/>
      <c r="T31" s="22">
        <f t="shared" si="10"/>
        <v>0</v>
      </c>
      <c r="U31" s="20"/>
      <c r="V31" s="22">
        <f t="shared" si="15"/>
        <v>0</v>
      </c>
      <c r="W31" s="20"/>
      <c r="X31" s="22">
        <f t="shared" si="5"/>
        <v>0</v>
      </c>
      <c r="Y31" s="20"/>
      <c r="Z31" s="22">
        <f t="shared" si="6"/>
        <v>0</v>
      </c>
      <c r="AA31" s="24">
        <f t="shared" si="7"/>
        <v>53.333333333333336</v>
      </c>
      <c r="AB31" s="20">
        <v>21</v>
      </c>
    </row>
    <row r="32" spans="1:29" x14ac:dyDescent="0.3">
      <c r="A32" s="19">
        <v>22</v>
      </c>
      <c r="B32" s="20" t="s">
        <v>741</v>
      </c>
      <c r="C32" s="20" t="s">
        <v>742</v>
      </c>
      <c r="D32" s="20" t="s">
        <v>44</v>
      </c>
      <c r="E32" s="6"/>
      <c r="F32" s="20">
        <f t="shared" si="16"/>
        <v>0</v>
      </c>
      <c r="G32" s="6"/>
      <c r="H32" s="22">
        <f t="shared" si="12"/>
        <v>0</v>
      </c>
      <c r="I32" s="6"/>
      <c r="J32" s="22">
        <f t="shared" si="13"/>
        <v>0</v>
      </c>
      <c r="K32" s="20"/>
      <c r="L32" s="22">
        <f t="shared" si="0"/>
        <v>0</v>
      </c>
      <c r="M32" s="20"/>
      <c r="N32" s="22">
        <f t="shared" si="1"/>
        <v>0</v>
      </c>
      <c r="O32" s="13">
        <v>14</v>
      </c>
      <c r="P32" s="22">
        <f t="shared" si="11"/>
        <v>35.294117647058826</v>
      </c>
      <c r="Q32" s="27"/>
      <c r="R32" s="22">
        <f t="shared" si="14"/>
        <v>0</v>
      </c>
      <c r="S32" s="27"/>
      <c r="T32" s="22">
        <f t="shared" si="10"/>
        <v>0</v>
      </c>
      <c r="U32" s="20"/>
      <c r="V32" s="22">
        <f t="shared" si="15"/>
        <v>0</v>
      </c>
      <c r="W32" s="20">
        <v>16</v>
      </c>
      <c r="X32" s="22">
        <f t="shared" si="5"/>
        <v>17.647058823529413</v>
      </c>
      <c r="Y32" s="20"/>
      <c r="Z32" s="22">
        <f t="shared" si="6"/>
        <v>0</v>
      </c>
      <c r="AA32" s="24">
        <f t="shared" si="7"/>
        <v>52.941176470588239</v>
      </c>
      <c r="AB32" s="20">
        <v>22</v>
      </c>
    </row>
    <row r="33" spans="1:28" x14ac:dyDescent="0.3">
      <c r="A33" s="19">
        <v>23</v>
      </c>
      <c r="B33" s="20" t="s">
        <v>496</v>
      </c>
      <c r="C33" s="20" t="s">
        <v>545</v>
      </c>
      <c r="D33" s="42" t="s">
        <v>425</v>
      </c>
      <c r="E33" s="6"/>
      <c r="F33" s="20">
        <f t="shared" si="16"/>
        <v>0</v>
      </c>
      <c r="G33" s="6"/>
      <c r="H33" s="22">
        <f t="shared" si="12"/>
        <v>0</v>
      </c>
      <c r="I33" s="20"/>
      <c r="J33" s="22">
        <f t="shared" si="13"/>
        <v>0</v>
      </c>
      <c r="K33" s="6"/>
      <c r="L33" s="22">
        <f t="shared" si="0"/>
        <v>0</v>
      </c>
      <c r="M33" s="20">
        <v>12</v>
      </c>
      <c r="N33" s="22">
        <f t="shared" si="1"/>
        <v>40</v>
      </c>
      <c r="O33" s="13"/>
      <c r="P33" s="22">
        <f t="shared" si="11"/>
        <v>0</v>
      </c>
      <c r="Q33" s="27"/>
      <c r="R33" s="22">
        <f t="shared" si="14"/>
        <v>0</v>
      </c>
      <c r="S33" s="27"/>
      <c r="T33" s="22">
        <f t="shared" si="10"/>
        <v>0</v>
      </c>
      <c r="U33" s="20"/>
      <c r="V33" s="22">
        <f t="shared" si="15"/>
        <v>0</v>
      </c>
      <c r="W33" s="20">
        <v>17</v>
      </c>
      <c r="X33" s="22">
        <v>9</v>
      </c>
      <c r="Y33" s="20"/>
      <c r="Z33" s="22">
        <f t="shared" si="6"/>
        <v>0</v>
      </c>
      <c r="AA33" s="24">
        <f t="shared" si="7"/>
        <v>49</v>
      </c>
      <c r="AB33" s="20">
        <v>23</v>
      </c>
    </row>
    <row r="34" spans="1:28" x14ac:dyDescent="0.3">
      <c r="A34" s="19">
        <v>24</v>
      </c>
      <c r="B34" s="20" t="s">
        <v>936</v>
      </c>
      <c r="C34" s="20" t="s">
        <v>937</v>
      </c>
      <c r="D34" s="36" t="s">
        <v>400</v>
      </c>
      <c r="E34" s="6"/>
      <c r="F34" s="20">
        <f t="shared" si="16"/>
        <v>0</v>
      </c>
      <c r="G34" s="6"/>
      <c r="H34" s="22">
        <f t="shared" si="12"/>
        <v>0</v>
      </c>
      <c r="I34" s="6"/>
      <c r="J34" s="22">
        <f t="shared" si="13"/>
        <v>0</v>
      </c>
      <c r="K34" s="6"/>
      <c r="L34" s="22">
        <f t="shared" si="0"/>
        <v>0</v>
      </c>
      <c r="M34" s="20"/>
      <c r="N34" s="22">
        <f t="shared" si="1"/>
        <v>0</v>
      </c>
      <c r="O34" s="20"/>
      <c r="P34" s="22">
        <f t="shared" si="11"/>
        <v>0</v>
      </c>
      <c r="Q34" s="6"/>
      <c r="R34" s="22">
        <f t="shared" si="14"/>
        <v>0</v>
      </c>
      <c r="S34" s="6"/>
      <c r="T34" s="22">
        <f t="shared" si="10"/>
        <v>0</v>
      </c>
      <c r="U34" s="20"/>
      <c r="V34" s="22">
        <f t="shared" si="15"/>
        <v>0</v>
      </c>
      <c r="W34" s="20">
        <v>15</v>
      </c>
      <c r="X34" s="22">
        <f>IF(W34=0,,($W$9-W34)*$W$7*100/$W$9)</f>
        <v>35.294117647058826</v>
      </c>
      <c r="Y34" s="20"/>
      <c r="Z34" s="22">
        <f t="shared" si="6"/>
        <v>0</v>
      </c>
      <c r="AA34" s="24">
        <f t="shared" si="7"/>
        <v>35.294117647058826</v>
      </c>
      <c r="AB34" s="20">
        <v>24</v>
      </c>
    </row>
    <row r="35" spans="1:28" x14ac:dyDescent="0.3">
      <c r="A35" s="19">
        <v>25</v>
      </c>
      <c r="B35" s="20" t="s">
        <v>546</v>
      </c>
      <c r="C35" s="20" t="s">
        <v>547</v>
      </c>
      <c r="D35" s="36" t="s">
        <v>130</v>
      </c>
      <c r="E35" s="6"/>
      <c r="F35" s="6"/>
      <c r="G35" s="6"/>
      <c r="H35" s="6"/>
      <c r="I35" s="6"/>
      <c r="J35" s="6"/>
      <c r="K35" s="6"/>
      <c r="L35" s="22">
        <f t="shared" si="0"/>
        <v>0</v>
      </c>
      <c r="M35" s="20">
        <v>13</v>
      </c>
      <c r="N35" s="22">
        <f t="shared" si="1"/>
        <v>26.666666666666668</v>
      </c>
      <c r="O35" s="20"/>
      <c r="P35" s="22">
        <f t="shared" si="11"/>
        <v>0</v>
      </c>
      <c r="Q35" s="6"/>
      <c r="R35" s="6"/>
      <c r="S35" s="6"/>
      <c r="T35" s="22">
        <f t="shared" si="10"/>
        <v>0</v>
      </c>
      <c r="U35" s="6"/>
      <c r="V35" s="22">
        <f t="shared" si="15"/>
        <v>0</v>
      </c>
      <c r="W35" s="20"/>
      <c r="X35" s="22">
        <f>IF(W35=0,,($W$9-W35)*$W$7*100/$W$9)</f>
        <v>0</v>
      </c>
      <c r="Y35" s="6"/>
      <c r="Z35" s="22">
        <f t="shared" si="6"/>
        <v>0</v>
      </c>
      <c r="AA35" s="24">
        <f t="shared" si="7"/>
        <v>26.666666666666668</v>
      </c>
      <c r="AB35" s="20">
        <v>25</v>
      </c>
    </row>
    <row r="36" spans="1:28" x14ac:dyDescent="0.3">
      <c r="A36" s="19">
        <v>26</v>
      </c>
      <c r="B36" s="20" t="s">
        <v>534</v>
      </c>
      <c r="C36" s="20" t="s">
        <v>535</v>
      </c>
      <c r="D36" s="36" t="s">
        <v>145</v>
      </c>
      <c r="E36" s="6"/>
      <c r="F36" s="20">
        <f>IF(E36=0,,$E$9+1-E36)</f>
        <v>0</v>
      </c>
      <c r="G36" s="6"/>
      <c r="H36" s="22">
        <f>IF(G36=0,,($G$9-G36)*$G$7*100/$G$9)</f>
        <v>0</v>
      </c>
      <c r="I36" s="20"/>
      <c r="J36" s="22">
        <f>IF(I36=0,,($I$9-I36)*$I$7*100/$I$9)</f>
        <v>0</v>
      </c>
      <c r="K36" s="6"/>
      <c r="L36" s="22">
        <f t="shared" si="0"/>
        <v>0</v>
      </c>
      <c r="M36" s="20">
        <v>3</v>
      </c>
      <c r="N36" s="22">
        <v>0</v>
      </c>
      <c r="O36" s="13">
        <v>16</v>
      </c>
      <c r="P36" s="22">
        <f t="shared" si="11"/>
        <v>11.764705882352942</v>
      </c>
      <c r="Q36" s="27"/>
      <c r="R36" s="22">
        <f>IF(Q36=0,,($Q$9-Q36)*$Q$7*100/$Q$9)</f>
        <v>0</v>
      </c>
      <c r="S36" s="27"/>
      <c r="T36" s="22">
        <f t="shared" si="10"/>
        <v>0</v>
      </c>
      <c r="U36" s="20"/>
      <c r="V36" s="22">
        <f t="shared" si="15"/>
        <v>0</v>
      </c>
      <c r="W36" s="20"/>
      <c r="X36" s="22">
        <f>IF(W36=0,,($W$9-W36)*$W$7*100/$W$9)</f>
        <v>0</v>
      </c>
      <c r="Y36" s="20"/>
      <c r="Z36" s="22">
        <f t="shared" si="6"/>
        <v>0</v>
      </c>
      <c r="AA36" s="24">
        <f t="shared" si="7"/>
        <v>11.764705882352942</v>
      </c>
      <c r="AB36" s="20">
        <v>26</v>
      </c>
    </row>
    <row r="37" spans="1:28" x14ac:dyDescent="0.3">
      <c r="A37" s="19">
        <v>27</v>
      </c>
      <c r="B37" s="13"/>
      <c r="C37" s="13"/>
      <c r="D37" s="40"/>
      <c r="E37" s="13"/>
      <c r="F37" s="13">
        <f>IF(E37=0,,$E$9+1-E37)</f>
        <v>0</v>
      </c>
      <c r="G37" s="13"/>
      <c r="H37" s="22">
        <f>IF(G37=0,,($G$9-G37)*$G$7*100/$G$9)</f>
        <v>0</v>
      </c>
      <c r="I37" s="13"/>
      <c r="J37" s="22">
        <f>IF(I37=0,,($I$9-I37)*$I$7*100/$I$9)</f>
        <v>0</v>
      </c>
      <c r="K37" s="13"/>
      <c r="L37" s="22">
        <f t="shared" si="0"/>
        <v>0</v>
      </c>
      <c r="M37" s="13"/>
      <c r="N37" s="22">
        <f>IF(M37=0,,($M$9-M37)*$M$7*100/$M$9)</f>
        <v>0</v>
      </c>
      <c r="O37" s="13"/>
      <c r="P37" s="22">
        <f t="shared" si="11"/>
        <v>0</v>
      </c>
      <c r="Q37" s="13"/>
      <c r="R37" s="22">
        <f>IF(Q37=0,,($Q$9-Q37)*$Q$7*100/$Q$9)</f>
        <v>0</v>
      </c>
      <c r="S37" s="13"/>
      <c r="T37" s="22">
        <f t="shared" si="10"/>
        <v>0</v>
      </c>
      <c r="U37" s="13"/>
      <c r="V37" s="22">
        <f t="shared" si="15"/>
        <v>0</v>
      </c>
      <c r="W37" s="13"/>
      <c r="X37" s="22">
        <f>IF(W37=0,,($W$9-W37)*$W$7*100/$W$9)</f>
        <v>0</v>
      </c>
      <c r="Y37" s="13"/>
      <c r="Z37" s="22">
        <f t="shared" si="6"/>
        <v>0</v>
      </c>
      <c r="AA37" s="24">
        <f t="shared" si="7"/>
        <v>0</v>
      </c>
      <c r="AB37" s="20">
        <v>27</v>
      </c>
    </row>
    <row r="38" spans="1:28" x14ac:dyDescent="0.3">
      <c r="A38" s="19">
        <v>28</v>
      </c>
      <c r="B38" s="20"/>
      <c r="C38" s="20"/>
      <c r="D38" s="36"/>
      <c r="E38" s="41"/>
      <c r="F38" s="20">
        <f>IF(E38=0,,$E$9+1-E38)</f>
        <v>0</v>
      </c>
      <c r="G38" s="6"/>
      <c r="H38" s="22">
        <f>IF(G38=0,,($G$9-G38)*$G$7*100/$G$9)</f>
        <v>0</v>
      </c>
      <c r="I38" s="6"/>
      <c r="J38" s="22">
        <f>IF(I38=0,,($I$9-I38)*$I$7*100/$I$9)</f>
        <v>0</v>
      </c>
      <c r="K38" s="6"/>
      <c r="L38" s="22">
        <f t="shared" si="0"/>
        <v>0</v>
      </c>
      <c r="M38" s="20"/>
      <c r="N38" s="22">
        <f>IF(M38=0,,($M$9-M38)*$M$7*100/$M$9)</f>
        <v>0</v>
      </c>
      <c r="O38" s="6"/>
      <c r="P38" s="22">
        <f t="shared" si="11"/>
        <v>0</v>
      </c>
      <c r="Q38" s="6"/>
      <c r="R38" s="22">
        <f>IF(Q38=0,,($Q$9-Q38)*$Q$7*100/$Q$9)</f>
        <v>0</v>
      </c>
      <c r="S38" s="6"/>
      <c r="T38" s="22">
        <f t="shared" si="10"/>
        <v>0</v>
      </c>
      <c r="U38" s="20"/>
      <c r="V38" s="22">
        <f t="shared" si="15"/>
        <v>0</v>
      </c>
      <c r="W38" s="20"/>
      <c r="X38" s="22">
        <f>IF(W38=0,,($W$9-W38)*$W$7*100/$W$9)</f>
        <v>0</v>
      </c>
      <c r="Y38" s="20"/>
      <c r="Z38" s="22">
        <f t="shared" si="6"/>
        <v>0</v>
      </c>
      <c r="AA38" s="24">
        <f t="shared" si="7"/>
        <v>0</v>
      </c>
      <c r="AB38" s="20">
        <v>28</v>
      </c>
    </row>
    <row r="39" spans="1:28" x14ac:dyDescent="0.3">
      <c r="A39" s="19">
        <v>29</v>
      </c>
      <c r="B39" s="20"/>
      <c r="C39" s="20"/>
      <c r="D39" s="20"/>
      <c r="E39" s="41"/>
      <c r="F39" s="6"/>
      <c r="G39" s="6"/>
      <c r="H39" s="6"/>
      <c r="I39" s="6"/>
      <c r="J39" s="6"/>
      <c r="K39" s="6"/>
      <c r="L39" s="22">
        <f t="shared" si="0"/>
        <v>0</v>
      </c>
      <c r="M39" s="20"/>
      <c r="N39" s="22">
        <f>IF(M39=0,,($M$9-M39)*$M$7*100/$M$9)</f>
        <v>0</v>
      </c>
      <c r="O39" s="6"/>
      <c r="P39" s="22">
        <f t="shared" si="11"/>
        <v>0</v>
      </c>
      <c r="Q39" s="6"/>
      <c r="R39" s="6"/>
      <c r="S39" s="6"/>
      <c r="T39" s="22">
        <f t="shared" si="10"/>
        <v>0</v>
      </c>
      <c r="U39" s="6"/>
      <c r="V39" s="6"/>
      <c r="W39" s="20"/>
      <c r="X39" s="20"/>
      <c r="Y39" s="6"/>
      <c r="Z39" s="22">
        <f t="shared" si="6"/>
        <v>0</v>
      </c>
      <c r="AA39" s="24">
        <f t="shared" si="7"/>
        <v>0</v>
      </c>
      <c r="AB39" s="20">
        <v>29</v>
      </c>
    </row>
    <row r="40" spans="1:28" x14ac:dyDescent="0.3">
      <c r="A40" s="67" t="s">
        <v>11</v>
      </c>
      <c r="B40" s="67"/>
      <c r="C40" s="68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1:AA39">
    <sortCondition descending="1" ref="AA11:AA39"/>
  </sortState>
  <mergeCells count="46">
    <mergeCell ref="Y6:Z6"/>
    <mergeCell ref="Y7:Z7"/>
    <mergeCell ref="Y8:Z8"/>
    <mergeCell ref="U6:V6"/>
    <mergeCell ref="U7:V7"/>
    <mergeCell ref="U8:V8"/>
    <mergeCell ref="U9:V9"/>
    <mergeCell ref="W6:X6"/>
    <mergeCell ref="W7:X7"/>
    <mergeCell ref="W8:X8"/>
    <mergeCell ref="W9:X9"/>
    <mergeCell ref="Y9:Z9"/>
    <mergeCell ref="A1:M1"/>
    <mergeCell ref="E6:F6"/>
    <mergeCell ref="G6:H6"/>
    <mergeCell ref="I6:J6"/>
    <mergeCell ref="K6:L6"/>
    <mergeCell ref="M6:N6"/>
    <mergeCell ref="M9:N9"/>
    <mergeCell ref="O6:P6"/>
    <mergeCell ref="O7:P7"/>
    <mergeCell ref="O8:P8"/>
    <mergeCell ref="O9:P9"/>
    <mergeCell ref="M7:N7"/>
    <mergeCell ref="M8:N8"/>
    <mergeCell ref="Q6:R6"/>
    <mergeCell ref="Q7:R7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9"/>
  <sheetViews>
    <sheetView zoomScale="94" zoomScaleNormal="94" workbookViewId="0">
      <pane xSplit="3" ySplit="10" topLeftCell="P11" activePane="bottomRight" state="frozenSplit"/>
      <selection activeCell="D1" sqref="D1"/>
      <selection pane="topRight" activeCell="D1" sqref="D1"/>
      <selection pane="bottomLeft" activeCell="A10" sqref="A10"/>
      <selection pane="bottomRight" activeCell="Z7" sqref="Z7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5" max="15" width="11.44140625" customWidth="1"/>
    <col min="16" max="16" width="23" customWidth="1"/>
    <col min="18" max="18" width="18.33203125" bestFit="1" customWidth="1"/>
    <col min="19" max="19" width="15.44140625" bestFit="1" customWidth="1"/>
    <col min="20" max="20" width="19.6640625" bestFit="1" customWidth="1"/>
  </cols>
  <sheetData>
    <row r="1" spans="1:28" ht="31.2" x14ac:dyDescent="0.6">
      <c r="A1" s="69" t="s">
        <v>28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28" x14ac:dyDescent="0.3">
      <c r="E2" s="80" t="s">
        <v>14</v>
      </c>
      <c r="F2" s="80"/>
      <c r="G2" s="14">
        <f>COUNTA(B11:B48)</f>
        <v>31</v>
      </c>
    </row>
    <row r="3" spans="1:28" x14ac:dyDescent="0.3">
      <c r="B3" s="2"/>
      <c r="E3" s="80" t="s">
        <v>16</v>
      </c>
      <c r="F3" s="80"/>
      <c r="G3" s="14">
        <v>8</v>
      </c>
    </row>
    <row r="4" spans="1:28" x14ac:dyDescent="0.3">
      <c r="B4" s="48"/>
      <c r="C4" s="3"/>
    </row>
    <row r="6" spans="1:28" x14ac:dyDescent="0.3">
      <c r="D6" s="1" t="s">
        <v>0</v>
      </c>
      <c r="E6" s="74" t="s">
        <v>152</v>
      </c>
      <c r="F6" s="74"/>
      <c r="G6" s="74" t="s">
        <v>285</v>
      </c>
      <c r="H6" s="74"/>
      <c r="I6" s="74" t="s">
        <v>172</v>
      </c>
      <c r="J6" s="74"/>
      <c r="K6" s="74" t="s">
        <v>343</v>
      </c>
      <c r="L6" s="74"/>
      <c r="M6" s="74" t="s">
        <v>609</v>
      </c>
      <c r="N6" s="74"/>
      <c r="O6" s="71" t="s">
        <v>751</v>
      </c>
      <c r="P6" s="72"/>
      <c r="Q6" s="74" t="s">
        <v>844</v>
      </c>
      <c r="R6" s="74"/>
      <c r="S6" s="74" t="s">
        <v>904</v>
      </c>
      <c r="T6" s="74"/>
      <c r="U6" s="74" t="s">
        <v>947</v>
      </c>
      <c r="V6" s="74"/>
      <c r="W6" s="74"/>
      <c r="X6" s="74"/>
    </row>
    <row r="7" spans="1:28" x14ac:dyDescent="0.3">
      <c r="D7" s="1" t="s">
        <v>10</v>
      </c>
      <c r="E7" s="71">
        <v>2</v>
      </c>
      <c r="F7" s="72"/>
      <c r="G7" s="71">
        <v>2</v>
      </c>
      <c r="H7" s="72"/>
      <c r="I7" s="71">
        <v>5</v>
      </c>
      <c r="J7" s="72"/>
      <c r="K7" s="71">
        <v>2</v>
      </c>
      <c r="L7" s="72"/>
      <c r="M7" s="71">
        <v>5</v>
      </c>
      <c r="N7" s="72"/>
      <c r="O7" s="71">
        <v>5</v>
      </c>
      <c r="P7" s="72"/>
      <c r="Q7" s="71">
        <v>4</v>
      </c>
      <c r="R7" s="72"/>
      <c r="S7" s="71">
        <v>5</v>
      </c>
      <c r="T7" s="72"/>
      <c r="U7" s="71">
        <v>6</v>
      </c>
      <c r="V7" s="72"/>
      <c r="W7" s="71"/>
      <c r="X7" s="72"/>
    </row>
    <row r="8" spans="1:28" x14ac:dyDescent="0.3">
      <c r="D8" s="1" t="s">
        <v>1</v>
      </c>
      <c r="E8" s="73">
        <v>45935</v>
      </c>
      <c r="F8" s="73"/>
      <c r="G8" s="73">
        <v>45942</v>
      </c>
      <c r="H8" s="73"/>
      <c r="I8" s="73">
        <v>45947</v>
      </c>
      <c r="J8" s="73"/>
      <c r="K8" s="73">
        <v>45962</v>
      </c>
      <c r="L8" s="73"/>
      <c r="M8" s="73">
        <v>45991</v>
      </c>
      <c r="N8" s="73"/>
      <c r="O8" s="73" t="s">
        <v>750</v>
      </c>
      <c r="P8" s="73"/>
      <c r="Q8" s="73">
        <v>46096</v>
      </c>
      <c r="R8" s="73"/>
      <c r="S8" s="73">
        <v>46117</v>
      </c>
      <c r="T8" s="73"/>
      <c r="U8" s="73">
        <v>46172</v>
      </c>
      <c r="V8" s="73"/>
      <c r="W8" s="73"/>
      <c r="X8" s="73"/>
      <c r="AA8" s="14"/>
    </row>
    <row r="9" spans="1:28" x14ac:dyDescent="0.3">
      <c r="D9" s="1" t="s">
        <v>2</v>
      </c>
      <c r="E9" s="74">
        <v>14</v>
      </c>
      <c r="F9" s="74"/>
      <c r="G9" s="74">
        <v>15</v>
      </c>
      <c r="H9" s="74"/>
      <c r="I9" s="74">
        <v>273</v>
      </c>
      <c r="J9" s="74"/>
      <c r="K9" s="74">
        <v>17</v>
      </c>
      <c r="L9" s="74"/>
      <c r="M9" s="74">
        <v>174</v>
      </c>
      <c r="N9" s="74"/>
      <c r="O9" s="74">
        <v>162</v>
      </c>
      <c r="P9" s="74"/>
      <c r="Q9" s="74">
        <v>19</v>
      </c>
      <c r="R9" s="74"/>
      <c r="S9" s="74">
        <v>222</v>
      </c>
      <c r="T9" s="74"/>
      <c r="U9" s="74">
        <v>145</v>
      </c>
      <c r="V9" s="74"/>
      <c r="W9" s="74"/>
      <c r="X9" s="74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3">
      <c r="A11" s="19">
        <f t="shared" ref="A11:A19" si="0">Z11</f>
        <v>1</v>
      </c>
      <c r="B11" s="13" t="s">
        <v>108</v>
      </c>
      <c r="C11" s="13" t="s">
        <v>82</v>
      </c>
      <c r="D11" s="33" t="s">
        <v>44</v>
      </c>
      <c r="E11" s="31">
        <v>7</v>
      </c>
      <c r="F11" s="47">
        <f t="shared" ref="F11:F19" si="1">IF(E11=0,,($E$9-E11)*$E$7*100/$E$9)</f>
        <v>100</v>
      </c>
      <c r="G11" s="31">
        <v>3</v>
      </c>
      <c r="H11" s="47">
        <f>IF(G11=0,,($G$9-G11)*$G$7*100/$G$9)</f>
        <v>160</v>
      </c>
      <c r="I11" s="31">
        <v>114</v>
      </c>
      <c r="J11" s="47">
        <f t="shared" ref="J11:J31" si="2">IF(I11=0,,($I$9-I11)*$I$7*100/$I$9)</f>
        <v>291.20879120879118</v>
      </c>
      <c r="K11" s="31"/>
      <c r="L11" s="47">
        <f>IF(K11=0,,($K$9-K11)*$K$7*100/$K$9)</f>
        <v>0</v>
      </c>
      <c r="M11" s="31">
        <v>80</v>
      </c>
      <c r="N11" s="47">
        <f t="shared" ref="N11:N19" si="3">IF(M11=0,,($M$9-M11)*$M$7*100/$M$9)</f>
        <v>270.11494252873564</v>
      </c>
      <c r="O11" s="30">
        <v>61</v>
      </c>
      <c r="P11" s="29">
        <f t="shared" ref="P11:P19" si="4">IF(O11=0,,($O$9-O11)*$O$7*100/$O$9)</f>
        <v>311.72839506172841</v>
      </c>
      <c r="Q11" s="29">
        <v>5</v>
      </c>
      <c r="R11" s="29">
        <f t="shared" ref="R11:R40" si="5">IF(Q11=0,,($Q$9-Q11)*$Q$7*100/$Q$9)</f>
        <v>294.73684210526318</v>
      </c>
      <c r="S11" s="29">
        <v>65</v>
      </c>
      <c r="T11" s="29">
        <f t="shared" ref="T11:T31" si="6">IF(S11=0,,($S$9-S11)*$S$7*100/$S$9)</f>
        <v>353.60360360360363</v>
      </c>
      <c r="U11" s="30">
        <v>54</v>
      </c>
      <c r="V11" s="29">
        <f t="shared" ref="V11:V31" si="7">IF(U11=0,,($U$9-U11)*$U$7*100/$U$9)</f>
        <v>376.55172413793105</v>
      </c>
      <c r="W11" s="6"/>
      <c r="X11" s="7">
        <f t="shared" ref="X11:X19" si="8">IF(W11=0,,($W$9-W11)*$W$7*100/$W$9)</f>
        <v>0</v>
      </c>
      <c r="Y11" s="8">
        <f t="shared" ref="Y11:Y42" si="9">SUM(F11,H11,J11,N11,P11,R11,V11,X11,L11,T11)</f>
        <v>2157.9442986460526</v>
      </c>
      <c r="Z11" s="6">
        <f t="shared" ref="Z11:Z42" si="10">ROW(B11)-10</f>
        <v>1</v>
      </c>
      <c r="AA11" s="6">
        <f>COUNTA(E11,O11,G11,I11,M11,#REF!)</f>
        <v>6</v>
      </c>
      <c r="AB11" s="16">
        <f t="shared" ref="AB11:AB19" si="11">AA11/$G$3</f>
        <v>0.75</v>
      </c>
    </row>
    <row r="12" spans="1:28" x14ac:dyDescent="0.3">
      <c r="A12" s="19">
        <f t="shared" si="0"/>
        <v>2</v>
      </c>
      <c r="B12" s="31" t="s">
        <v>65</v>
      </c>
      <c r="C12" s="31" t="s">
        <v>66</v>
      </c>
      <c r="D12" s="33" t="s">
        <v>123</v>
      </c>
      <c r="E12" s="31">
        <v>2</v>
      </c>
      <c r="F12" s="47">
        <f t="shared" si="1"/>
        <v>171.42857142857142</v>
      </c>
      <c r="G12" s="31"/>
      <c r="H12" s="47">
        <f>IF(G12=0,,($G$9-G12)*$G$7*100/$G$9)</f>
        <v>0</v>
      </c>
      <c r="I12" s="31">
        <v>77</v>
      </c>
      <c r="J12" s="47">
        <f t="shared" si="2"/>
        <v>358.97435897435895</v>
      </c>
      <c r="K12" s="31"/>
      <c r="L12" s="47">
        <f>IF(K12=0,,($K$9-K12)*$K$7*100/$K$9)</f>
        <v>0</v>
      </c>
      <c r="M12" s="31">
        <v>79</v>
      </c>
      <c r="N12" s="47">
        <f t="shared" si="3"/>
        <v>272.98850574712645</v>
      </c>
      <c r="O12" s="30">
        <v>120</v>
      </c>
      <c r="P12" s="29">
        <f t="shared" si="4"/>
        <v>129.62962962962962</v>
      </c>
      <c r="Q12" s="30">
        <v>3</v>
      </c>
      <c r="R12" s="29">
        <f t="shared" si="5"/>
        <v>336.84210526315792</v>
      </c>
      <c r="S12" s="30">
        <v>43</v>
      </c>
      <c r="T12" s="29">
        <f t="shared" si="6"/>
        <v>403.15315315315314</v>
      </c>
      <c r="U12" s="30">
        <v>72</v>
      </c>
      <c r="V12" s="29">
        <f t="shared" si="7"/>
        <v>302.06896551724139</v>
      </c>
      <c r="W12" s="6"/>
      <c r="X12" s="7">
        <f t="shared" si="8"/>
        <v>0</v>
      </c>
      <c r="Y12" s="8">
        <f t="shared" si="9"/>
        <v>1975.0852897132388</v>
      </c>
      <c r="Z12" s="6">
        <f t="shared" si="10"/>
        <v>2</v>
      </c>
      <c r="AA12" s="6">
        <f>COUNTA(E12,O12,G12,I12,M12,#REF!)</f>
        <v>5</v>
      </c>
      <c r="AB12" s="16">
        <f t="shared" si="11"/>
        <v>0.625</v>
      </c>
    </row>
    <row r="13" spans="1:28" x14ac:dyDescent="0.3">
      <c r="A13" s="19">
        <f t="shared" si="0"/>
        <v>3</v>
      </c>
      <c r="B13" s="13" t="s">
        <v>56</v>
      </c>
      <c r="C13" s="13" t="s">
        <v>57</v>
      </c>
      <c r="D13" s="33" t="s">
        <v>123</v>
      </c>
      <c r="E13" s="31">
        <v>5</v>
      </c>
      <c r="F13" s="47">
        <f t="shared" si="1"/>
        <v>128.57142857142858</v>
      </c>
      <c r="G13" s="31"/>
      <c r="H13" s="47"/>
      <c r="I13" s="31">
        <v>55</v>
      </c>
      <c r="J13" s="47">
        <f t="shared" si="2"/>
        <v>399.26739926739924</v>
      </c>
      <c r="K13" s="31"/>
      <c r="L13" s="47"/>
      <c r="M13" s="31">
        <v>44</v>
      </c>
      <c r="N13" s="47">
        <f t="shared" si="3"/>
        <v>373.56321839080459</v>
      </c>
      <c r="O13" s="30"/>
      <c r="P13" s="29">
        <f t="shared" si="4"/>
        <v>0</v>
      </c>
      <c r="Q13" s="29">
        <v>1</v>
      </c>
      <c r="R13" s="29">
        <f t="shared" si="5"/>
        <v>378.94736842105266</v>
      </c>
      <c r="S13" s="29">
        <v>33</v>
      </c>
      <c r="T13" s="29">
        <f t="shared" si="6"/>
        <v>425.67567567567568</v>
      </c>
      <c r="U13" s="30">
        <v>82</v>
      </c>
      <c r="V13" s="29">
        <f t="shared" si="7"/>
        <v>260.68965517241378</v>
      </c>
      <c r="W13" s="6"/>
      <c r="X13" s="7">
        <f t="shared" si="8"/>
        <v>0</v>
      </c>
      <c r="Y13" s="8">
        <f t="shared" si="9"/>
        <v>1966.7147454987744</v>
      </c>
      <c r="Z13" s="6">
        <f t="shared" si="10"/>
        <v>3</v>
      </c>
      <c r="AA13" s="6">
        <f>COUNTA(E13,O13,G13,I13,M13,#REF!)</f>
        <v>4</v>
      </c>
      <c r="AB13" s="16">
        <f t="shared" si="11"/>
        <v>0.5</v>
      </c>
    </row>
    <row r="14" spans="1:28" x14ac:dyDescent="0.3">
      <c r="A14" s="19">
        <f t="shared" si="0"/>
        <v>4</v>
      </c>
      <c r="B14" s="31" t="s">
        <v>269</v>
      </c>
      <c r="C14" s="31" t="s">
        <v>270</v>
      </c>
      <c r="D14" s="31" t="s">
        <v>44</v>
      </c>
      <c r="E14" s="31">
        <v>1</v>
      </c>
      <c r="F14" s="47">
        <f t="shared" si="1"/>
        <v>185.71428571428572</v>
      </c>
      <c r="G14" s="31"/>
      <c r="H14" s="47">
        <f t="shared" ref="H14:H19" si="12">IF(G14=0,,($G$9-G14)*$G$7*100/$G$9)</f>
        <v>0</v>
      </c>
      <c r="I14" s="31">
        <v>11</v>
      </c>
      <c r="J14" s="47">
        <f t="shared" si="2"/>
        <v>479.85347985347983</v>
      </c>
      <c r="K14" s="31">
        <v>7</v>
      </c>
      <c r="L14" s="47">
        <f t="shared" ref="L14:L19" si="13">IF(K14=0,,($K$9-K14)*$K$7*100/$K$9)</f>
        <v>117.64705882352941</v>
      </c>
      <c r="M14" s="31">
        <v>121</v>
      </c>
      <c r="N14" s="47">
        <f t="shared" si="3"/>
        <v>152.29885057471265</v>
      </c>
      <c r="O14" s="30">
        <v>22</v>
      </c>
      <c r="P14" s="29">
        <f t="shared" si="4"/>
        <v>432.09876543209879</v>
      </c>
      <c r="Q14" s="30"/>
      <c r="R14" s="29">
        <f t="shared" si="5"/>
        <v>0</v>
      </c>
      <c r="S14" s="30"/>
      <c r="T14" s="29">
        <f t="shared" si="6"/>
        <v>0</v>
      </c>
      <c r="U14" s="30">
        <v>22</v>
      </c>
      <c r="V14" s="29">
        <f t="shared" si="7"/>
        <v>508.9655172413793</v>
      </c>
      <c r="W14" s="6"/>
      <c r="X14" s="7">
        <f t="shared" si="8"/>
        <v>0</v>
      </c>
      <c r="Y14" s="8">
        <f t="shared" si="9"/>
        <v>1876.5779576394857</v>
      </c>
      <c r="Z14" s="6">
        <f t="shared" si="10"/>
        <v>4</v>
      </c>
      <c r="AA14" s="6">
        <f>COUNTA(E14,O14,G14,I14,M14,#REF!)</f>
        <v>5</v>
      </c>
      <c r="AB14" s="16">
        <f t="shared" si="11"/>
        <v>0.625</v>
      </c>
    </row>
    <row r="15" spans="1:28" x14ac:dyDescent="0.3">
      <c r="A15" s="19">
        <f t="shared" si="0"/>
        <v>5</v>
      </c>
      <c r="B15" s="20" t="s">
        <v>63</v>
      </c>
      <c r="C15" s="20" t="s">
        <v>64</v>
      </c>
      <c r="D15" s="33" t="s">
        <v>123</v>
      </c>
      <c r="E15" s="31"/>
      <c r="F15" s="47">
        <f t="shared" si="1"/>
        <v>0</v>
      </c>
      <c r="G15" s="31"/>
      <c r="H15" s="47">
        <f t="shared" si="12"/>
        <v>0</v>
      </c>
      <c r="I15" s="31">
        <v>73</v>
      </c>
      <c r="J15" s="47">
        <f t="shared" si="2"/>
        <v>366.30036630036631</v>
      </c>
      <c r="K15" s="31"/>
      <c r="L15" s="47">
        <f t="shared" si="13"/>
        <v>0</v>
      </c>
      <c r="M15" s="31">
        <v>32</v>
      </c>
      <c r="N15" s="47">
        <f t="shared" si="3"/>
        <v>408.04597701149424</v>
      </c>
      <c r="O15" s="30">
        <v>32</v>
      </c>
      <c r="P15" s="29">
        <f t="shared" si="4"/>
        <v>401.23456790123458</v>
      </c>
      <c r="Q15" s="29">
        <v>2</v>
      </c>
      <c r="R15" s="29">
        <f t="shared" si="5"/>
        <v>357.89473684210526</v>
      </c>
      <c r="S15" s="29">
        <v>112</v>
      </c>
      <c r="T15" s="29">
        <f t="shared" si="6"/>
        <v>247.74774774774775</v>
      </c>
      <c r="U15" s="30"/>
      <c r="V15" s="29">
        <f t="shared" si="7"/>
        <v>0</v>
      </c>
      <c r="W15" s="6"/>
      <c r="X15" s="7">
        <f t="shared" si="8"/>
        <v>0</v>
      </c>
      <c r="Y15" s="8">
        <f t="shared" si="9"/>
        <v>1781.2233958029481</v>
      </c>
      <c r="Z15" s="6">
        <f t="shared" si="10"/>
        <v>5</v>
      </c>
      <c r="AA15" s="6">
        <f>COUNTA(E15,O15,G15,I15,M15,#REF!)</f>
        <v>4</v>
      </c>
      <c r="AB15" s="16">
        <f t="shared" si="11"/>
        <v>0.5</v>
      </c>
    </row>
    <row r="16" spans="1:28" x14ac:dyDescent="0.3">
      <c r="A16" s="19">
        <f t="shared" si="0"/>
        <v>6</v>
      </c>
      <c r="B16" s="13" t="s">
        <v>175</v>
      </c>
      <c r="C16" s="13" t="s">
        <v>272</v>
      </c>
      <c r="D16" s="33" t="s">
        <v>44</v>
      </c>
      <c r="E16" s="31">
        <v>6</v>
      </c>
      <c r="F16" s="47">
        <f t="shared" si="1"/>
        <v>114.28571428571429</v>
      </c>
      <c r="G16" s="31"/>
      <c r="H16" s="47">
        <f t="shared" si="12"/>
        <v>0</v>
      </c>
      <c r="I16" s="31">
        <v>159</v>
      </c>
      <c r="J16" s="47">
        <f t="shared" si="2"/>
        <v>208.79120879120879</v>
      </c>
      <c r="K16" s="31"/>
      <c r="L16" s="47">
        <f t="shared" si="13"/>
        <v>0</v>
      </c>
      <c r="M16" s="31"/>
      <c r="N16" s="47">
        <f t="shared" si="3"/>
        <v>0</v>
      </c>
      <c r="O16" s="30">
        <v>142</v>
      </c>
      <c r="P16" s="29">
        <f t="shared" si="4"/>
        <v>61.728395061728392</v>
      </c>
      <c r="Q16" s="30">
        <v>13</v>
      </c>
      <c r="R16" s="29">
        <f t="shared" si="5"/>
        <v>126.31578947368421</v>
      </c>
      <c r="S16" s="30">
        <v>16</v>
      </c>
      <c r="T16" s="29">
        <f t="shared" si="6"/>
        <v>463.96396396396398</v>
      </c>
      <c r="U16" s="30">
        <v>52</v>
      </c>
      <c r="V16" s="29">
        <f t="shared" si="7"/>
        <v>384.82758620689657</v>
      </c>
      <c r="W16" s="6"/>
      <c r="X16" s="7">
        <f t="shared" si="8"/>
        <v>0</v>
      </c>
      <c r="Y16" s="8">
        <f t="shared" si="9"/>
        <v>1359.9126577831962</v>
      </c>
      <c r="Z16" s="6">
        <f t="shared" si="10"/>
        <v>6</v>
      </c>
      <c r="AA16" s="6">
        <f>COUNTA(E16,O16,G16,I16,M16,#REF!)</f>
        <v>4</v>
      </c>
      <c r="AB16" s="16">
        <f t="shared" si="11"/>
        <v>0.5</v>
      </c>
    </row>
    <row r="17" spans="1:28" x14ac:dyDescent="0.3">
      <c r="A17" s="19">
        <f t="shared" si="0"/>
        <v>7</v>
      </c>
      <c r="B17" s="20" t="s">
        <v>70</v>
      </c>
      <c r="C17" s="20" t="s">
        <v>71</v>
      </c>
      <c r="D17" s="33" t="s">
        <v>123</v>
      </c>
      <c r="E17" s="31"/>
      <c r="F17" s="47">
        <f t="shared" si="1"/>
        <v>0</v>
      </c>
      <c r="G17" s="31"/>
      <c r="H17" s="47">
        <f t="shared" si="12"/>
        <v>0</v>
      </c>
      <c r="I17" s="31">
        <v>85</v>
      </c>
      <c r="J17" s="47">
        <f t="shared" si="2"/>
        <v>344.32234432234435</v>
      </c>
      <c r="K17" s="31"/>
      <c r="L17" s="47">
        <f t="shared" si="13"/>
        <v>0</v>
      </c>
      <c r="M17" s="31">
        <v>72</v>
      </c>
      <c r="N17" s="47">
        <f t="shared" si="3"/>
        <v>293.10344827586209</v>
      </c>
      <c r="O17" s="30">
        <v>30</v>
      </c>
      <c r="P17" s="29">
        <f t="shared" si="4"/>
        <v>407.40740740740739</v>
      </c>
      <c r="Q17" s="29"/>
      <c r="R17" s="29">
        <f t="shared" si="5"/>
        <v>0</v>
      </c>
      <c r="S17" s="29"/>
      <c r="T17" s="29">
        <f t="shared" si="6"/>
        <v>0</v>
      </c>
      <c r="U17" s="30"/>
      <c r="V17" s="29">
        <f t="shared" si="7"/>
        <v>0</v>
      </c>
      <c r="W17" s="6"/>
      <c r="X17" s="7">
        <f t="shared" si="8"/>
        <v>0</v>
      </c>
      <c r="Y17" s="8">
        <f t="shared" si="9"/>
        <v>1044.8332000056139</v>
      </c>
      <c r="Z17" s="6">
        <f t="shared" si="10"/>
        <v>7</v>
      </c>
      <c r="AA17" s="6">
        <f>COUNTA(E17,O17,G17,I17,M17,#REF!)</f>
        <v>4</v>
      </c>
      <c r="AB17" s="16">
        <f t="shared" si="11"/>
        <v>0.5</v>
      </c>
    </row>
    <row r="18" spans="1:28" x14ac:dyDescent="0.3">
      <c r="A18" s="19">
        <f t="shared" si="0"/>
        <v>8</v>
      </c>
      <c r="B18" s="31" t="s">
        <v>76</v>
      </c>
      <c r="C18" s="31" t="s">
        <v>271</v>
      </c>
      <c r="D18" s="33" t="s">
        <v>150</v>
      </c>
      <c r="E18" s="31">
        <v>3</v>
      </c>
      <c r="F18" s="47">
        <f t="shared" si="1"/>
        <v>157.14285714285714</v>
      </c>
      <c r="G18" s="31"/>
      <c r="H18" s="47">
        <f t="shared" si="12"/>
        <v>0</v>
      </c>
      <c r="I18" s="31">
        <v>152</v>
      </c>
      <c r="J18" s="47">
        <f t="shared" si="2"/>
        <v>221.61172161172161</v>
      </c>
      <c r="K18" s="31"/>
      <c r="L18" s="47">
        <f t="shared" si="13"/>
        <v>0</v>
      </c>
      <c r="M18" s="31"/>
      <c r="N18" s="47">
        <f t="shared" si="3"/>
        <v>0</v>
      </c>
      <c r="O18" s="30"/>
      <c r="P18" s="29">
        <f t="shared" si="4"/>
        <v>0</v>
      </c>
      <c r="Q18" s="29">
        <v>8</v>
      </c>
      <c r="R18" s="29">
        <f t="shared" si="5"/>
        <v>231.57894736842104</v>
      </c>
      <c r="S18" s="29">
        <v>105</v>
      </c>
      <c r="T18" s="29">
        <f t="shared" si="6"/>
        <v>263.51351351351349</v>
      </c>
      <c r="U18" s="30">
        <v>105</v>
      </c>
      <c r="V18" s="29">
        <f t="shared" si="7"/>
        <v>165.51724137931035</v>
      </c>
      <c r="W18" s="6"/>
      <c r="X18" s="7">
        <f t="shared" si="8"/>
        <v>0</v>
      </c>
      <c r="Y18" s="8">
        <f t="shared" si="9"/>
        <v>1039.3642810158235</v>
      </c>
      <c r="Z18" s="6">
        <f t="shared" si="10"/>
        <v>8</v>
      </c>
      <c r="AA18" s="6">
        <f>COUNTA(E18,O18,G18,I18,M18,#REF!)</f>
        <v>3</v>
      </c>
      <c r="AB18" s="16">
        <f t="shared" si="11"/>
        <v>0.375</v>
      </c>
    </row>
    <row r="19" spans="1:28" x14ac:dyDescent="0.3">
      <c r="A19" s="19">
        <f t="shared" si="0"/>
        <v>9</v>
      </c>
      <c r="B19" s="13" t="s">
        <v>62</v>
      </c>
      <c r="C19" s="13" t="s">
        <v>170</v>
      </c>
      <c r="D19" s="33" t="s">
        <v>150</v>
      </c>
      <c r="E19" s="31">
        <v>3</v>
      </c>
      <c r="F19" s="47">
        <f t="shared" si="1"/>
        <v>157.14285714285714</v>
      </c>
      <c r="G19" s="31"/>
      <c r="H19" s="47">
        <f t="shared" si="12"/>
        <v>0</v>
      </c>
      <c r="I19" s="31">
        <v>27</v>
      </c>
      <c r="J19" s="47">
        <f t="shared" si="2"/>
        <v>450.54945054945057</v>
      </c>
      <c r="K19" s="31"/>
      <c r="L19" s="47">
        <f t="shared" si="13"/>
        <v>0</v>
      </c>
      <c r="M19" s="31"/>
      <c r="N19" s="47">
        <f t="shared" si="3"/>
        <v>0</v>
      </c>
      <c r="O19" s="30"/>
      <c r="P19" s="29">
        <f t="shared" si="4"/>
        <v>0</v>
      </c>
      <c r="Q19" s="30"/>
      <c r="R19" s="29">
        <f t="shared" si="5"/>
        <v>0</v>
      </c>
      <c r="S19" s="30">
        <v>145</v>
      </c>
      <c r="T19" s="29">
        <f t="shared" si="6"/>
        <v>173.42342342342343</v>
      </c>
      <c r="U19" s="30">
        <v>94</v>
      </c>
      <c r="V19" s="29">
        <f t="shared" si="7"/>
        <v>211.0344827586207</v>
      </c>
      <c r="W19" s="6"/>
      <c r="X19" s="7">
        <f t="shared" si="8"/>
        <v>0</v>
      </c>
      <c r="Y19" s="8">
        <f t="shared" si="9"/>
        <v>992.15021387435183</v>
      </c>
      <c r="Z19" s="6">
        <f t="shared" si="10"/>
        <v>9</v>
      </c>
      <c r="AA19" s="6">
        <f>COUNTA(E19,O19,G19,I19,M19,#REF!)</f>
        <v>3</v>
      </c>
      <c r="AB19" s="16">
        <f t="shared" si="11"/>
        <v>0.375</v>
      </c>
    </row>
    <row r="20" spans="1:28" x14ac:dyDescent="0.3">
      <c r="A20" s="19">
        <v>10</v>
      </c>
      <c r="B20" s="20" t="s">
        <v>72</v>
      </c>
      <c r="C20" s="20" t="s">
        <v>73</v>
      </c>
      <c r="D20" s="33" t="s">
        <v>44</v>
      </c>
      <c r="E20" s="31"/>
      <c r="F20" s="47"/>
      <c r="G20" s="31"/>
      <c r="H20" s="47"/>
      <c r="I20" s="31">
        <v>94</v>
      </c>
      <c r="J20" s="47">
        <f t="shared" si="2"/>
        <v>327.83882783882785</v>
      </c>
      <c r="K20" s="31"/>
      <c r="L20" s="47"/>
      <c r="M20" s="31"/>
      <c r="N20" s="47"/>
      <c r="O20" s="30"/>
      <c r="P20" s="29"/>
      <c r="Q20" s="29"/>
      <c r="R20" s="29">
        <f t="shared" si="5"/>
        <v>0</v>
      </c>
      <c r="S20" s="29">
        <v>59</v>
      </c>
      <c r="T20" s="29">
        <f t="shared" si="6"/>
        <v>367.11711711711712</v>
      </c>
      <c r="U20" s="30">
        <v>84</v>
      </c>
      <c r="V20" s="29">
        <f t="shared" si="7"/>
        <v>252.41379310344828</v>
      </c>
      <c r="W20" s="6"/>
      <c r="X20" s="7"/>
      <c r="Y20" s="8">
        <f t="shared" si="9"/>
        <v>947.36973805939328</v>
      </c>
      <c r="Z20" s="6">
        <f t="shared" si="10"/>
        <v>10</v>
      </c>
      <c r="AA20" s="6">
        <f>COUNTA(E20,O20,G20,I20,M20,#REF!)</f>
        <v>2</v>
      </c>
      <c r="AB20" s="16">
        <f t="shared" ref="AB20:AB42" si="14">AA20/$G$3</f>
        <v>0.25</v>
      </c>
    </row>
    <row r="21" spans="1:28" x14ac:dyDescent="0.3">
      <c r="A21" s="19">
        <v>11</v>
      </c>
      <c r="B21" s="20" t="s">
        <v>74</v>
      </c>
      <c r="C21" s="20" t="s">
        <v>75</v>
      </c>
      <c r="D21" s="33" t="s">
        <v>123</v>
      </c>
      <c r="E21" s="31"/>
      <c r="F21" s="47">
        <f>IF(E21=0,,($E$9-E21)*$E$7*100/$E$9)</f>
        <v>0</v>
      </c>
      <c r="G21" s="31"/>
      <c r="H21" s="47">
        <f>IF(G21=0,,($G$9-G21)*$G$7*100/$G$9)</f>
        <v>0</v>
      </c>
      <c r="I21" s="31"/>
      <c r="J21" s="47">
        <f t="shared" si="2"/>
        <v>0</v>
      </c>
      <c r="K21" s="31"/>
      <c r="L21" s="47">
        <f>IF(K21=0,,($K$9-K21)*$K$7*100/$K$9)</f>
        <v>0</v>
      </c>
      <c r="M21" s="31">
        <v>101</v>
      </c>
      <c r="N21" s="47">
        <f>IF(M21=0,,($M$9-M21)*$M$7*100/$M$9)</f>
        <v>209.77011494252875</v>
      </c>
      <c r="O21" s="30"/>
      <c r="P21" s="29">
        <f>IF(O21=0,,($O$9-O21)*$O$7*100/$O$9)</f>
        <v>0</v>
      </c>
      <c r="Q21" s="29">
        <v>3</v>
      </c>
      <c r="R21" s="29">
        <f t="shared" si="5"/>
        <v>336.84210526315792</v>
      </c>
      <c r="S21" s="29">
        <v>193</v>
      </c>
      <c r="T21" s="29">
        <f t="shared" si="6"/>
        <v>65.315315315315317</v>
      </c>
      <c r="U21" s="30"/>
      <c r="V21" s="29">
        <f t="shared" si="7"/>
        <v>0</v>
      </c>
      <c r="W21" s="6"/>
      <c r="X21" s="7">
        <f>IF(W21=0,,($W$9-W21)*$W$7*100/$W$9)</f>
        <v>0</v>
      </c>
      <c r="Y21" s="8">
        <f t="shared" si="9"/>
        <v>611.92753552100191</v>
      </c>
      <c r="Z21" s="6">
        <f t="shared" si="10"/>
        <v>11</v>
      </c>
      <c r="AA21" s="6">
        <f>COUNTA(E21,O21,G21,I21,M21,#REF!)</f>
        <v>2</v>
      </c>
      <c r="AB21" s="16">
        <f t="shared" si="14"/>
        <v>0.25</v>
      </c>
    </row>
    <row r="22" spans="1:28" x14ac:dyDescent="0.3">
      <c r="A22" s="19">
        <v>12</v>
      </c>
      <c r="B22" s="20" t="s">
        <v>610</v>
      </c>
      <c r="C22" s="20" t="s">
        <v>611</v>
      </c>
      <c r="D22" s="33" t="s">
        <v>44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1"/>
      <c r="J22" s="47">
        <f t="shared" si="2"/>
        <v>0</v>
      </c>
      <c r="K22" s="31"/>
      <c r="L22" s="47">
        <f>IF(K22=0,,($K$9-K22)*$K$7*100/$K$9)</f>
        <v>0</v>
      </c>
      <c r="M22" s="31">
        <v>140</v>
      </c>
      <c r="N22" s="47">
        <f>IF(M22=0,,($M$9-M22)*$M$7*100/$M$9)</f>
        <v>97.701149425287355</v>
      </c>
      <c r="O22" s="30">
        <v>94</v>
      </c>
      <c r="P22" s="29">
        <f>IF(O22=0,,($O$9-O22)*$O$7*100/$O$9)</f>
        <v>209.87654320987653</v>
      </c>
      <c r="Q22" s="29">
        <v>16</v>
      </c>
      <c r="R22" s="29">
        <f t="shared" si="5"/>
        <v>63.157894736842103</v>
      </c>
      <c r="S22" s="29">
        <v>123</v>
      </c>
      <c r="T22" s="29">
        <f t="shared" si="6"/>
        <v>222.97297297297297</v>
      </c>
      <c r="U22" s="30"/>
      <c r="V22" s="29">
        <f t="shared" si="7"/>
        <v>0</v>
      </c>
      <c r="W22" s="6"/>
      <c r="X22" s="7">
        <f>IF(W22=0,,($W$9-W22)*$W$7*100/$W$9)</f>
        <v>0</v>
      </c>
      <c r="Y22" s="8">
        <f t="shared" si="9"/>
        <v>593.70856034497888</v>
      </c>
      <c r="Z22" s="6">
        <f t="shared" si="10"/>
        <v>12</v>
      </c>
      <c r="AA22" s="6">
        <f>COUNTA(E22,O22,G22,I22,M22,#REF!)</f>
        <v>3</v>
      </c>
      <c r="AB22" s="16">
        <f t="shared" si="14"/>
        <v>0.375</v>
      </c>
    </row>
    <row r="23" spans="1:28" x14ac:dyDescent="0.3">
      <c r="A23" s="19">
        <v>13</v>
      </c>
      <c r="B23" s="20" t="s">
        <v>59</v>
      </c>
      <c r="C23" s="20" t="s">
        <v>178</v>
      </c>
      <c r="D23" s="33" t="s">
        <v>89</v>
      </c>
      <c r="E23" s="31"/>
      <c r="F23" s="47">
        <f>IF(E23=0,,($E$9-E23)*$E$7*100/$E$9)</f>
        <v>0</v>
      </c>
      <c r="G23" s="31"/>
      <c r="H23" s="47">
        <f>IF(G23=0,,($G$9-G23)*$G$7*100/$G$9)</f>
        <v>0</v>
      </c>
      <c r="I23" s="31">
        <v>233</v>
      </c>
      <c r="J23" s="47">
        <f t="shared" si="2"/>
        <v>73.260073260073256</v>
      </c>
      <c r="K23" s="31"/>
      <c r="L23" s="47"/>
      <c r="M23" s="31"/>
      <c r="N23" s="47">
        <f>IF(M23=0,,($M$9-M23)*$M$7*100/$M$9)</f>
        <v>0</v>
      </c>
      <c r="O23" s="30"/>
      <c r="P23" s="29">
        <f>IF(O23=0,,($O$9-O23)*$O$7*100/$O$9)</f>
        <v>0</v>
      </c>
      <c r="Q23" s="29">
        <v>10</v>
      </c>
      <c r="R23" s="29">
        <f t="shared" si="5"/>
        <v>189.47368421052633</v>
      </c>
      <c r="S23" s="29">
        <v>85</v>
      </c>
      <c r="T23" s="29">
        <f t="shared" si="6"/>
        <v>308.55855855855856</v>
      </c>
      <c r="U23" s="30"/>
      <c r="V23" s="29">
        <f t="shared" si="7"/>
        <v>0</v>
      </c>
      <c r="W23" s="6"/>
      <c r="X23" s="7">
        <f>IF(W23=0,,($W$9-W23)*$W$7*100/$W$9)</f>
        <v>0</v>
      </c>
      <c r="Y23" s="8">
        <f t="shared" si="9"/>
        <v>571.2923160291582</v>
      </c>
      <c r="Z23" s="6">
        <f t="shared" si="10"/>
        <v>13</v>
      </c>
      <c r="AA23" s="6">
        <f>COUNTA(E23,O23,G23,I23,M23,#REF!)</f>
        <v>2</v>
      </c>
      <c r="AB23" s="16">
        <f t="shared" si="14"/>
        <v>0.25</v>
      </c>
    </row>
    <row r="24" spans="1:28" x14ac:dyDescent="0.3">
      <c r="A24" s="19">
        <v>14</v>
      </c>
      <c r="B24" s="20" t="s">
        <v>279</v>
      </c>
      <c r="C24" s="20" t="s">
        <v>280</v>
      </c>
      <c r="D24" s="33" t="s">
        <v>89</v>
      </c>
      <c r="E24" s="31"/>
      <c r="F24" s="47"/>
      <c r="G24" s="31"/>
      <c r="H24" s="47"/>
      <c r="I24" s="31">
        <v>160</v>
      </c>
      <c r="J24" s="47">
        <f t="shared" si="2"/>
        <v>206.95970695970695</v>
      </c>
      <c r="K24" s="31"/>
      <c r="L24" s="47"/>
      <c r="M24" s="31"/>
      <c r="N24" s="47"/>
      <c r="O24" s="30"/>
      <c r="P24" s="29"/>
      <c r="Q24" s="29"/>
      <c r="R24" s="29">
        <f t="shared" si="5"/>
        <v>0</v>
      </c>
      <c r="S24" s="29">
        <v>131</v>
      </c>
      <c r="T24" s="29">
        <f t="shared" si="6"/>
        <v>204.95495495495496</v>
      </c>
      <c r="U24" s="30"/>
      <c r="V24" s="29">
        <f t="shared" si="7"/>
        <v>0</v>
      </c>
      <c r="W24" s="6"/>
      <c r="X24" s="7"/>
      <c r="Y24" s="8">
        <f t="shared" si="9"/>
        <v>411.91466191466191</v>
      </c>
      <c r="Z24" s="6">
        <f t="shared" si="10"/>
        <v>14</v>
      </c>
      <c r="AA24" s="6">
        <f>COUNTA(E24,O24,G24,I24,M24,#REF!)</f>
        <v>2</v>
      </c>
      <c r="AB24" s="16">
        <f t="shared" si="14"/>
        <v>0.25</v>
      </c>
    </row>
    <row r="25" spans="1:28" x14ac:dyDescent="0.3">
      <c r="A25" s="19">
        <v>15</v>
      </c>
      <c r="B25" s="20" t="s">
        <v>67</v>
      </c>
      <c r="C25" s="20" t="s">
        <v>68</v>
      </c>
      <c r="D25" s="33" t="s">
        <v>44</v>
      </c>
      <c r="E25" s="31"/>
      <c r="F25" s="47">
        <f>IF(E25=0,,($E$9-E25)*$E$7*100/$E$9)</f>
        <v>0</v>
      </c>
      <c r="G25" s="31"/>
      <c r="H25" s="47">
        <f>IF(G25=0,,($G$9-G25)*$G$7*100/$G$9)</f>
        <v>0</v>
      </c>
      <c r="I25" s="31">
        <v>93</v>
      </c>
      <c r="J25" s="47">
        <f t="shared" si="2"/>
        <v>329.67032967032969</v>
      </c>
      <c r="K25" s="31"/>
      <c r="L25" s="47">
        <f>IF(K25=0,,($K$9-K25)*$K$7*100/$K$9)</f>
        <v>0</v>
      </c>
      <c r="M25" s="31"/>
      <c r="N25" s="47">
        <f>IF(M25=0,,($M$9-M25)*$M$7*100/$M$9)</f>
        <v>0</v>
      </c>
      <c r="O25" s="30"/>
      <c r="P25" s="29">
        <f>IF(O25=0,,($O$9-O25)*$O$7*100/$O$9)</f>
        <v>0</v>
      </c>
      <c r="Q25" s="29"/>
      <c r="R25" s="29">
        <f t="shared" si="5"/>
        <v>0</v>
      </c>
      <c r="S25" s="29">
        <v>202</v>
      </c>
      <c r="T25" s="29">
        <f t="shared" si="6"/>
        <v>45.045045045045043</v>
      </c>
      <c r="U25" s="30"/>
      <c r="V25" s="29">
        <f t="shared" si="7"/>
        <v>0</v>
      </c>
      <c r="W25" s="6"/>
      <c r="X25" s="7">
        <f>IF(W25=0,,($W$9-W25)*$W$7*100/$W$9)</f>
        <v>0</v>
      </c>
      <c r="Y25" s="8">
        <f t="shared" si="9"/>
        <v>374.71537471537476</v>
      </c>
      <c r="Z25" s="6">
        <f t="shared" si="10"/>
        <v>15</v>
      </c>
      <c r="AA25" s="6">
        <f>COUNTA(E25,O25,G25,I25,M25,#REF!)</f>
        <v>2</v>
      </c>
      <c r="AB25" s="16">
        <f t="shared" si="14"/>
        <v>0.25</v>
      </c>
    </row>
    <row r="26" spans="1:28" x14ac:dyDescent="0.3">
      <c r="A26" s="19">
        <v>16</v>
      </c>
      <c r="B26" s="20" t="s">
        <v>205</v>
      </c>
      <c r="C26" s="20" t="s">
        <v>86</v>
      </c>
      <c r="D26" s="33" t="s">
        <v>89</v>
      </c>
      <c r="E26" s="31"/>
      <c r="F26" s="47"/>
      <c r="G26" s="31"/>
      <c r="H26" s="47"/>
      <c r="I26" s="31">
        <v>194</v>
      </c>
      <c r="J26" s="47">
        <f t="shared" si="2"/>
        <v>144.6886446886447</v>
      </c>
      <c r="K26" s="31"/>
      <c r="L26" s="47"/>
      <c r="M26" s="31"/>
      <c r="N26" s="47"/>
      <c r="O26" s="30"/>
      <c r="P26" s="29"/>
      <c r="Q26" s="29">
        <v>14</v>
      </c>
      <c r="R26" s="29">
        <f t="shared" si="5"/>
        <v>105.26315789473684</v>
      </c>
      <c r="S26" s="29">
        <v>188</v>
      </c>
      <c r="T26" s="29">
        <f t="shared" si="6"/>
        <v>76.576576576576571</v>
      </c>
      <c r="U26" s="30"/>
      <c r="V26" s="29">
        <f t="shared" si="7"/>
        <v>0</v>
      </c>
      <c r="W26" s="6"/>
      <c r="X26" s="7"/>
      <c r="Y26" s="8">
        <f t="shared" si="9"/>
        <v>326.52837915995815</v>
      </c>
      <c r="Z26" s="6">
        <f t="shared" si="10"/>
        <v>16</v>
      </c>
      <c r="AA26" s="6">
        <f>COUNTA(E26,O26,G26,I26,M26,#REF!)</f>
        <v>2</v>
      </c>
      <c r="AB26" s="16">
        <f t="shared" si="14"/>
        <v>0.25</v>
      </c>
    </row>
    <row r="27" spans="1:28" x14ac:dyDescent="0.3">
      <c r="A27" s="19">
        <v>17</v>
      </c>
      <c r="B27" s="13" t="s">
        <v>275</v>
      </c>
      <c r="C27" s="13" t="s">
        <v>112</v>
      </c>
      <c r="D27" s="33" t="s">
        <v>123</v>
      </c>
      <c r="E27" s="31">
        <v>13</v>
      </c>
      <c r="F27" s="47">
        <f>IF(E27=0,,($E$9-E27)*$E$7*100/$E$9)</f>
        <v>14.285714285714286</v>
      </c>
      <c r="G27" s="31"/>
      <c r="H27" s="47">
        <f>IF(G27=0,,($G$9-G27)*$G$7*100/$G$9)</f>
        <v>0</v>
      </c>
      <c r="I27" s="31">
        <v>143</v>
      </c>
      <c r="J27" s="47">
        <f t="shared" si="2"/>
        <v>238.0952380952381</v>
      </c>
      <c r="K27" s="31"/>
      <c r="L27" s="47">
        <f>IF(K27=0,,($K$9-K27)*$K$7*100/$K$9)</f>
        <v>0</v>
      </c>
      <c r="M27" s="31">
        <v>154</v>
      </c>
      <c r="N27" s="47">
        <f>IF(M27=0,,($M$9-M27)*$M$7*100/$M$9)</f>
        <v>57.47126436781609</v>
      </c>
      <c r="O27" s="30"/>
      <c r="P27" s="29">
        <f>IF(O27=0,,($O$9-O27)*$O$7*100/$O$9)</f>
        <v>0</v>
      </c>
      <c r="Q27" s="30"/>
      <c r="R27" s="29">
        <f t="shared" si="5"/>
        <v>0</v>
      </c>
      <c r="S27" s="30"/>
      <c r="T27" s="29">
        <f t="shared" si="6"/>
        <v>0</v>
      </c>
      <c r="U27" s="30"/>
      <c r="V27" s="29">
        <f t="shared" si="7"/>
        <v>0</v>
      </c>
      <c r="W27" s="6"/>
      <c r="X27" s="7">
        <f>IF(W27=0,,($W$9-W27)*$W$7*100/$W$9)</f>
        <v>0</v>
      </c>
      <c r="Y27" s="8">
        <f t="shared" si="9"/>
        <v>309.85221674876846</v>
      </c>
      <c r="Z27" s="6">
        <f t="shared" si="10"/>
        <v>17</v>
      </c>
      <c r="AA27" s="6">
        <f>COUNTA(E27,O27,G27,I27,M27,#REF!)</f>
        <v>4</v>
      </c>
      <c r="AB27" s="16">
        <f t="shared" si="14"/>
        <v>0.5</v>
      </c>
    </row>
    <row r="28" spans="1:28" x14ac:dyDescent="0.3">
      <c r="A28" s="19">
        <v>18</v>
      </c>
      <c r="B28" s="20" t="s">
        <v>845</v>
      </c>
      <c r="C28" s="20" t="s">
        <v>846</v>
      </c>
      <c r="D28" s="33" t="s">
        <v>101</v>
      </c>
      <c r="E28" s="31"/>
      <c r="F28" s="47">
        <f>IF(E28=0,,($E$9-E28)*$E$7*100/$E$9)</f>
        <v>0</v>
      </c>
      <c r="G28" s="31"/>
      <c r="H28" s="47">
        <f>IF(G28=0,,($G$9-G28)*$G$7*100/$G$9)</f>
        <v>0</v>
      </c>
      <c r="I28" s="31"/>
      <c r="J28" s="47">
        <f t="shared" si="2"/>
        <v>0</v>
      </c>
      <c r="K28" s="31"/>
      <c r="L28" s="47">
        <f>IF(K28=0,,($K$9-K28)*$K$7*100/$K$9)</f>
        <v>0</v>
      </c>
      <c r="M28" s="31"/>
      <c r="N28" s="47">
        <f>IF(M28=0,,($M$9-M28)*$M$7*100/$M$9)</f>
        <v>0</v>
      </c>
      <c r="O28" s="30"/>
      <c r="P28" s="29">
        <f>IF(O28=0,,($O$9-O28)*$O$7*100/$O$9)</f>
        <v>0</v>
      </c>
      <c r="Q28" s="29">
        <v>6</v>
      </c>
      <c r="R28" s="29">
        <f t="shared" si="5"/>
        <v>273.68421052631578</v>
      </c>
      <c r="S28" s="29"/>
      <c r="T28" s="29">
        <f t="shared" si="6"/>
        <v>0</v>
      </c>
      <c r="U28" s="30"/>
      <c r="V28" s="29">
        <f t="shared" si="7"/>
        <v>0</v>
      </c>
      <c r="W28" s="6"/>
      <c r="X28" s="7">
        <f>IF(W28=0,,($W$9-W28)*$W$7*100/$W$9)</f>
        <v>0</v>
      </c>
      <c r="Y28" s="8">
        <f t="shared" si="9"/>
        <v>273.68421052631578</v>
      </c>
      <c r="Z28" s="6">
        <f t="shared" si="10"/>
        <v>18</v>
      </c>
      <c r="AA28" s="6">
        <f>COUNTA(E28,O28,G28,I28,M28,#REF!)</f>
        <v>1</v>
      </c>
      <c r="AB28" s="16">
        <f t="shared" si="14"/>
        <v>0.125</v>
      </c>
    </row>
    <row r="29" spans="1:28" x14ac:dyDescent="0.3">
      <c r="A29" s="19">
        <v>19</v>
      </c>
      <c r="B29" s="20" t="s">
        <v>54</v>
      </c>
      <c r="C29" s="20" t="s">
        <v>55</v>
      </c>
      <c r="D29" s="33" t="s">
        <v>44</v>
      </c>
      <c r="E29" s="31"/>
      <c r="F29" s="47">
        <f>IF(E29=0,,($E$9-E29)*$E$7*100/$E$9)</f>
        <v>0</v>
      </c>
      <c r="G29" s="31"/>
      <c r="H29" s="47">
        <f>IF(G29=0,,($G$9-G29)*$G$7*100/$G$9)</f>
        <v>0</v>
      </c>
      <c r="I29" s="31"/>
      <c r="J29" s="47">
        <f t="shared" si="2"/>
        <v>0</v>
      </c>
      <c r="K29" s="31"/>
      <c r="L29" s="47">
        <f>IF(K29=0,,($K$9-K29)*$K$7*100/$K$9)</f>
        <v>0</v>
      </c>
      <c r="M29" s="31"/>
      <c r="N29" s="47">
        <f>IF(M29=0,,($M$9-M29)*$M$7*100/$M$9)</f>
        <v>0</v>
      </c>
      <c r="O29" s="30"/>
      <c r="P29" s="29">
        <f>IF(O29=0,,($O$9-O29)*$O$7*100/$O$9)</f>
        <v>0</v>
      </c>
      <c r="Q29" s="29">
        <v>7</v>
      </c>
      <c r="R29" s="29">
        <f t="shared" si="5"/>
        <v>252.63157894736841</v>
      </c>
      <c r="S29" s="29"/>
      <c r="T29" s="29">
        <f t="shared" si="6"/>
        <v>0</v>
      </c>
      <c r="U29" s="30"/>
      <c r="V29" s="29">
        <f t="shared" si="7"/>
        <v>0</v>
      </c>
      <c r="W29" s="6"/>
      <c r="X29" s="7">
        <f>IF(W29=0,,($W$9-W29)*$W$7*100/$W$9)</f>
        <v>0</v>
      </c>
      <c r="Y29" s="8">
        <f t="shared" si="9"/>
        <v>252.63157894736841</v>
      </c>
      <c r="Z29" s="6">
        <f t="shared" si="10"/>
        <v>19</v>
      </c>
      <c r="AA29" s="6">
        <f>COUNTA(E29,O29,G29,I29,M29,#REF!)</f>
        <v>1</v>
      </c>
      <c r="AB29" s="16">
        <f t="shared" si="14"/>
        <v>0.125</v>
      </c>
    </row>
    <row r="30" spans="1:28" x14ac:dyDescent="0.3">
      <c r="A30" s="19">
        <v>20</v>
      </c>
      <c r="B30" s="20" t="s">
        <v>847</v>
      </c>
      <c r="C30" s="20" t="s">
        <v>848</v>
      </c>
      <c r="D30" s="33" t="s">
        <v>123</v>
      </c>
      <c r="E30" s="31"/>
      <c r="F30" s="47"/>
      <c r="G30" s="31"/>
      <c r="H30" s="47"/>
      <c r="I30" s="31"/>
      <c r="J30" s="47">
        <f t="shared" si="2"/>
        <v>0</v>
      </c>
      <c r="K30" s="31"/>
      <c r="L30" s="47"/>
      <c r="M30" s="31"/>
      <c r="N30" s="47"/>
      <c r="O30" s="30"/>
      <c r="P30" s="29"/>
      <c r="Q30" s="29">
        <v>9</v>
      </c>
      <c r="R30" s="29">
        <f t="shared" si="5"/>
        <v>210.52631578947367</v>
      </c>
      <c r="S30" s="29"/>
      <c r="T30" s="29">
        <f t="shared" si="6"/>
        <v>0</v>
      </c>
      <c r="U30" s="30"/>
      <c r="V30" s="29">
        <f t="shared" si="7"/>
        <v>0</v>
      </c>
      <c r="W30" s="6"/>
      <c r="X30" s="7"/>
      <c r="Y30" s="8">
        <f t="shared" si="9"/>
        <v>210.52631578947367</v>
      </c>
      <c r="Z30" s="6">
        <f t="shared" si="10"/>
        <v>20</v>
      </c>
      <c r="AA30" s="6">
        <f>COUNTA(E30,O30,G30,I30,M30,#REF!)</f>
        <v>1</v>
      </c>
      <c r="AB30" s="16">
        <f t="shared" si="14"/>
        <v>0.125</v>
      </c>
    </row>
    <row r="31" spans="1:28" x14ac:dyDescent="0.3">
      <c r="A31" s="19">
        <v>21</v>
      </c>
      <c r="B31" s="20" t="s">
        <v>99</v>
      </c>
      <c r="C31" s="20" t="s">
        <v>100</v>
      </c>
      <c r="D31" s="33" t="s">
        <v>101</v>
      </c>
      <c r="E31" s="31"/>
      <c r="F31" s="47"/>
      <c r="G31" s="31"/>
      <c r="H31" s="47">
        <f>IF(G31=0,,($G$9-G31)*$G$7*100/$G$9)</f>
        <v>0</v>
      </c>
      <c r="I31" s="31"/>
      <c r="J31" s="47">
        <f t="shared" si="2"/>
        <v>0</v>
      </c>
      <c r="K31" s="31"/>
      <c r="L31" s="47">
        <f>IF(K31=0,,($K$9-K31)*$K$7*100/$K$9)</f>
        <v>0</v>
      </c>
      <c r="M31" s="31"/>
      <c r="N31" s="47">
        <f>IF(M31=0,,($M$9-M31)*$M$7*100/$M$9)</f>
        <v>0</v>
      </c>
      <c r="O31" s="30"/>
      <c r="P31" s="29">
        <f>IF(O31=0,,($O$9-O31)*$O$7*100/$O$9)</f>
        <v>0</v>
      </c>
      <c r="Q31" s="29">
        <v>11</v>
      </c>
      <c r="R31" s="29">
        <f t="shared" si="5"/>
        <v>168.42105263157896</v>
      </c>
      <c r="S31" s="29"/>
      <c r="T31" s="29">
        <f t="shared" si="6"/>
        <v>0</v>
      </c>
      <c r="U31" s="30"/>
      <c r="V31" s="29">
        <f t="shared" si="7"/>
        <v>0</v>
      </c>
      <c r="W31" s="6"/>
      <c r="X31" s="7">
        <f>IF(W31=0,,($W$9-W31)*$W$7*100/$W$9)</f>
        <v>0</v>
      </c>
      <c r="Y31" s="8">
        <f t="shared" si="9"/>
        <v>168.42105263157896</v>
      </c>
      <c r="Z31" s="6">
        <f t="shared" si="10"/>
        <v>21</v>
      </c>
      <c r="AA31" s="6">
        <f>COUNTA(E31,O31,G31,I31,M31,#REF!)</f>
        <v>1</v>
      </c>
      <c r="AB31" s="16">
        <f t="shared" si="14"/>
        <v>0.125</v>
      </c>
    </row>
    <row r="32" spans="1:28" x14ac:dyDescent="0.3">
      <c r="A32" s="19">
        <v>22</v>
      </c>
      <c r="B32" s="20" t="s">
        <v>49</v>
      </c>
      <c r="C32" s="20" t="s">
        <v>50</v>
      </c>
      <c r="D32" s="33" t="s">
        <v>101</v>
      </c>
      <c r="E32" s="31"/>
      <c r="F32" s="47"/>
      <c r="G32" s="31"/>
      <c r="H32" s="47"/>
      <c r="I32" s="31"/>
      <c r="J32" s="47"/>
      <c r="K32" s="31"/>
      <c r="L32" s="47"/>
      <c r="M32" s="31"/>
      <c r="N32" s="47"/>
      <c r="O32" s="30"/>
      <c r="P32" s="29"/>
      <c r="Q32" s="29">
        <v>12</v>
      </c>
      <c r="R32" s="29">
        <f t="shared" si="5"/>
        <v>147.36842105263159</v>
      </c>
      <c r="S32" s="29"/>
      <c r="T32" s="29"/>
      <c r="U32" s="30"/>
      <c r="V32" s="29"/>
      <c r="W32" s="6"/>
      <c r="X32" s="7"/>
      <c r="Y32" s="8">
        <f t="shared" si="9"/>
        <v>147.36842105263159</v>
      </c>
      <c r="Z32" s="6">
        <f t="shared" si="10"/>
        <v>22</v>
      </c>
      <c r="AA32" s="6">
        <f>COUNTA(E32,O32,G32,I32,M32,#REF!)</f>
        <v>1</v>
      </c>
      <c r="AB32" s="16">
        <f t="shared" si="14"/>
        <v>0.125</v>
      </c>
    </row>
    <row r="33" spans="1:28" x14ac:dyDescent="0.3">
      <c r="A33" s="19">
        <v>23</v>
      </c>
      <c r="B33" s="13" t="s">
        <v>226</v>
      </c>
      <c r="C33" s="13" t="s">
        <v>227</v>
      </c>
      <c r="D33" s="33" t="s">
        <v>273</v>
      </c>
      <c r="E33" s="31">
        <v>8</v>
      </c>
      <c r="F33" s="47">
        <f>IF(E33=0,,($E$9-E33)*$E$7*100/$E$9)</f>
        <v>85.714285714285708</v>
      </c>
      <c r="G33" s="31"/>
      <c r="H33" s="47"/>
      <c r="I33" s="31"/>
      <c r="J33" s="47">
        <f>IF(I33=0,,($I$9-I33)*$I$7*100/$I$9)</f>
        <v>0</v>
      </c>
      <c r="K33" s="31"/>
      <c r="L33" s="47"/>
      <c r="M33" s="31"/>
      <c r="N33" s="47">
        <f>IF(M33=0,,($M$9-M33)*$M$7*100/$M$9)</f>
        <v>0</v>
      </c>
      <c r="O33" s="30"/>
      <c r="P33" s="29">
        <f>IF(O33=0,,($O$9-O33)*$O$7*100/$O$9)</f>
        <v>0</v>
      </c>
      <c r="Q33" s="29">
        <v>18</v>
      </c>
      <c r="R33" s="29">
        <f t="shared" si="5"/>
        <v>21.05263157894737</v>
      </c>
      <c r="S33" s="29"/>
      <c r="T33" s="29">
        <f>IF(S33=0,,($S$9-S33)*$S$7*100/$S$9)</f>
        <v>0</v>
      </c>
      <c r="U33" s="30"/>
      <c r="V33" s="29">
        <f>IF(U33=0,,($U$9-U33)*$U$7*100/$U$9)</f>
        <v>0</v>
      </c>
      <c r="W33" s="6"/>
      <c r="X33" s="7">
        <f>IF(W33=0,,($W$9-W33)*$W$7*100/$W$9)</f>
        <v>0</v>
      </c>
      <c r="Y33" s="8">
        <f t="shared" si="9"/>
        <v>106.76691729323308</v>
      </c>
      <c r="Z33" s="6">
        <f t="shared" si="10"/>
        <v>23</v>
      </c>
      <c r="AA33" s="6">
        <f>COUNTA(E33,O33,G33,I33,M33,#REF!)</f>
        <v>2</v>
      </c>
      <c r="AB33" s="16">
        <f t="shared" si="14"/>
        <v>0.25</v>
      </c>
    </row>
    <row r="34" spans="1:28" x14ac:dyDescent="0.3">
      <c r="A34" s="19">
        <v>24</v>
      </c>
      <c r="B34" s="20" t="s">
        <v>102</v>
      </c>
      <c r="C34" s="20" t="s">
        <v>55</v>
      </c>
      <c r="D34" s="33" t="s">
        <v>44</v>
      </c>
      <c r="E34" s="31"/>
      <c r="F34" s="47"/>
      <c r="G34" s="31"/>
      <c r="H34" s="47"/>
      <c r="I34" s="31"/>
      <c r="J34" s="47"/>
      <c r="K34" s="31"/>
      <c r="L34" s="47"/>
      <c r="M34" s="31"/>
      <c r="N34" s="47"/>
      <c r="O34" s="30"/>
      <c r="P34" s="29"/>
      <c r="Q34" s="29">
        <v>15</v>
      </c>
      <c r="R34" s="29">
        <f t="shared" si="5"/>
        <v>84.21052631578948</v>
      </c>
      <c r="S34" s="29"/>
      <c r="T34" s="29"/>
      <c r="U34" s="30"/>
      <c r="V34" s="29"/>
      <c r="W34" s="6"/>
      <c r="X34" s="7"/>
      <c r="Y34" s="8">
        <f t="shared" si="9"/>
        <v>84.21052631578948</v>
      </c>
      <c r="Z34" s="6">
        <f t="shared" si="10"/>
        <v>24</v>
      </c>
      <c r="AA34" s="6">
        <f>COUNTA(E34,O34,G34,I34,M34,#REF!)</f>
        <v>1</v>
      </c>
      <c r="AB34" s="16">
        <f t="shared" si="14"/>
        <v>0.125</v>
      </c>
    </row>
    <row r="35" spans="1:28" x14ac:dyDescent="0.3">
      <c r="A35" s="19">
        <v>25</v>
      </c>
      <c r="B35" s="13" t="s">
        <v>146</v>
      </c>
      <c r="C35" s="13" t="s">
        <v>50</v>
      </c>
      <c r="D35" s="33" t="s">
        <v>145</v>
      </c>
      <c r="E35" s="31">
        <v>9</v>
      </c>
      <c r="F35" s="47">
        <f t="shared" ref="F35:F40" si="15">IF(E35=0,,($E$9-E35)*$E$7*100/$E$9)</f>
        <v>71.428571428571431</v>
      </c>
      <c r="G35" s="31"/>
      <c r="H35" s="47">
        <f t="shared" ref="H35:H41" si="16">IF(G35=0,,($G$9-G35)*$G$7*100/$G$9)</f>
        <v>0</v>
      </c>
      <c r="I35" s="31"/>
      <c r="J35" s="47">
        <f t="shared" ref="J35:J41" si="17">IF(I35=0,,($I$9-I35)*$I$7*100/$I$9)</f>
        <v>0</v>
      </c>
      <c r="K35" s="31"/>
      <c r="L35" s="47">
        <f t="shared" ref="L35:L41" si="18">IF(K35=0,,($K$9-K35)*$K$7*100/$K$9)</f>
        <v>0</v>
      </c>
      <c r="M35" s="31"/>
      <c r="N35" s="47">
        <f t="shared" ref="N35:N41" si="19">IF(M35=0,,($M$9-M35)*$M$7*100/$M$9)</f>
        <v>0</v>
      </c>
      <c r="O35" s="30"/>
      <c r="P35" s="29">
        <v>1</v>
      </c>
      <c r="Q35" s="29"/>
      <c r="R35" s="29">
        <f t="shared" si="5"/>
        <v>0</v>
      </c>
      <c r="S35" s="29"/>
      <c r="T35" s="29">
        <f t="shared" ref="T35:T41" si="20">IF(S35=0,,($S$9-S35)*$S$7*100/$S$9)</f>
        <v>0</v>
      </c>
      <c r="U35" s="30"/>
      <c r="V35" s="29">
        <f t="shared" ref="V35:V41" si="21">IF(U35=0,,($U$9-U35)*$U$7*100/$U$9)</f>
        <v>0</v>
      </c>
      <c r="W35" s="6"/>
      <c r="X35" s="7">
        <f t="shared" ref="X35:X41" si="22">IF(W35=0,,($W$9-W35)*$W$7*100/$W$9)</f>
        <v>0</v>
      </c>
      <c r="Y35" s="8">
        <f t="shared" si="9"/>
        <v>72.428571428571431</v>
      </c>
      <c r="Z35" s="6">
        <f t="shared" si="10"/>
        <v>25</v>
      </c>
      <c r="AA35" s="6">
        <f>COUNTA(E35,O35,G35,I35,M35,#REF!)</f>
        <v>2</v>
      </c>
      <c r="AB35" s="16">
        <f t="shared" si="14"/>
        <v>0.25</v>
      </c>
    </row>
    <row r="36" spans="1:28" x14ac:dyDescent="0.3">
      <c r="A36" s="19">
        <v>26</v>
      </c>
      <c r="B36" s="13" t="s">
        <v>81</v>
      </c>
      <c r="C36" s="13" t="s">
        <v>82</v>
      </c>
      <c r="D36" s="33" t="s">
        <v>145</v>
      </c>
      <c r="E36" s="31">
        <v>10</v>
      </c>
      <c r="F36" s="47">
        <f t="shared" si="15"/>
        <v>57.142857142857146</v>
      </c>
      <c r="G36" s="31"/>
      <c r="H36" s="47">
        <f t="shared" si="16"/>
        <v>0</v>
      </c>
      <c r="I36" s="31"/>
      <c r="J36" s="47">
        <f t="shared" si="17"/>
        <v>0</v>
      </c>
      <c r="K36" s="31"/>
      <c r="L36" s="47">
        <f t="shared" si="18"/>
        <v>0</v>
      </c>
      <c r="M36" s="31"/>
      <c r="N36" s="47">
        <f t="shared" si="19"/>
        <v>0</v>
      </c>
      <c r="O36" s="30"/>
      <c r="P36" s="29">
        <f t="shared" ref="P36:P41" si="23">IF(O36=0,,($O$9-O36)*$O$7*100/$O$9)</f>
        <v>0</v>
      </c>
      <c r="Q36" s="29"/>
      <c r="R36" s="29">
        <f t="shared" si="5"/>
        <v>0</v>
      </c>
      <c r="S36" s="29"/>
      <c r="T36" s="29">
        <f t="shared" si="20"/>
        <v>0</v>
      </c>
      <c r="U36" s="30"/>
      <c r="V36" s="29">
        <f t="shared" si="21"/>
        <v>0</v>
      </c>
      <c r="W36" s="6"/>
      <c r="X36" s="7">
        <f t="shared" si="22"/>
        <v>0</v>
      </c>
      <c r="Y36" s="8">
        <f t="shared" si="9"/>
        <v>57.142857142857146</v>
      </c>
      <c r="Z36" s="6">
        <f t="shared" si="10"/>
        <v>26</v>
      </c>
      <c r="AA36" s="6">
        <f>COUNTA(E36,O36,G36,I36,M36,#REF!)</f>
        <v>2</v>
      </c>
      <c r="AB36" s="16">
        <f t="shared" si="14"/>
        <v>0.25</v>
      </c>
    </row>
    <row r="37" spans="1:28" x14ac:dyDescent="0.3">
      <c r="A37" s="19">
        <v>27</v>
      </c>
      <c r="B37" s="20" t="s">
        <v>314</v>
      </c>
      <c r="C37" s="20" t="s">
        <v>125</v>
      </c>
      <c r="D37" s="33" t="s">
        <v>123</v>
      </c>
      <c r="E37" s="31"/>
      <c r="F37" s="47">
        <f t="shared" si="15"/>
        <v>0</v>
      </c>
      <c r="G37" s="31">
        <v>14</v>
      </c>
      <c r="H37" s="47">
        <f t="shared" si="16"/>
        <v>13.333333333333334</v>
      </c>
      <c r="I37" s="31"/>
      <c r="J37" s="47">
        <f t="shared" si="17"/>
        <v>0</v>
      </c>
      <c r="K37" s="31"/>
      <c r="L37" s="47">
        <f t="shared" si="18"/>
        <v>0</v>
      </c>
      <c r="M37" s="31"/>
      <c r="N37" s="47">
        <f t="shared" si="19"/>
        <v>0</v>
      </c>
      <c r="O37" s="30"/>
      <c r="P37" s="29">
        <f t="shared" si="23"/>
        <v>0</v>
      </c>
      <c r="Q37" s="30">
        <v>17</v>
      </c>
      <c r="R37" s="29">
        <f t="shared" si="5"/>
        <v>42.10526315789474</v>
      </c>
      <c r="S37" s="30"/>
      <c r="T37" s="29">
        <f t="shared" si="20"/>
        <v>0</v>
      </c>
      <c r="U37" s="30"/>
      <c r="V37" s="29">
        <f t="shared" si="21"/>
        <v>0</v>
      </c>
      <c r="W37" s="6"/>
      <c r="X37" s="7">
        <f t="shared" si="22"/>
        <v>0</v>
      </c>
      <c r="Y37" s="8">
        <f t="shared" si="9"/>
        <v>55.438596491228076</v>
      </c>
      <c r="Z37" s="6">
        <f t="shared" si="10"/>
        <v>27</v>
      </c>
      <c r="AA37" s="6">
        <f>COUNTA(E37,O37,G37,I37,M37,#REF!)</f>
        <v>2</v>
      </c>
      <c r="AB37" s="16">
        <f t="shared" si="14"/>
        <v>0.25</v>
      </c>
    </row>
    <row r="38" spans="1:28" x14ac:dyDescent="0.3">
      <c r="A38" s="19">
        <v>28</v>
      </c>
      <c r="B38" s="20" t="s">
        <v>206</v>
      </c>
      <c r="C38" s="20" t="s">
        <v>82</v>
      </c>
      <c r="D38" s="33" t="s">
        <v>89</v>
      </c>
      <c r="E38" s="31"/>
      <c r="F38" s="47">
        <f t="shared" si="15"/>
        <v>0</v>
      </c>
      <c r="G38" s="31"/>
      <c r="H38" s="47">
        <f t="shared" si="16"/>
        <v>0</v>
      </c>
      <c r="I38" s="31"/>
      <c r="J38" s="47">
        <f t="shared" si="17"/>
        <v>0</v>
      </c>
      <c r="K38" s="31">
        <v>13</v>
      </c>
      <c r="L38" s="47">
        <f t="shared" si="18"/>
        <v>47.058823529411768</v>
      </c>
      <c r="M38" s="31"/>
      <c r="N38" s="47">
        <f t="shared" si="19"/>
        <v>0</v>
      </c>
      <c r="O38" s="30"/>
      <c r="P38" s="29">
        <f t="shared" si="23"/>
        <v>0</v>
      </c>
      <c r="Q38" s="29"/>
      <c r="R38" s="29">
        <f t="shared" si="5"/>
        <v>0</v>
      </c>
      <c r="S38" s="29"/>
      <c r="T38" s="29">
        <f t="shared" si="20"/>
        <v>0</v>
      </c>
      <c r="U38" s="30"/>
      <c r="V38" s="29">
        <f t="shared" si="21"/>
        <v>0</v>
      </c>
      <c r="W38" s="6"/>
      <c r="X38" s="7">
        <f t="shared" si="22"/>
        <v>0</v>
      </c>
      <c r="Y38" s="8">
        <f t="shared" si="9"/>
        <v>47.058823529411768</v>
      </c>
      <c r="Z38" s="6">
        <f t="shared" si="10"/>
        <v>28</v>
      </c>
      <c r="AA38" s="6">
        <f>COUNTA(E38,O38,G38,I38,M38,#REF!)</f>
        <v>1</v>
      </c>
      <c r="AB38" s="16">
        <f t="shared" si="14"/>
        <v>0.125</v>
      </c>
    </row>
    <row r="39" spans="1:28" x14ac:dyDescent="0.3">
      <c r="A39" s="19">
        <v>29</v>
      </c>
      <c r="B39" s="20" t="s">
        <v>312</v>
      </c>
      <c r="C39" s="20" t="s">
        <v>313</v>
      </c>
      <c r="D39" s="33" t="s">
        <v>101</v>
      </c>
      <c r="E39" s="31"/>
      <c r="F39" s="47">
        <f t="shared" si="15"/>
        <v>0</v>
      </c>
      <c r="G39" s="31">
        <v>12</v>
      </c>
      <c r="H39" s="47">
        <f t="shared" si="16"/>
        <v>40</v>
      </c>
      <c r="I39" s="31"/>
      <c r="J39" s="47">
        <f t="shared" si="17"/>
        <v>0</v>
      </c>
      <c r="K39" s="31"/>
      <c r="L39" s="47">
        <f t="shared" si="18"/>
        <v>0</v>
      </c>
      <c r="M39" s="31"/>
      <c r="N39" s="47">
        <f t="shared" si="19"/>
        <v>0</v>
      </c>
      <c r="O39" s="30"/>
      <c r="P39" s="29">
        <f t="shared" si="23"/>
        <v>0</v>
      </c>
      <c r="Q39" s="30"/>
      <c r="R39" s="29">
        <f t="shared" si="5"/>
        <v>0</v>
      </c>
      <c r="S39" s="30"/>
      <c r="T39" s="29">
        <f t="shared" si="20"/>
        <v>0</v>
      </c>
      <c r="U39" s="30"/>
      <c r="V39" s="29">
        <f t="shared" si="21"/>
        <v>0</v>
      </c>
      <c r="W39" s="6"/>
      <c r="X39" s="7">
        <f t="shared" si="22"/>
        <v>0</v>
      </c>
      <c r="Y39" s="8">
        <f t="shared" si="9"/>
        <v>40</v>
      </c>
      <c r="Z39" s="6">
        <f t="shared" si="10"/>
        <v>29</v>
      </c>
      <c r="AA39" s="6"/>
      <c r="AB39" s="16"/>
    </row>
    <row r="40" spans="1:28" x14ac:dyDescent="0.3">
      <c r="A40" s="19">
        <v>30</v>
      </c>
      <c r="B40" s="13" t="s">
        <v>162</v>
      </c>
      <c r="C40" s="13" t="s">
        <v>274</v>
      </c>
      <c r="D40" s="33" t="s">
        <v>145</v>
      </c>
      <c r="E40" s="31">
        <v>12</v>
      </c>
      <c r="F40" s="47">
        <f t="shared" si="15"/>
        <v>28.571428571428573</v>
      </c>
      <c r="G40" s="31"/>
      <c r="H40" s="47">
        <f t="shared" si="16"/>
        <v>0</v>
      </c>
      <c r="I40" s="31"/>
      <c r="J40" s="47">
        <f t="shared" si="17"/>
        <v>0</v>
      </c>
      <c r="K40" s="31"/>
      <c r="L40" s="47">
        <f t="shared" si="18"/>
        <v>0</v>
      </c>
      <c r="M40" s="31"/>
      <c r="N40" s="47">
        <f t="shared" si="19"/>
        <v>0</v>
      </c>
      <c r="O40" s="30"/>
      <c r="P40" s="29">
        <f t="shared" si="23"/>
        <v>0</v>
      </c>
      <c r="Q40" s="30"/>
      <c r="R40" s="29">
        <f t="shared" si="5"/>
        <v>0</v>
      </c>
      <c r="S40" s="30"/>
      <c r="T40" s="29">
        <f t="shared" si="20"/>
        <v>0</v>
      </c>
      <c r="U40" s="30"/>
      <c r="V40" s="29">
        <f t="shared" si="21"/>
        <v>0</v>
      </c>
      <c r="W40" s="6"/>
      <c r="X40" s="7">
        <f t="shared" si="22"/>
        <v>0</v>
      </c>
      <c r="Y40" s="8">
        <f t="shared" si="9"/>
        <v>28.571428571428573</v>
      </c>
      <c r="Z40" s="6">
        <f t="shared" si="10"/>
        <v>30</v>
      </c>
      <c r="AA40" s="6"/>
      <c r="AB40" s="16"/>
    </row>
    <row r="41" spans="1:28" x14ac:dyDescent="0.3">
      <c r="A41" s="19"/>
      <c r="B41" s="13" t="s">
        <v>276</v>
      </c>
      <c r="C41" s="13" t="s">
        <v>132</v>
      </c>
      <c r="D41" s="33" t="s">
        <v>133</v>
      </c>
      <c r="E41" s="31">
        <v>14</v>
      </c>
      <c r="F41" s="47">
        <f>14/2</f>
        <v>7</v>
      </c>
      <c r="G41" s="31"/>
      <c r="H41" s="47">
        <f t="shared" si="16"/>
        <v>0</v>
      </c>
      <c r="I41" s="31"/>
      <c r="J41" s="47">
        <f t="shared" si="17"/>
        <v>0</v>
      </c>
      <c r="K41" s="31"/>
      <c r="L41" s="47">
        <f t="shared" si="18"/>
        <v>0</v>
      </c>
      <c r="M41" s="31"/>
      <c r="N41" s="47">
        <f t="shared" si="19"/>
        <v>0</v>
      </c>
      <c r="O41" s="30"/>
      <c r="P41" s="29">
        <f t="shared" si="23"/>
        <v>0</v>
      </c>
      <c r="Q41" s="30">
        <v>19</v>
      </c>
      <c r="R41" s="29">
        <v>11</v>
      </c>
      <c r="S41" s="30"/>
      <c r="T41" s="29">
        <f t="shared" si="20"/>
        <v>0</v>
      </c>
      <c r="U41" s="30"/>
      <c r="V41" s="29">
        <f t="shared" si="21"/>
        <v>0</v>
      </c>
      <c r="W41" s="6"/>
      <c r="X41" s="7">
        <f t="shared" si="22"/>
        <v>0</v>
      </c>
      <c r="Y41" s="8">
        <f t="shared" si="9"/>
        <v>18</v>
      </c>
      <c r="Z41" s="6">
        <f t="shared" si="10"/>
        <v>31</v>
      </c>
      <c r="AA41" s="6"/>
      <c r="AB41" s="16"/>
    </row>
    <row r="42" spans="1:28" x14ac:dyDescent="0.3">
      <c r="A42" s="19">
        <v>29</v>
      </c>
      <c r="B42" s="20"/>
      <c r="C42" s="20"/>
      <c r="D42" s="33"/>
      <c r="E42" s="31"/>
      <c r="F42" s="47"/>
      <c r="G42" s="31"/>
      <c r="H42" s="47"/>
      <c r="I42" s="31"/>
      <c r="J42" s="47"/>
      <c r="K42" s="31"/>
      <c r="L42" s="47"/>
      <c r="M42" s="31"/>
      <c r="N42" s="47"/>
      <c r="O42" s="30"/>
      <c r="P42" s="29"/>
      <c r="Q42" s="29"/>
      <c r="R42" s="29"/>
      <c r="S42" s="29"/>
      <c r="T42" s="29"/>
      <c r="U42" s="30"/>
      <c r="V42" s="29"/>
      <c r="W42" s="6"/>
      <c r="X42" s="7"/>
      <c r="Y42" s="8">
        <f t="shared" si="9"/>
        <v>0</v>
      </c>
      <c r="Z42" s="6">
        <f t="shared" si="10"/>
        <v>32</v>
      </c>
      <c r="AA42" s="6">
        <f>COUNTA(E42,O42,G42,I42,M42,#REF!)</f>
        <v>1</v>
      </c>
      <c r="AB42" s="16">
        <f t="shared" si="14"/>
        <v>0.125</v>
      </c>
    </row>
    <row r="43" spans="1:28" x14ac:dyDescent="0.3">
      <c r="A43" s="78" t="s">
        <v>11</v>
      </c>
      <c r="B43" s="78"/>
      <c r="C43" s="79"/>
      <c r="D43" s="49"/>
      <c r="E43">
        <f>COUNTA(E11:E42)</f>
        <v>13</v>
      </c>
      <c r="G43">
        <f>COUNTA(G11:G42)</f>
        <v>3</v>
      </c>
      <c r="I43">
        <f>COUNTA(I11:I42)</f>
        <v>15</v>
      </c>
      <c r="K43">
        <f>COUNTA(M11:M42)</f>
        <v>9</v>
      </c>
      <c r="M43">
        <f>COUNTA(O11:O42)</f>
        <v>7</v>
      </c>
    </row>
    <row r="44" spans="1:28" x14ac:dyDescent="0.3">
      <c r="A44" s="77" t="s">
        <v>18</v>
      </c>
      <c r="B44" s="78"/>
      <c r="C44" s="79"/>
      <c r="D44" s="49"/>
      <c r="E44" s="15">
        <f>E43/$G$2</f>
        <v>0.41935483870967744</v>
      </c>
      <c r="G44" s="15">
        <f>G43/$G$2</f>
        <v>9.6774193548387094E-2</v>
      </c>
      <c r="I44" s="15">
        <f>I43/$G$2</f>
        <v>0.4838709677419355</v>
      </c>
      <c r="K44" s="15">
        <f>K43/$G$2</f>
        <v>0.29032258064516131</v>
      </c>
      <c r="M44" s="15">
        <f>M43/$G$2</f>
        <v>0.22580645161290322</v>
      </c>
    </row>
    <row r="49" spans="20:20" x14ac:dyDescent="0.3">
      <c r="T49" t="s">
        <v>12</v>
      </c>
    </row>
    <row r="50" spans="20:20" x14ac:dyDescent="0.3">
      <c r="T50" t="s">
        <v>12</v>
      </c>
    </row>
    <row r="51" spans="20:20" x14ac:dyDescent="0.3">
      <c r="T51" t="s">
        <v>12</v>
      </c>
    </row>
    <row r="52" spans="20:20" x14ac:dyDescent="0.3">
      <c r="T52" t="s">
        <v>12</v>
      </c>
    </row>
    <row r="53" spans="20:20" x14ac:dyDescent="0.3">
      <c r="T53" t="s">
        <v>12</v>
      </c>
    </row>
    <row r="54" spans="20:20" x14ac:dyDescent="0.3">
      <c r="T54" t="s">
        <v>12</v>
      </c>
    </row>
    <row r="55" spans="20:20" x14ac:dyDescent="0.3">
      <c r="T55" t="s">
        <v>12</v>
      </c>
    </row>
    <row r="56" spans="20:20" x14ac:dyDescent="0.3">
      <c r="T56" t="s">
        <v>12</v>
      </c>
    </row>
    <row r="57" spans="20:20" x14ac:dyDescent="0.3">
      <c r="T57" t="s">
        <v>12</v>
      </c>
    </row>
    <row r="58" spans="20:20" x14ac:dyDescent="0.3">
      <c r="T58" t="s">
        <v>12</v>
      </c>
    </row>
    <row r="59" spans="20:20" x14ac:dyDescent="0.3">
      <c r="T59" t="s">
        <v>12</v>
      </c>
    </row>
    <row r="60" spans="20:20" x14ac:dyDescent="0.3">
      <c r="T60" t="s">
        <v>12</v>
      </c>
    </row>
    <row r="61" spans="20:20" x14ac:dyDescent="0.3">
      <c r="T61" t="s">
        <v>12</v>
      </c>
    </row>
    <row r="62" spans="20:20" x14ac:dyDescent="0.3">
      <c r="T62" t="s">
        <v>12</v>
      </c>
    </row>
    <row r="63" spans="20:20" x14ac:dyDescent="0.3">
      <c r="T63" t="s">
        <v>12</v>
      </c>
    </row>
    <row r="64" spans="20:20" x14ac:dyDescent="0.3">
      <c r="T64" t="s">
        <v>12</v>
      </c>
    </row>
    <row r="65" spans="20:20" x14ac:dyDescent="0.3">
      <c r="T65" t="s">
        <v>12</v>
      </c>
    </row>
    <row r="66" spans="20:20" x14ac:dyDescent="0.3">
      <c r="T66" t="s">
        <v>12</v>
      </c>
    </row>
    <row r="67" spans="20:20" x14ac:dyDescent="0.3">
      <c r="T67" t="s">
        <v>12</v>
      </c>
    </row>
    <row r="68" spans="20:20" x14ac:dyDescent="0.3">
      <c r="T68" t="s">
        <v>12</v>
      </c>
    </row>
    <row r="69" spans="20:20" x14ac:dyDescent="0.3">
      <c r="T69" t="s">
        <v>12</v>
      </c>
    </row>
    <row r="70" spans="20:20" x14ac:dyDescent="0.3">
      <c r="T70" t="s">
        <v>12</v>
      </c>
    </row>
    <row r="71" spans="20:20" x14ac:dyDescent="0.3">
      <c r="T71" t="s">
        <v>12</v>
      </c>
    </row>
    <row r="72" spans="20:20" x14ac:dyDescent="0.3">
      <c r="T72" t="s">
        <v>12</v>
      </c>
    </row>
    <row r="73" spans="20:20" x14ac:dyDescent="0.3">
      <c r="T73" t="s">
        <v>12</v>
      </c>
    </row>
    <row r="74" spans="20:20" x14ac:dyDescent="0.3">
      <c r="T74" t="s">
        <v>12</v>
      </c>
    </row>
    <row r="75" spans="20:20" x14ac:dyDescent="0.3">
      <c r="T75" t="s">
        <v>12</v>
      </c>
    </row>
    <row r="76" spans="20:20" x14ac:dyDescent="0.3">
      <c r="T76" t="s">
        <v>12</v>
      </c>
    </row>
    <row r="77" spans="20:20" x14ac:dyDescent="0.3">
      <c r="T77" t="s">
        <v>12</v>
      </c>
    </row>
    <row r="78" spans="20:20" x14ac:dyDescent="0.3">
      <c r="T78" t="s">
        <v>12</v>
      </c>
    </row>
    <row r="79" spans="20:20" x14ac:dyDescent="0.3">
      <c r="T79" t="s">
        <v>12</v>
      </c>
    </row>
    <row r="80" spans="20:20" x14ac:dyDescent="0.3">
      <c r="T80" t="s">
        <v>12</v>
      </c>
    </row>
    <row r="81" spans="20:20" x14ac:dyDescent="0.3">
      <c r="T81" t="s">
        <v>12</v>
      </c>
    </row>
    <row r="82" spans="20:20" x14ac:dyDescent="0.3">
      <c r="T82" t="s">
        <v>12</v>
      </c>
    </row>
    <row r="83" spans="20:20" x14ac:dyDescent="0.3">
      <c r="T83" t="s">
        <v>12</v>
      </c>
    </row>
    <row r="84" spans="20:20" x14ac:dyDescent="0.3">
      <c r="T84" t="s">
        <v>12</v>
      </c>
    </row>
    <row r="85" spans="20:20" x14ac:dyDescent="0.3">
      <c r="T85" t="s">
        <v>12</v>
      </c>
    </row>
    <row r="86" spans="20:20" x14ac:dyDescent="0.3">
      <c r="T86" t="s">
        <v>12</v>
      </c>
    </row>
    <row r="87" spans="20:20" x14ac:dyDescent="0.3">
      <c r="T87" t="s">
        <v>12</v>
      </c>
    </row>
    <row r="88" spans="20:20" x14ac:dyDescent="0.3">
      <c r="T88" t="s">
        <v>12</v>
      </c>
    </row>
    <row r="89" spans="20:20" x14ac:dyDescent="0.3">
      <c r="T89" t="s">
        <v>12</v>
      </c>
    </row>
    <row r="90" spans="20:20" x14ac:dyDescent="0.3">
      <c r="T90" t="s">
        <v>12</v>
      </c>
    </row>
    <row r="91" spans="20:20" x14ac:dyDescent="0.3">
      <c r="T91" t="s">
        <v>12</v>
      </c>
    </row>
    <row r="92" spans="20:20" x14ac:dyDescent="0.3">
      <c r="T92" t="s">
        <v>12</v>
      </c>
    </row>
    <row r="93" spans="20:20" x14ac:dyDescent="0.3">
      <c r="T93" t="s">
        <v>12</v>
      </c>
    </row>
    <row r="94" spans="20:20" x14ac:dyDescent="0.3">
      <c r="T94" t="s">
        <v>12</v>
      </c>
    </row>
    <row r="95" spans="20:20" x14ac:dyDescent="0.3">
      <c r="T95" t="s">
        <v>12</v>
      </c>
    </row>
    <row r="96" spans="20:20" x14ac:dyDescent="0.3">
      <c r="T96" t="s">
        <v>12</v>
      </c>
    </row>
    <row r="97" spans="20:20" x14ac:dyDescent="0.3">
      <c r="T97" t="s">
        <v>12</v>
      </c>
    </row>
    <row r="98" spans="20:20" x14ac:dyDescent="0.3">
      <c r="T98" t="s">
        <v>12</v>
      </c>
    </row>
    <row r="99" spans="20:20" x14ac:dyDescent="0.3">
      <c r="T99" t="s">
        <v>12</v>
      </c>
    </row>
    <row r="100" spans="20:20" x14ac:dyDescent="0.3">
      <c r="T100" t="s">
        <v>12</v>
      </c>
    </row>
    <row r="101" spans="20:20" x14ac:dyDescent="0.3">
      <c r="T101" t="s">
        <v>12</v>
      </c>
    </row>
    <row r="102" spans="20:20" x14ac:dyDescent="0.3">
      <c r="T102" t="s">
        <v>12</v>
      </c>
    </row>
    <row r="103" spans="20:20" x14ac:dyDescent="0.3">
      <c r="T103" t="s">
        <v>12</v>
      </c>
    </row>
    <row r="104" spans="20:20" x14ac:dyDescent="0.3">
      <c r="T104" t="s">
        <v>12</v>
      </c>
    </row>
    <row r="105" spans="20:20" x14ac:dyDescent="0.3">
      <c r="T105" t="s">
        <v>12</v>
      </c>
    </row>
    <row r="106" spans="20:20" x14ac:dyDescent="0.3">
      <c r="T106" t="s">
        <v>12</v>
      </c>
    </row>
    <row r="107" spans="20:20" x14ac:dyDescent="0.3">
      <c r="T107" t="s">
        <v>12</v>
      </c>
    </row>
    <row r="108" spans="20:20" x14ac:dyDescent="0.3">
      <c r="T108" t="s">
        <v>12</v>
      </c>
    </row>
    <row r="109" spans="20:20" x14ac:dyDescent="0.3">
      <c r="T109" t="s">
        <v>12</v>
      </c>
    </row>
    <row r="110" spans="20:20" x14ac:dyDescent="0.3">
      <c r="T110" t="s">
        <v>12</v>
      </c>
    </row>
    <row r="111" spans="20:20" x14ac:dyDescent="0.3">
      <c r="T111" t="s">
        <v>12</v>
      </c>
    </row>
    <row r="112" spans="20:20" x14ac:dyDescent="0.3">
      <c r="T112" t="s">
        <v>12</v>
      </c>
    </row>
    <row r="113" spans="20:20" x14ac:dyDescent="0.3">
      <c r="T113" t="s">
        <v>12</v>
      </c>
    </row>
    <row r="114" spans="20:20" x14ac:dyDescent="0.3">
      <c r="T114" t="s">
        <v>20</v>
      </c>
    </row>
    <row r="115" spans="20:20" x14ac:dyDescent="0.3">
      <c r="T115" t="s">
        <v>12</v>
      </c>
    </row>
    <row r="116" spans="20:20" x14ac:dyDescent="0.3">
      <c r="T116" t="s">
        <v>12</v>
      </c>
    </row>
    <row r="117" spans="20:20" x14ac:dyDescent="0.3">
      <c r="T117" t="s">
        <v>12</v>
      </c>
    </row>
    <row r="118" spans="20:20" x14ac:dyDescent="0.3">
      <c r="T118" t="s">
        <v>12</v>
      </c>
    </row>
    <row r="119" spans="20:20" x14ac:dyDescent="0.3">
      <c r="T119" t="s">
        <v>12</v>
      </c>
    </row>
    <row r="120" spans="20:20" x14ac:dyDescent="0.3">
      <c r="T120" t="s">
        <v>12</v>
      </c>
    </row>
    <row r="121" spans="20:20" x14ac:dyDescent="0.3">
      <c r="T121" t="s">
        <v>12</v>
      </c>
    </row>
    <row r="122" spans="20:20" x14ac:dyDescent="0.3">
      <c r="T122" t="s">
        <v>12</v>
      </c>
    </row>
    <row r="123" spans="20:20" x14ac:dyDescent="0.3">
      <c r="T123" t="s">
        <v>12</v>
      </c>
    </row>
    <row r="124" spans="20:20" x14ac:dyDescent="0.3">
      <c r="T124" t="s">
        <v>12</v>
      </c>
    </row>
    <row r="125" spans="20:20" x14ac:dyDescent="0.3">
      <c r="T125" t="s">
        <v>12</v>
      </c>
    </row>
    <row r="126" spans="20:20" x14ac:dyDescent="0.3">
      <c r="T126" t="s">
        <v>12</v>
      </c>
    </row>
    <row r="127" spans="20:20" x14ac:dyDescent="0.3">
      <c r="T127" t="s">
        <v>12</v>
      </c>
    </row>
    <row r="128" spans="20:20" x14ac:dyDescent="0.3">
      <c r="T128" t="s">
        <v>12</v>
      </c>
    </row>
    <row r="129" spans="20:20" x14ac:dyDescent="0.3">
      <c r="T129" t="s">
        <v>12</v>
      </c>
    </row>
    <row r="130" spans="20:20" x14ac:dyDescent="0.3">
      <c r="T130" t="s">
        <v>12</v>
      </c>
    </row>
    <row r="131" spans="20:20" x14ac:dyDescent="0.3">
      <c r="T131" t="s">
        <v>12</v>
      </c>
    </row>
    <row r="132" spans="20:20" x14ac:dyDescent="0.3">
      <c r="T132" t="s">
        <v>12</v>
      </c>
    </row>
    <row r="133" spans="20:20" x14ac:dyDescent="0.3">
      <c r="T133" t="s">
        <v>12</v>
      </c>
    </row>
    <row r="134" spans="20:20" x14ac:dyDescent="0.3">
      <c r="T134" t="s">
        <v>12</v>
      </c>
    </row>
    <row r="135" spans="20:20" x14ac:dyDescent="0.3">
      <c r="T135" t="s">
        <v>12</v>
      </c>
    </row>
    <row r="136" spans="20:20" x14ac:dyDescent="0.3">
      <c r="T136" t="s">
        <v>12</v>
      </c>
    </row>
    <row r="137" spans="20:20" x14ac:dyDescent="0.3">
      <c r="T137" t="s">
        <v>12</v>
      </c>
    </row>
    <row r="138" spans="20:20" x14ac:dyDescent="0.3">
      <c r="T138" t="s">
        <v>12</v>
      </c>
    </row>
    <row r="139" spans="20:20" x14ac:dyDescent="0.3">
      <c r="T139" t="s">
        <v>12</v>
      </c>
    </row>
    <row r="140" spans="20:20" x14ac:dyDescent="0.3">
      <c r="T140" t="s">
        <v>12</v>
      </c>
    </row>
    <row r="141" spans="20:20" x14ac:dyDescent="0.3">
      <c r="T141" t="s">
        <v>12</v>
      </c>
    </row>
    <row r="142" spans="20:20" x14ac:dyDescent="0.3">
      <c r="T142" t="s">
        <v>12</v>
      </c>
    </row>
    <row r="143" spans="20:20" x14ac:dyDescent="0.3">
      <c r="T143" t="s">
        <v>12</v>
      </c>
    </row>
    <row r="144" spans="20:20" x14ac:dyDescent="0.3">
      <c r="T144" t="s">
        <v>12</v>
      </c>
    </row>
    <row r="145" spans="20:20" x14ac:dyDescent="0.3">
      <c r="T145" t="s">
        <v>12</v>
      </c>
    </row>
    <row r="146" spans="20:20" x14ac:dyDescent="0.3">
      <c r="T146" t="s">
        <v>12</v>
      </c>
    </row>
    <row r="147" spans="20:20" x14ac:dyDescent="0.3">
      <c r="T147" t="s">
        <v>12</v>
      </c>
    </row>
    <row r="148" spans="20:20" x14ac:dyDescent="0.3">
      <c r="T148" t="s">
        <v>12</v>
      </c>
    </row>
    <row r="149" spans="20:20" x14ac:dyDescent="0.3">
      <c r="T149" t="s">
        <v>12</v>
      </c>
    </row>
  </sheetData>
  <sortState xmlns:xlrd2="http://schemas.microsoft.com/office/spreadsheetml/2017/richdata2" ref="B11:Y42">
    <sortCondition descending="1" ref="Y11:Y42"/>
  </sortState>
  <mergeCells count="45">
    <mergeCell ref="A1:Q1"/>
    <mergeCell ref="E2:F2"/>
    <mergeCell ref="E3:F3"/>
    <mergeCell ref="E6:F6"/>
    <mergeCell ref="O6:P6"/>
    <mergeCell ref="I6:J6"/>
    <mergeCell ref="M6:N6"/>
    <mergeCell ref="Q6:R6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Q9:R9"/>
    <mergeCell ref="U9:V9"/>
    <mergeCell ref="W9:X9"/>
    <mergeCell ref="A44:C44"/>
    <mergeCell ref="A43:C43"/>
    <mergeCell ref="E9:F9"/>
    <mergeCell ref="O9:P9"/>
    <mergeCell ref="G9:H9"/>
    <mergeCell ref="I9:J9"/>
    <mergeCell ref="M9:N9"/>
    <mergeCell ref="K9:L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M11" activePane="bottomRight" state="frozenSplit"/>
      <selection activeCell="D1" sqref="D1"/>
      <selection pane="topRight" activeCell="D1" sqref="D1"/>
      <selection pane="bottomLeft" activeCell="A10" sqref="A10"/>
      <selection pane="bottomRight" activeCell="S16" sqref="S1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10" max="10" width="15.10937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4414062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.2" x14ac:dyDescent="0.6">
      <c r="A1" s="69" t="s">
        <v>27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28" x14ac:dyDescent="0.3">
      <c r="E2" s="80" t="s">
        <v>14</v>
      </c>
      <c r="F2" s="80"/>
      <c r="G2" s="14">
        <f>COUNTA(B11:B32)</f>
        <v>9</v>
      </c>
    </row>
    <row r="3" spans="1:28" x14ac:dyDescent="0.3">
      <c r="B3" s="2"/>
      <c r="E3" s="80" t="s">
        <v>16</v>
      </c>
      <c r="F3" s="80"/>
      <c r="G3" s="14">
        <v>8</v>
      </c>
    </row>
    <row r="4" spans="1:28" x14ac:dyDescent="0.3">
      <c r="B4" s="48"/>
      <c r="C4" s="3"/>
    </row>
    <row r="6" spans="1:28" x14ac:dyDescent="0.3">
      <c r="D6" s="1" t="s">
        <v>0</v>
      </c>
      <c r="E6" s="74" t="s">
        <v>268</v>
      </c>
      <c r="F6" s="74"/>
      <c r="G6" s="74" t="s">
        <v>285</v>
      </c>
      <c r="H6" s="74"/>
      <c r="I6" s="74" t="s">
        <v>172</v>
      </c>
      <c r="J6" s="74"/>
      <c r="K6" s="74" t="s">
        <v>608</v>
      </c>
      <c r="L6" s="74"/>
      <c r="M6" s="74" t="s">
        <v>749</v>
      </c>
      <c r="N6" s="74"/>
      <c r="O6" s="74" t="s">
        <v>841</v>
      </c>
      <c r="P6" s="74"/>
      <c r="Q6" s="74" t="s">
        <v>904</v>
      </c>
      <c r="R6" s="74"/>
      <c r="S6" s="74" t="s">
        <v>946</v>
      </c>
      <c r="T6" s="74"/>
      <c r="U6" s="71"/>
      <c r="V6" s="72"/>
      <c r="W6" s="74"/>
      <c r="X6" s="74"/>
    </row>
    <row r="7" spans="1:28" x14ac:dyDescent="0.3">
      <c r="D7" s="1" t="s">
        <v>10</v>
      </c>
      <c r="E7" s="71">
        <v>2</v>
      </c>
      <c r="F7" s="72"/>
      <c r="G7" s="71">
        <v>2</v>
      </c>
      <c r="H7" s="72"/>
      <c r="I7" s="71">
        <v>5</v>
      </c>
      <c r="J7" s="72"/>
      <c r="K7" s="71">
        <v>5</v>
      </c>
      <c r="L7" s="72"/>
      <c r="M7" s="71">
        <v>5</v>
      </c>
      <c r="N7" s="72"/>
      <c r="O7" s="71">
        <v>4</v>
      </c>
      <c r="P7" s="72"/>
      <c r="Q7" s="71">
        <v>5</v>
      </c>
      <c r="R7" s="72"/>
      <c r="S7" s="71">
        <v>6</v>
      </c>
      <c r="T7" s="72"/>
      <c r="U7" s="71"/>
      <c r="V7" s="72"/>
      <c r="W7" s="71"/>
      <c r="X7" s="72"/>
    </row>
    <row r="8" spans="1:28" x14ac:dyDescent="0.3">
      <c r="D8" s="1" t="s">
        <v>1</v>
      </c>
      <c r="E8" s="73">
        <v>45935</v>
      </c>
      <c r="F8" s="73"/>
      <c r="G8" s="73">
        <v>45942</v>
      </c>
      <c r="H8" s="73"/>
      <c r="I8" s="73">
        <v>45947</v>
      </c>
      <c r="J8" s="73"/>
      <c r="K8" s="73">
        <v>45991</v>
      </c>
      <c r="L8" s="73"/>
      <c r="M8" s="73" t="s">
        <v>750</v>
      </c>
      <c r="N8" s="73"/>
      <c r="O8" s="73">
        <v>46096</v>
      </c>
      <c r="P8" s="73"/>
      <c r="Q8" s="73">
        <v>46117</v>
      </c>
      <c r="R8" s="73"/>
      <c r="S8" s="73">
        <v>46172</v>
      </c>
      <c r="T8" s="73"/>
      <c r="U8" s="81"/>
      <c r="V8" s="82"/>
      <c r="W8" s="73"/>
      <c r="X8" s="73"/>
      <c r="AA8" s="14"/>
    </row>
    <row r="9" spans="1:28" x14ac:dyDescent="0.3">
      <c r="D9" s="1" t="s">
        <v>2</v>
      </c>
      <c r="E9" s="74">
        <v>4</v>
      </c>
      <c r="F9" s="74"/>
      <c r="G9" s="74">
        <v>12</v>
      </c>
      <c r="H9" s="74"/>
      <c r="I9" s="74">
        <v>165</v>
      </c>
      <c r="J9" s="74"/>
      <c r="K9" s="74">
        <v>104</v>
      </c>
      <c r="L9" s="74"/>
      <c r="M9" s="74">
        <v>120</v>
      </c>
      <c r="N9" s="74"/>
      <c r="O9" s="74">
        <v>8</v>
      </c>
      <c r="P9" s="74"/>
      <c r="Q9" s="74">
        <v>120</v>
      </c>
      <c r="R9" s="74"/>
      <c r="S9" s="74">
        <v>98</v>
      </c>
      <c r="T9" s="74"/>
      <c r="U9" s="71"/>
      <c r="V9" s="72"/>
      <c r="W9" s="74"/>
      <c r="X9" s="74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3">
      <c r="A11" s="5">
        <f>Z11</f>
        <v>1</v>
      </c>
      <c r="B11" s="31" t="s">
        <v>39</v>
      </c>
      <c r="C11" s="31" t="s">
        <v>40</v>
      </c>
      <c r="D11" s="20" t="s">
        <v>267</v>
      </c>
      <c r="E11" s="31">
        <v>3</v>
      </c>
      <c r="F11" s="47">
        <f>IF(E11=0,,($E$9-E11)*$E$7*100/$E$9)</f>
        <v>50</v>
      </c>
      <c r="G11" s="31"/>
      <c r="H11" s="47">
        <f t="shared" ref="H11:H25" si="0">IF(G11=0,,($G$9-G11)*$G$7*100/$G$9)</f>
        <v>0</v>
      </c>
      <c r="I11" s="31">
        <v>16</v>
      </c>
      <c r="J11" s="34">
        <f t="shared" ref="J11:J25" si="1">IF(I11=0,,($I$9-I11)*$I$7*100/$I$9)</f>
        <v>451.5151515151515</v>
      </c>
      <c r="K11" s="33">
        <v>27</v>
      </c>
      <c r="L11" s="34">
        <f t="shared" ref="L11:L19" si="2">IF(K11=0,,($K$9-K11)*$K$7*100/$K$9)</f>
        <v>370.19230769230768</v>
      </c>
      <c r="M11" s="31">
        <v>2</v>
      </c>
      <c r="N11" s="34">
        <f t="shared" ref="N11:N19" si="3">IF(M11=0,,($M$9-M11)*$M$7*100/$M$9)</f>
        <v>491.66666666666669</v>
      </c>
      <c r="O11" s="31">
        <v>1</v>
      </c>
      <c r="P11" s="47">
        <f t="shared" ref="P11:P17" si="4">IF(O11=0,,($O$9-O11)*$O$7*100/$O$9)</f>
        <v>350</v>
      </c>
      <c r="Q11" s="33">
        <v>9</v>
      </c>
      <c r="R11" s="34">
        <f t="shared" ref="R11:R19" si="5">IF(Q11=0,,($Q$9-Q11)*$Q$7*100/$Q$9)</f>
        <v>462.5</v>
      </c>
      <c r="S11" s="33">
        <v>29</v>
      </c>
      <c r="T11" s="34">
        <f t="shared" ref="T11:T25" si="6">IF(S11=0,,($S$9-S11)*$S$7*100/$S$9)</f>
        <v>422.44897959183675</v>
      </c>
      <c r="U11" s="30"/>
      <c r="V11" s="7">
        <f t="shared" ref="V11:V25" si="7">IF(U11=0,,($U$9-U11)*$U$7*100/$U$9)</f>
        <v>0</v>
      </c>
      <c r="W11" s="6"/>
      <c r="X11" s="7">
        <f>IF(W11=0,,($W$9-W11)*$W$7*100/$W$9)</f>
        <v>0</v>
      </c>
      <c r="Y11" s="25">
        <f t="shared" ref="Y11:Y25" si="8">SUM(F11,H11,J11,L11,N11,P11,R11,T11,V11,X11)</f>
        <v>2598.3231054659623</v>
      </c>
      <c r="Z11" s="20">
        <f t="shared" ref="Z11:Z26" si="9">ROW(B11)-10</f>
        <v>1</v>
      </c>
      <c r="AA11" s="20">
        <f>COUNTA(E11,O11,G11,#REF!,I11,K11)</f>
        <v>5</v>
      </c>
      <c r="AB11" s="16">
        <f>AA11/$G$3</f>
        <v>0.625</v>
      </c>
    </row>
    <row r="12" spans="1:28" x14ac:dyDescent="0.3">
      <c r="A12" s="5">
        <f>Z12</f>
        <v>2</v>
      </c>
      <c r="B12" s="31" t="s">
        <v>87</v>
      </c>
      <c r="C12" s="31" t="s">
        <v>88</v>
      </c>
      <c r="D12" s="20" t="s">
        <v>267</v>
      </c>
      <c r="E12" s="31">
        <v>1</v>
      </c>
      <c r="F12" s="47">
        <f>IF(E12=0,,($E$9-E12)*$E$7*100/$E$9)</f>
        <v>150</v>
      </c>
      <c r="G12" s="31"/>
      <c r="H12" s="47">
        <f t="shared" si="0"/>
        <v>0</v>
      </c>
      <c r="I12" s="31">
        <v>131</v>
      </c>
      <c r="J12" s="34">
        <f t="shared" si="1"/>
        <v>103.03030303030303</v>
      </c>
      <c r="K12" s="33">
        <v>26</v>
      </c>
      <c r="L12" s="34">
        <f t="shared" si="2"/>
        <v>375</v>
      </c>
      <c r="M12" s="31">
        <v>27</v>
      </c>
      <c r="N12" s="34">
        <f t="shared" si="3"/>
        <v>387.5</v>
      </c>
      <c r="O12" s="31">
        <v>3</v>
      </c>
      <c r="P12" s="47">
        <f t="shared" si="4"/>
        <v>250</v>
      </c>
      <c r="Q12" s="33">
        <v>29</v>
      </c>
      <c r="R12" s="34">
        <f t="shared" si="5"/>
        <v>379.16666666666669</v>
      </c>
      <c r="S12" s="33">
        <v>43</v>
      </c>
      <c r="T12" s="34">
        <f t="shared" si="6"/>
        <v>336.73469387755102</v>
      </c>
      <c r="U12" s="30"/>
      <c r="V12" s="7">
        <f t="shared" si="7"/>
        <v>0</v>
      </c>
      <c r="W12" s="6"/>
      <c r="X12" s="7">
        <f>IF(W12=0,,($W$9-W12)*$W$7*100/$W$9)</f>
        <v>0</v>
      </c>
      <c r="Y12" s="25">
        <f t="shared" si="8"/>
        <v>1981.4316635745208</v>
      </c>
      <c r="Z12" s="20">
        <f t="shared" si="9"/>
        <v>2</v>
      </c>
      <c r="AA12" s="20">
        <f>COUNTA(E12,O12,G12,#REF!,I12,K12)</f>
        <v>5</v>
      </c>
      <c r="AB12" s="16">
        <f>AA12/$G$3</f>
        <v>0.625</v>
      </c>
    </row>
    <row r="13" spans="1:28" x14ac:dyDescent="0.3">
      <c r="A13" s="5">
        <f>Z13</f>
        <v>3</v>
      </c>
      <c r="B13" s="31" t="s">
        <v>42</v>
      </c>
      <c r="C13" s="31" t="s">
        <v>43</v>
      </c>
      <c r="D13" s="20" t="s">
        <v>267</v>
      </c>
      <c r="E13" s="31">
        <v>3</v>
      </c>
      <c r="F13" s="47">
        <f>IF(E13=0,,($E$9-E13)*$E$7*100/$E$9)</f>
        <v>50</v>
      </c>
      <c r="G13" s="31">
        <v>1</v>
      </c>
      <c r="H13" s="47">
        <f t="shared" si="0"/>
        <v>183.33333333333334</v>
      </c>
      <c r="I13" s="31">
        <v>101</v>
      </c>
      <c r="J13" s="34">
        <f t="shared" si="1"/>
        <v>193.93939393939394</v>
      </c>
      <c r="K13" s="33">
        <v>64</v>
      </c>
      <c r="L13" s="34">
        <f t="shared" si="2"/>
        <v>192.30769230769232</v>
      </c>
      <c r="M13" s="31">
        <v>79</v>
      </c>
      <c r="N13" s="34">
        <f t="shared" si="3"/>
        <v>170.83333333333334</v>
      </c>
      <c r="O13" s="31">
        <v>5</v>
      </c>
      <c r="P13" s="47">
        <f t="shared" si="4"/>
        <v>150</v>
      </c>
      <c r="Q13" s="33">
        <v>41</v>
      </c>
      <c r="R13" s="34">
        <f t="shared" si="5"/>
        <v>329.16666666666669</v>
      </c>
      <c r="S13" s="33">
        <v>42</v>
      </c>
      <c r="T13" s="34">
        <f t="shared" si="6"/>
        <v>342.85714285714283</v>
      </c>
      <c r="U13" s="30"/>
      <c r="V13" s="7">
        <f t="shared" si="7"/>
        <v>0</v>
      </c>
      <c r="W13" s="6"/>
      <c r="X13" s="7">
        <f>IF(W13=0,,($W$9-W13)*$W$7*100/$W$9)</f>
        <v>0</v>
      </c>
      <c r="Y13" s="25">
        <f t="shared" si="8"/>
        <v>1612.4375624375625</v>
      </c>
      <c r="Z13" s="20">
        <f t="shared" si="9"/>
        <v>3</v>
      </c>
      <c r="AA13" s="20">
        <f>COUNTA(E13,O13,G13,#REF!,I13,K13)</f>
        <v>6</v>
      </c>
      <c r="AB13" s="16">
        <f>AA13/$G$3</f>
        <v>0.75</v>
      </c>
    </row>
    <row r="14" spans="1:28" x14ac:dyDescent="0.3">
      <c r="A14" s="5">
        <f>Z14</f>
        <v>4</v>
      </c>
      <c r="B14" s="31" t="s">
        <v>113</v>
      </c>
      <c r="C14" s="31" t="s">
        <v>171</v>
      </c>
      <c r="D14" s="20" t="s">
        <v>150</v>
      </c>
      <c r="E14" s="31">
        <v>2</v>
      </c>
      <c r="F14" s="47">
        <f>IF(E14=0,,($E$9-E14)*$E$7*100/$E$9)</f>
        <v>100</v>
      </c>
      <c r="G14" s="31"/>
      <c r="H14" s="47">
        <f t="shared" si="0"/>
        <v>0</v>
      </c>
      <c r="I14" s="31">
        <v>62</v>
      </c>
      <c r="J14" s="34">
        <f t="shared" si="1"/>
        <v>312.12121212121212</v>
      </c>
      <c r="K14" s="33">
        <v>63</v>
      </c>
      <c r="L14" s="34">
        <f t="shared" si="2"/>
        <v>197.11538461538461</v>
      </c>
      <c r="M14" s="31">
        <v>104</v>
      </c>
      <c r="N14" s="34">
        <f t="shared" si="3"/>
        <v>66.666666666666671</v>
      </c>
      <c r="O14" s="31">
        <v>6</v>
      </c>
      <c r="P14" s="47">
        <f t="shared" si="4"/>
        <v>100</v>
      </c>
      <c r="Q14" s="33">
        <v>32</v>
      </c>
      <c r="R14" s="34">
        <f t="shared" si="5"/>
        <v>366.66666666666669</v>
      </c>
      <c r="S14" s="33">
        <v>39</v>
      </c>
      <c r="T14" s="34">
        <f t="shared" si="6"/>
        <v>361.22448979591837</v>
      </c>
      <c r="U14" s="30"/>
      <c r="V14" s="7">
        <f t="shared" si="7"/>
        <v>0</v>
      </c>
      <c r="W14" s="30"/>
      <c r="X14" s="7">
        <f>IF(W14=0,,($W$9-W14)*$W$7*100/$W$9)</f>
        <v>0</v>
      </c>
      <c r="Y14" s="25">
        <f t="shared" si="8"/>
        <v>1503.7944198658483</v>
      </c>
      <c r="Z14" s="20">
        <f t="shared" si="9"/>
        <v>4</v>
      </c>
      <c r="AA14" s="20">
        <f>COUNTA(E14,O14,G14,#REF!,I14,K14)</f>
        <v>5</v>
      </c>
      <c r="AB14" s="16">
        <f>AA14/$G$3</f>
        <v>0.625</v>
      </c>
    </row>
    <row r="15" spans="1:28" x14ac:dyDescent="0.3">
      <c r="A15" s="5">
        <f>Z15</f>
        <v>5</v>
      </c>
      <c r="B15" s="31" t="s">
        <v>92</v>
      </c>
      <c r="C15" s="31" t="s">
        <v>93</v>
      </c>
      <c r="D15" s="13" t="s">
        <v>145</v>
      </c>
      <c r="E15" s="31"/>
      <c r="F15" s="47"/>
      <c r="G15" s="31"/>
      <c r="H15" s="47">
        <f t="shared" si="0"/>
        <v>0</v>
      </c>
      <c r="I15" s="31">
        <v>118</v>
      </c>
      <c r="J15" s="34">
        <f t="shared" si="1"/>
        <v>142.42424242424244</v>
      </c>
      <c r="K15" s="33">
        <v>59</v>
      </c>
      <c r="L15" s="34">
        <f t="shared" si="2"/>
        <v>216.34615384615384</v>
      </c>
      <c r="M15" s="31">
        <v>90</v>
      </c>
      <c r="N15" s="34">
        <f t="shared" si="3"/>
        <v>125</v>
      </c>
      <c r="O15" s="31">
        <v>2</v>
      </c>
      <c r="P15" s="47">
        <f t="shared" si="4"/>
        <v>300</v>
      </c>
      <c r="Q15" s="33">
        <v>53</v>
      </c>
      <c r="R15" s="34">
        <f t="shared" si="5"/>
        <v>279.16666666666669</v>
      </c>
      <c r="S15" s="33">
        <v>69</v>
      </c>
      <c r="T15" s="34">
        <f t="shared" si="6"/>
        <v>177.55102040816325</v>
      </c>
      <c r="U15" s="30"/>
      <c r="V15" s="7">
        <f t="shared" si="7"/>
        <v>0</v>
      </c>
      <c r="W15" s="6"/>
      <c r="X15" s="7"/>
      <c r="Y15" s="25">
        <f t="shared" si="8"/>
        <v>1240.4880833452262</v>
      </c>
      <c r="Z15" s="20">
        <f t="shared" si="9"/>
        <v>5</v>
      </c>
      <c r="AA15" s="20">
        <f>COUNTA(E15,O15,G15,#REF!,I15,K15)</f>
        <v>4</v>
      </c>
      <c r="AB15" s="16">
        <f>AA15/$G$3</f>
        <v>0.5</v>
      </c>
    </row>
    <row r="16" spans="1:28" x14ac:dyDescent="0.3">
      <c r="A16" s="5">
        <v>6</v>
      </c>
      <c r="B16" s="31" t="s">
        <v>363</v>
      </c>
      <c r="C16" s="31" t="s">
        <v>364</v>
      </c>
      <c r="D16" s="13" t="s">
        <v>267</v>
      </c>
      <c r="E16" s="31"/>
      <c r="F16" s="47"/>
      <c r="G16" s="31"/>
      <c r="H16" s="47">
        <f t="shared" si="0"/>
        <v>0</v>
      </c>
      <c r="I16" s="31">
        <v>137</v>
      </c>
      <c r="J16" s="34">
        <f t="shared" si="1"/>
        <v>84.848484848484844</v>
      </c>
      <c r="K16" s="33"/>
      <c r="L16" s="34">
        <f t="shared" si="2"/>
        <v>0</v>
      </c>
      <c r="M16" s="31"/>
      <c r="N16" s="34">
        <f t="shared" si="3"/>
        <v>0</v>
      </c>
      <c r="O16" s="31">
        <v>3</v>
      </c>
      <c r="P16" s="47">
        <f t="shared" si="4"/>
        <v>250</v>
      </c>
      <c r="Q16" s="33">
        <v>73</v>
      </c>
      <c r="R16" s="34">
        <f t="shared" si="5"/>
        <v>195.83333333333334</v>
      </c>
      <c r="S16" s="33"/>
      <c r="T16" s="34">
        <f t="shared" si="6"/>
        <v>0</v>
      </c>
      <c r="U16" s="30"/>
      <c r="V16" s="7">
        <f t="shared" si="7"/>
        <v>0</v>
      </c>
      <c r="W16" s="6"/>
      <c r="X16" s="7">
        <f>IF(W16=0,,($W$9-W16)*$W$7*100/$W$9)</f>
        <v>0</v>
      </c>
      <c r="Y16" s="25">
        <f t="shared" si="8"/>
        <v>530.68181818181824</v>
      </c>
      <c r="Z16" s="20">
        <f t="shared" si="9"/>
        <v>6</v>
      </c>
      <c r="AA16" s="20">
        <f>COUNTA(E16,O16,G16,#REF!,I16,K16)</f>
        <v>3</v>
      </c>
      <c r="AB16" s="16">
        <f t="shared" ref="AB16:AB26" si="10">AA16/$G$3</f>
        <v>0.375</v>
      </c>
    </row>
    <row r="17" spans="1:28" x14ac:dyDescent="0.3">
      <c r="A17" s="5">
        <v>7</v>
      </c>
      <c r="B17" s="33" t="s">
        <v>842</v>
      </c>
      <c r="C17" s="33" t="s">
        <v>138</v>
      </c>
      <c r="D17" s="6" t="s">
        <v>101</v>
      </c>
      <c r="E17" s="31"/>
      <c r="F17" s="47">
        <f>IF(E17=0,,($E$9-E17)*$E$7*100/$E$9)</f>
        <v>0</v>
      </c>
      <c r="G17" s="31"/>
      <c r="H17" s="47">
        <f t="shared" si="0"/>
        <v>0</v>
      </c>
      <c r="I17" s="31"/>
      <c r="J17" s="34">
        <f t="shared" si="1"/>
        <v>0</v>
      </c>
      <c r="K17" s="33"/>
      <c r="L17" s="34">
        <f t="shared" si="2"/>
        <v>0</v>
      </c>
      <c r="M17" s="31"/>
      <c r="N17" s="34">
        <f t="shared" si="3"/>
        <v>0</v>
      </c>
      <c r="O17" s="31">
        <v>7</v>
      </c>
      <c r="P17" s="47">
        <f t="shared" si="4"/>
        <v>50</v>
      </c>
      <c r="Q17" s="33"/>
      <c r="R17" s="34">
        <f t="shared" si="5"/>
        <v>0</v>
      </c>
      <c r="S17" s="33"/>
      <c r="T17" s="34">
        <f t="shared" si="6"/>
        <v>0</v>
      </c>
      <c r="U17" s="30"/>
      <c r="V17" s="7">
        <f t="shared" si="7"/>
        <v>0</v>
      </c>
      <c r="W17" s="6"/>
      <c r="X17" s="7">
        <f>IF(W17=0,,($W$9-W17)*$W$7*100/$W$9)</f>
        <v>0</v>
      </c>
      <c r="Y17" s="25">
        <f t="shared" si="8"/>
        <v>50</v>
      </c>
      <c r="Z17" s="20">
        <f t="shared" si="9"/>
        <v>7</v>
      </c>
      <c r="AA17" s="20">
        <f>COUNTA(E17,O17,G17,#REF!,I17,K17)</f>
        <v>2</v>
      </c>
      <c r="AB17" s="16">
        <f t="shared" si="10"/>
        <v>0.25</v>
      </c>
    </row>
    <row r="18" spans="1:28" x14ac:dyDescent="0.3">
      <c r="A18" s="5">
        <v>8</v>
      </c>
      <c r="B18" s="33" t="s">
        <v>335</v>
      </c>
      <c r="C18" s="33" t="s">
        <v>843</v>
      </c>
      <c r="D18" s="20" t="s">
        <v>267</v>
      </c>
      <c r="E18" s="31"/>
      <c r="F18" s="47">
        <f>IF(E18=0,,($E$9-E18)*$E$7*100/$E$9)</f>
        <v>0</v>
      </c>
      <c r="G18" s="31"/>
      <c r="H18" s="47">
        <f t="shared" si="0"/>
        <v>0</v>
      </c>
      <c r="I18" s="31"/>
      <c r="J18" s="34">
        <f t="shared" si="1"/>
        <v>0</v>
      </c>
      <c r="K18" s="33"/>
      <c r="L18" s="34">
        <f t="shared" si="2"/>
        <v>0</v>
      </c>
      <c r="M18" s="31"/>
      <c r="N18" s="34">
        <f t="shared" si="3"/>
        <v>0</v>
      </c>
      <c r="O18" s="31">
        <v>8</v>
      </c>
      <c r="P18" s="47">
        <v>25</v>
      </c>
      <c r="Q18" s="33"/>
      <c r="R18" s="34">
        <f t="shared" si="5"/>
        <v>0</v>
      </c>
      <c r="S18" s="33"/>
      <c r="T18" s="34">
        <f t="shared" si="6"/>
        <v>0</v>
      </c>
      <c r="U18" s="30"/>
      <c r="V18" s="7">
        <f t="shared" si="7"/>
        <v>0</v>
      </c>
      <c r="W18" s="6"/>
      <c r="X18" s="7">
        <f>IF(W18=0,,($W$9-W18)*$W$7*100/$W$9)</f>
        <v>0</v>
      </c>
      <c r="Y18" s="25">
        <f t="shared" si="8"/>
        <v>25</v>
      </c>
      <c r="Z18" s="20">
        <f t="shared" si="9"/>
        <v>8</v>
      </c>
      <c r="AA18" s="20">
        <f>COUNTA(E18,O18,G18,#REF!,I18,K18)</f>
        <v>2</v>
      </c>
      <c r="AB18" s="16">
        <f t="shared" si="10"/>
        <v>0.25</v>
      </c>
    </row>
    <row r="19" spans="1:28" x14ac:dyDescent="0.3">
      <c r="A19" s="5">
        <v>9</v>
      </c>
      <c r="B19" s="33" t="s">
        <v>310</v>
      </c>
      <c r="C19" s="33" t="s">
        <v>311</v>
      </c>
      <c r="D19" s="20" t="s">
        <v>267</v>
      </c>
      <c r="E19" s="31"/>
      <c r="F19" s="47">
        <f>IF(E19=0,,($E$9-E19)*$E$7*100/$E$9)</f>
        <v>0</v>
      </c>
      <c r="G19" s="31">
        <v>11</v>
      </c>
      <c r="H19" s="47">
        <f t="shared" si="0"/>
        <v>16.666666666666668</v>
      </c>
      <c r="I19" s="31"/>
      <c r="J19" s="34">
        <f t="shared" si="1"/>
        <v>0</v>
      </c>
      <c r="K19" s="33"/>
      <c r="L19" s="34">
        <f t="shared" si="2"/>
        <v>0</v>
      </c>
      <c r="M19" s="31"/>
      <c r="N19" s="34">
        <f t="shared" si="3"/>
        <v>0</v>
      </c>
      <c r="O19" s="31"/>
      <c r="P19" s="47">
        <f>IF(O19=0,,($O$9-O19)*$O$7*100/$O$9)</f>
        <v>0</v>
      </c>
      <c r="Q19" s="33"/>
      <c r="R19" s="34">
        <f t="shared" si="5"/>
        <v>0</v>
      </c>
      <c r="S19" s="33"/>
      <c r="T19" s="34">
        <f t="shared" si="6"/>
        <v>0</v>
      </c>
      <c r="U19" s="30"/>
      <c r="V19" s="7">
        <f t="shared" si="7"/>
        <v>0</v>
      </c>
      <c r="W19" s="6"/>
      <c r="X19" s="7">
        <f>IF(W19=0,,($W$9-W19)*$W$7*100/$W$9)</f>
        <v>0</v>
      </c>
      <c r="Y19" s="25">
        <f t="shared" si="8"/>
        <v>16.666666666666668</v>
      </c>
      <c r="Z19" s="20">
        <f t="shared" si="9"/>
        <v>9</v>
      </c>
      <c r="AA19" s="20">
        <f>COUNTA(E19,O19,G19,#REF!,I19,K19)</f>
        <v>2</v>
      </c>
      <c r="AB19" s="16">
        <f t="shared" si="10"/>
        <v>0.25</v>
      </c>
    </row>
    <row r="20" spans="1:28" x14ac:dyDescent="0.3">
      <c r="A20" s="5">
        <v>10</v>
      </c>
      <c r="B20" s="30"/>
      <c r="C20" s="30"/>
      <c r="D20" s="6"/>
      <c r="E20" s="31"/>
      <c r="F20" s="47"/>
      <c r="G20" s="31"/>
      <c r="H20" s="47">
        <f t="shared" si="0"/>
        <v>0</v>
      </c>
      <c r="I20" s="31"/>
      <c r="J20" s="34">
        <f t="shared" si="1"/>
        <v>0</v>
      </c>
      <c r="K20" s="33"/>
      <c r="L20" s="34"/>
      <c r="M20" s="31"/>
      <c r="N20" s="34"/>
      <c r="O20" s="31"/>
      <c r="P20" s="47"/>
      <c r="Q20" s="33"/>
      <c r="R20" s="34"/>
      <c r="S20" s="33"/>
      <c r="T20" s="34">
        <f t="shared" si="6"/>
        <v>0</v>
      </c>
      <c r="U20" s="30"/>
      <c r="V20" s="7">
        <f t="shared" si="7"/>
        <v>0</v>
      </c>
      <c r="W20" s="6"/>
      <c r="X20" s="7"/>
      <c r="Y20" s="25">
        <f t="shared" si="8"/>
        <v>0</v>
      </c>
      <c r="Z20" s="20">
        <f t="shared" si="9"/>
        <v>10</v>
      </c>
      <c r="AA20" s="20">
        <f>COUNTA(E20,O20,G20,#REF!,I20,K20)</f>
        <v>1</v>
      </c>
      <c r="AB20" s="16">
        <f t="shared" si="10"/>
        <v>0.125</v>
      </c>
    </row>
    <row r="21" spans="1:28" x14ac:dyDescent="0.3">
      <c r="A21" s="5">
        <v>11</v>
      </c>
      <c r="B21" s="30"/>
      <c r="C21" s="30"/>
      <c r="D21" s="6"/>
      <c r="E21" s="31"/>
      <c r="F21" s="47"/>
      <c r="G21" s="31"/>
      <c r="H21" s="47">
        <f t="shared" si="0"/>
        <v>0</v>
      </c>
      <c r="I21" s="31"/>
      <c r="J21" s="34">
        <f t="shared" si="1"/>
        <v>0</v>
      </c>
      <c r="K21" s="33"/>
      <c r="L21" s="34"/>
      <c r="M21" s="31"/>
      <c r="N21" s="34"/>
      <c r="O21" s="31"/>
      <c r="P21" s="47"/>
      <c r="Q21" s="33"/>
      <c r="R21" s="34">
        <f>IF(Q21=0,,($Q$9-Q21)*$Q$7*100/$Q$9)</f>
        <v>0</v>
      </c>
      <c r="S21" s="33"/>
      <c r="T21" s="34">
        <f t="shared" si="6"/>
        <v>0</v>
      </c>
      <c r="U21" s="30"/>
      <c r="V21" s="7">
        <f t="shared" si="7"/>
        <v>0</v>
      </c>
      <c r="W21" s="6"/>
      <c r="X21" s="7"/>
      <c r="Y21" s="25">
        <f t="shared" si="8"/>
        <v>0</v>
      </c>
      <c r="Z21" s="20">
        <f t="shared" si="9"/>
        <v>11</v>
      </c>
      <c r="AA21" s="20">
        <f>COUNTA(E21,O21,G21,#REF!,I21,K21)</f>
        <v>1</v>
      </c>
      <c r="AB21" s="16">
        <f t="shared" si="10"/>
        <v>0.125</v>
      </c>
    </row>
    <row r="22" spans="1:28" x14ac:dyDescent="0.3">
      <c r="A22" s="5">
        <v>12</v>
      </c>
      <c r="B22" s="30"/>
      <c r="C22" s="30"/>
      <c r="D22" s="6"/>
      <c r="E22" s="31"/>
      <c r="F22" s="47"/>
      <c r="G22" s="31"/>
      <c r="H22" s="47">
        <f t="shared" si="0"/>
        <v>0</v>
      </c>
      <c r="I22" s="31"/>
      <c r="J22" s="34">
        <f t="shared" si="1"/>
        <v>0</v>
      </c>
      <c r="K22" s="33"/>
      <c r="L22" s="34">
        <f>IF(K22=0,,($K$9-K22)*$K$7*100/$K$9)</f>
        <v>0</v>
      </c>
      <c r="M22" s="31"/>
      <c r="N22" s="34">
        <f>IF(M22=0,,($M$9-M22)*$M$7*100/$M$9)</f>
        <v>0</v>
      </c>
      <c r="O22" s="31"/>
      <c r="P22" s="47"/>
      <c r="Q22" s="33"/>
      <c r="R22" s="34">
        <f>IF(Q22=0,,($Q$9-Q22)*$Q$7*100/$Q$9)</f>
        <v>0</v>
      </c>
      <c r="S22" s="33"/>
      <c r="T22" s="34">
        <f t="shared" si="6"/>
        <v>0</v>
      </c>
      <c r="U22" s="30"/>
      <c r="V22" s="7">
        <f t="shared" si="7"/>
        <v>0</v>
      </c>
      <c r="W22" s="6"/>
      <c r="X22" s="7">
        <f>IF(W22=0,,($W$9-W22)*$W$7*100/$W$9)</f>
        <v>0</v>
      </c>
      <c r="Y22" s="25">
        <f t="shared" si="8"/>
        <v>0</v>
      </c>
      <c r="Z22" s="20">
        <f t="shared" si="9"/>
        <v>12</v>
      </c>
      <c r="AA22" s="20">
        <f>COUNTA(E22,O22,G22,#REF!,I22,K22)</f>
        <v>1</v>
      </c>
      <c r="AB22" s="16">
        <f t="shared" si="10"/>
        <v>0.125</v>
      </c>
    </row>
    <row r="23" spans="1:28" x14ac:dyDescent="0.3">
      <c r="A23" s="5">
        <v>12</v>
      </c>
      <c r="B23" s="30"/>
      <c r="C23" s="30"/>
      <c r="D23" s="6"/>
      <c r="E23" s="31"/>
      <c r="F23" s="47">
        <f>IF(E23=0,,($E$9-E23)*$E$7*100/$E$9)</f>
        <v>0</v>
      </c>
      <c r="G23" s="31"/>
      <c r="H23" s="47">
        <f t="shared" si="0"/>
        <v>0</v>
      </c>
      <c r="I23" s="31"/>
      <c r="J23" s="34">
        <f t="shared" si="1"/>
        <v>0</v>
      </c>
      <c r="K23" s="33"/>
      <c r="L23" s="34">
        <f>IF(K23=0,,($K$9-K23)*$K$7*100/$K$9)</f>
        <v>0</v>
      </c>
      <c r="M23" s="31"/>
      <c r="N23" s="34">
        <f>IF(M23=0,,($M$9-M23)*$M$7*100/$M$9)</f>
        <v>0</v>
      </c>
      <c r="O23" s="31"/>
      <c r="P23" s="47">
        <f>IF(O23=0,,($O$9-O23)*$O$7*100/$O$9)</f>
        <v>0</v>
      </c>
      <c r="Q23" s="33"/>
      <c r="R23" s="34">
        <f>IF(Q23=0,,($Q$9-Q23)*$Q$7*100/$Q$9)</f>
        <v>0</v>
      </c>
      <c r="S23" s="33"/>
      <c r="T23" s="34">
        <f t="shared" si="6"/>
        <v>0</v>
      </c>
      <c r="U23" s="30"/>
      <c r="V23" s="7">
        <f t="shared" si="7"/>
        <v>0</v>
      </c>
      <c r="W23" s="6"/>
      <c r="X23" s="7">
        <f>IF(W23=0,,($W$9-W23)*$W$7*100/$W$9)</f>
        <v>0</v>
      </c>
      <c r="Y23" s="25">
        <f t="shared" si="8"/>
        <v>0</v>
      </c>
      <c r="Z23" s="20">
        <f t="shared" si="9"/>
        <v>13</v>
      </c>
      <c r="AA23" s="20">
        <f>COUNTA(E23,O23,G23,#REF!,I23,K23)</f>
        <v>1</v>
      </c>
      <c r="AB23" s="16">
        <f t="shared" si="10"/>
        <v>0.125</v>
      </c>
    </row>
    <row r="24" spans="1:28" x14ac:dyDescent="0.3">
      <c r="A24" s="5">
        <v>13</v>
      </c>
      <c r="B24" s="30"/>
      <c r="C24" s="30"/>
      <c r="D24" s="6"/>
      <c r="E24" s="31"/>
      <c r="F24" s="47"/>
      <c r="G24" s="31"/>
      <c r="H24" s="47">
        <f t="shared" si="0"/>
        <v>0</v>
      </c>
      <c r="I24" s="31"/>
      <c r="J24" s="34">
        <f t="shared" si="1"/>
        <v>0</v>
      </c>
      <c r="K24" s="33"/>
      <c r="L24" s="34"/>
      <c r="M24" s="31"/>
      <c r="N24" s="34"/>
      <c r="O24" s="31"/>
      <c r="P24" s="47"/>
      <c r="Q24" s="33"/>
      <c r="R24" s="34">
        <f>IF(Q24=0,,($Q$9-Q24)*$Q$7*100/$Q$9)</f>
        <v>0</v>
      </c>
      <c r="S24" s="33"/>
      <c r="T24" s="34">
        <f t="shared" si="6"/>
        <v>0</v>
      </c>
      <c r="U24" s="30"/>
      <c r="V24" s="7">
        <f t="shared" si="7"/>
        <v>0</v>
      </c>
      <c r="W24" s="6"/>
      <c r="X24" s="7"/>
      <c r="Y24" s="25">
        <f t="shared" si="8"/>
        <v>0</v>
      </c>
      <c r="Z24" s="20">
        <f t="shared" si="9"/>
        <v>14</v>
      </c>
      <c r="AA24" s="20"/>
      <c r="AB24" s="16"/>
    </row>
    <row r="25" spans="1:28" x14ac:dyDescent="0.3">
      <c r="A25" s="5">
        <v>14</v>
      </c>
      <c r="B25" s="30"/>
      <c r="C25" s="30"/>
      <c r="D25" s="6"/>
      <c r="E25" s="31"/>
      <c r="F25" s="47"/>
      <c r="G25" s="31"/>
      <c r="H25" s="47">
        <f t="shared" si="0"/>
        <v>0</v>
      </c>
      <c r="I25" s="31"/>
      <c r="J25" s="34">
        <f t="shared" si="1"/>
        <v>0</v>
      </c>
      <c r="K25" s="33"/>
      <c r="L25" s="34"/>
      <c r="M25" s="31"/>
      <c r="N25" s="34">
        <f>IF(M25=0,,($M$9-M25)*$M$7*100/$M$9)</f>
        <v>0</v>
      </c>
      <c r="O25" s="31"/>
      <c r="P25" s="47"/>
      <c r="Q25" s="33"/>
      <c r="R25" s="34">
        <f>IF(Q25=0,,($Q$9-Q25)*$Q$7*100/$Q$9)</f>
        <v>0</v>
      </c>
      <c r="S25" s="33"/>
      <c r="T25" s="34">
        <f t="shared" si="6"/>
        <v>0</v>
      </c>
      <c r="U25" s="30"/>
      <c r="V25" s="7">
        <f t="shared" si="7"/>
        <v>0</v>
      </c>
      <c r="W25" s="6"/>
      <c r="X25" s="7"/>
      <c r="Y25" s="25">
        <f t="shared" si="8"/>
        <v>0</v>
      </c>
      <c r="Z25" s="20">
        <f t="shared" si="9"/>
        <v>15</v>
      </c>
      <c r="AA25" s="20">
        <f>COUNTA(E25,O25,G25,#REF!,I25,K25)</f>
        <v>1</v>
      </c>
      <c r="AB25" s="16">
        <f t="shared" si="10"/>
        <v>0.125</v>
      </c>
    </row>
    <row r="26" spans="1:28" x14ac:dyDescent="0.3">
      <c r="A26" s="5">
        <v>15</v>
      </c>
      <c r="B26" s="30"/>
      <c r="C26" s="30"/>
      <c r="D26" s="6"/>
      <c r="E26" s="31"/>
      <c r="F26" s="47"/>
      <c r="G26" s="31"/>
      <c r="H26" s="47">
        <f t="shared" ref="H26" si="11">IF(G26=0,,($G$9-G26)*$G$7*100/$G$9)</f>
        <v>0</v>
      </c>
      <c r="I26" s="31"/>
      <c r="J26" s="34">
        <f t="shared" ref="J26" si="12">IF(I26=0,,($I$9-I26)*$I$7*100/$I$9)</f>
        <v>0</v>
      </c>
      <c r="K26" s="33"/>
      <c r="L26" s="34"/>
      <c r="M26" s="30"/>
      <c r="N26" s="29">
        <f>IF(M26=0,,($M$9-M26)*$M$7*100/$M$9)</f>
        <v>0</v>
      </c>
      <c r="O26" s="31"/>
      <c r="P26" s="47">
        <f>IF(O26=0,,($O$9-O26)*$O$7*100/$O$9)</f>
        <v>0</v>
      </c>
      <c r="Q26" s="33"/>
      <c r="R26" s="34">
        <f t="shared" ref="R26" si="13">IF(Q26=0,,($Q$9-Q26)*$Q$7*100/$Q$9)</f>
        <v>0</v>
      </c>
      <c r="S26" s="33"/>
      <c r="T26" s="34">
        <f t="shared" ref="T26" si="14">IF(S26=0,,($S$9-S26)*$S$7*100/$S$9)</f>
        <v>0</v>
      </c>
      <c r="U26" s="30"/>
      <c r="V26" s="7">
        <f t="shared" ref="V26" si="15">IF(U26=0,,($U$9-U26)*$U$7*100/$U$9)</f>
        <v>0</v>
      </c>
      <c r="W26" s="6"/>
      <c r="X26" s="7">
        <f>IF(W26=0,,($W$9-W26)*$W$7*100/$W$9)</f>
        <v>0</v>
      </c>
      <c r="Y26" s="25">
        <f t="shared" ref="Y26" si="16">SUM(F26,H26,J26,L26,N26,P26,R26,T26,V26,X26)</f>
        <v>0</v>
      </c>
      <c r="Z26" s="20">
        <f t="shared" si="9"/>
        <v>16</v>
      </c>
      <c r="AA26" s="20">
        <f>COUNTA(E26,O26,G26,#REF!,I26,K26)</f>
        <v>1</v>
      </c>
      <c r="AB26" s="16">
        <f t="shared" si="10"/>
        <v>0.125</v>
      </c>
    </row>
    <row r="27" spans="1:28" x14ac:dyDescent="0.3">
      <c r="A27" s="67" t="s">
        <v>11</v>
      </c>
      <c r="B27" s="67"/>
      <c r="C27" s="68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5</v>
      </c>
      <c r="M27">
        <f>COUNTA(O11:O26)</f>
        <v>8</v>
      </c>
    </row>
    <row r="28" spans="1:28" x14ac:dyDescent="0.3">
      <c r="A28" s="83" t="s">
        <v>18</v>
      </c>
      <c r="B28" s="83"/>
      <c r="C28" s="83"/>
      <c r="E28" s="15">
        <f>E27/$G$2</f>
        <v>0.44444444444444442</v>
      </c>
      <c r="G28" s="15">
        <f>G27/$G$2</f>
        <v>0.22222222222222221</v>
      </c>
      <c r="I28" s="15">
        <f>I27/$G$2</f>
        <v>0.66666666666666663</v>
      </c>
      <c r="K28" s="15">
        <f>K27/$G$2</f>
        <v>0.55555555555555558</v>
      </c>
      <c r="M28" s="15">
        <f>M27/$G$2</f>
        <v>0.88888888888888884</v>
      </c>
    </row>
  </sheetData>
  <sortState xmlns:xlrd2="http://schemas.microsoft.com/office/spreadsheetml/2017/richdata2" ref="B11:Y25">
    <sortCondition descending="1" ref="Y11:Y25"/>
  </sortState>
  <mergeCells count="45"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D11" sqref="D11:D18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21.664062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44140625" bestFit="1" customWidth="1"/>
    <col min="28" max="28" width="19.77734375" bestFit="1" customWidth="1"/>
  </cols>
  <sheetData>
    <row r="1" spans="1:36" ht="31.2" x14ac:dyDescent="0.6">
      <c r="A1" s="69" t="s">
        <v>29</v>
      </c>
      <c r="B1" s="69"/>
      <c r="C1" s="69"/>
      <c r="D1" s="69"/>
      <c r="E1" s="69"/>
      <c r="F1" s="69"/>
      <c r="G1" s="69"/>
      <c r="H1" s="69"/>
    </row>
    <row r="2" spans="1:36" x14ac:dyDescent="0.3">
      <c r="E2" s="80" t="s">
        <v>14</v>
      </c>
      <c r="F2" s="80"/>
      <c r="G2" s="14">
        <f>COUNTA(B11:B35)</f>
        <v>25</v>
      </c>
    </row>
    <row r="3" spans="1:36" x14ac:dyDescent="0.3">
      <c r="B3" s="45" t="s">
        <v>234</v>
      </c>
      <c r="E3" s="80" t="s">
        <v>16</v>
      </c>
      <c r="F3" s="80"/>
      <c r="G3" s="14">
        <f>COUNTA(E8:T8)</f>
        <v>8</v>
      </c>
    </row>
    <row r="4" spans="1:36" x14ac:dyDescent="0.3">
      <c r="A4" s="32"/>
      <c r="B4" s="46" t="s">
        <v>235</v>
      </c>
      <c r="C4" s="3"/>
    </row>
    <row r="6" spans="1:36" x14ac:dyDescent="0.3">
      <c r="D6" s="1" t="s">
        <v>0</v>
      </c>
      <c r="E6" s="74" t="s">
        <v>152</v>
      </c>
      <c r="F6" s="74"/>
      <c r="G6" s="74" t="s">
        <v>285</v>
      </c>
      <c r="H6" s="74"/>
      <c r="I6" s="74" t="s">
        <v>172</v>
      </c>
      <c r="J6" s="74"/>
      <c r="K6" s="74" t="s">
        <v>343</v>
      </c>
      <c r="L6" s="74"/>
      <c r="M6" s="74" t="s">
        <v>383</v>
      </c>
      <c r="N6" s="74"/>
      <c r="O6" s="74" t="s">
        <v>398</v>
      </c>
      <c r="P6" s="74"/>
      <c r="Q6" s="74" t="s">
        <v>626</v>
      </c>
      <c r="R6" s="74"/>
      <c r="S6" s="74" t="s">
        <v>768</v>
      </c>
      <c r="T6" s="74"/>
      <c r="U6" s="74" t="s">
        <v>828</v>
      </c>
      <c r="V6" s="74"/>
      <c r="W6" s="74" t="s">
        <v>905</v>
      </c>
      <c r="X6" s="74"/>
      <c r="Y6" s="71" t="s">
        <v>924</v>
      </c>
      <c r="Z6" s="72"/>
      <c r="AA6" s="71"/>
      <c r="AB6" s="72"/>
      <c r="AC6" s="71"/>
      <c r="AD6" s="72"/>
      <c r="AE6" s="74"/>
      <c r="AF6" s="74"/>
    </row>
    <row r="7" spans="1:36" x14ac:dyDescent="0.3">
      <c r="D7" s="1" t="s">
        <v>10</v>
      </c>
      <c r="E7" s="71">
        <v>2</v>
      </c>
      <c r="F7" s="72"/>
      <c r="G7" s="71">
        <v>2</v>
      </c>
      <c r="H7" s="72"/>
      <c r="I7" s="71">
        <v>5</v>
      </c>
      <c r="J7" s="72"/>
      <c r="K7" s="71">
        <v>2</v>
      </c>
      <c r="L7" s="72"/>
      <c r="M7" s="71">
        <v>5</v>
      </c>
      <c r="N7" s="72"/>
      <c r="O7" s="71">
        <v>2</v>
      </c>
      <c r="P7" s="72"/>
      <c r="Q7" s="71">
        <v>2</v>
      </c>
      <c r="R7" s="72"/>
      <c r="S7" s="71">
        <v>4</v>
      </c>
      <c r="T7" s="72"/>
      <c r="U7" s="71">
        <v>5</v>
      </c>
      <c r="V7" s="72"/>
      <c r="W7" s="71">
        <v>5</v>
      </c>
      <c r="X7" s="72"/>
      <c r="Y7" s="71">
        <v>6</v>
      </c>
      <c r="Z7" s="72"/>
      <c r="AA7" s="71"/>
      <c r="AB7" s="72"/>
      <c r="AC7" s="71"/>
      <c r="AD7" s="72"/>
      <c r="AE7" s="71"/>
      <c r="AF7" s="72"/>
    </row>
    <row r="8" spans="1:36" x14ac:dyDescent="0.3">
      <c r="D8" s="1" t="s">
        <v>1</v>
      </c>
      <c r="E8" s="73">
        <v>45935</v>
      </c>
      <c r="F8" s="73"/>
      <c r="G8" s="73">
        <v>45942</v>
      </c>
      <c r="H8" s="73"/>
      <c r="I8" s="73">
        <v>45947</v>
      </c>
      <c r="J8" s="73"/>
      <c r="K8" s="73">
        <v>45962</v>
      </c>
      <c r="L8" s="73"/>
      <c r="M8" s="73">
        <v>45970</v>
      </c>
      <c r="N8" s="73"/>
      <c r="O8" s="73">
        <v>45983</v>
      </c>
      <c r="P8" s="73"/>
      <c r="Q8" s="73">
        <v>46004</v>
      </c>
      <c r="R8" s="73"/>
      <c r="S8" s="73">
        <v>46061</v>
      </c>
      <c r="T8" s="73"/>
      <c r="U8" s="73" t="s">
        <v>829</v>
      </c>
      <c r="V8" s="73"/>
      <c r="W8" s="73">
        <v>46117</v>
      </c>
      <c r="X8" s="73"/>
      <c r="Y8" s="81">
        <v>46151</v>
      </c>
      <c r="Z8" s="82"/>
      <c r="AA8" s="81"/>
      <c r="AB8" s="82"/>
      <c r="AC8" s="81"/>
      <c r="AD8" s="82"/>
      <c r="AE8" s="73"/>
      <c r="AF8" s="73"/>
      <c r="AI8" s="14"/>
    </row>
    <row r="9" spans="1:36" x14ac:dyDescent="0.3">
      <c r="D9" s="1" t="s">
        <v>2</v>
      </c>
      <c r="E9" s="74">
        <v>37</v>
      </c>
      <c r="F9" s="74"/>
      <c r="G9" s="74">
        <v>18</v>
      </c>
      <c r="H9" s="74"/>
      <c r="I9" s="74">
        <v>260</v>
      </c>
      <c r="J9" s="74"/>
      <c r="K9" s="74">
        <v>28</v>
      </c>
      <c r="L9" s="74"/>
      <c r="M9" s="74">
        <v>238</v>
      </c>
      <c r="N9" s="74"/>
      <c r="O9" s="74">
        <v>20</v>
      </c>
      <c r="P9" s="74"/>
      <c r="Q9" s="74">
        <v>34</v>
      </c>
      <c r="R9" s="74"/>
      <c r="S9" s="74">
        <v>39</v>
      </c>
      <c r="T9" s="74"/>
      <c r="U9" s="74">
        <v>222</v>
      </c>
      <c r="V9" s="74"/>
      <c r="W9" s="74">
        <v>207</v>
      </c>
      <c r="X9" s="74"/>
      <c r="Y9" s="71">
        <v>155</v>
      </c>
      <c r="Z9" s="72"/>
      <c r="AA9" s="71"/>
      <c r="AB9" s="72"/>
      <c r="AC9" s="71"/>
      <c r="AD9" s="72"/>
      <c r="AE9" s="74"/>
      <c r="AF9" s="74"/>
    </row>
    <row r="10" spans="1:3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3">
      <c r="A11" s="19">
        <f t="shared" ref="A11:A35" si="0">AH11</f>
        <v>1</v>
      </c>
      <c r="B11" s="31" t="s">
        <v>65</v>
      </c>
      <c r="C11" s="31" t="s">
        <v>66</v>
      </c>
      <c r="D11" s="13" t="s">
        <v>110</v>
      </c>
      <c r="E11" s="31">
        <v>7</v>
      </c>
      <c r="F11" s="47">
        <f t="shared" ref="F11:F36" si="1">IF(E11=0,,($E$9-E11)*$E$7*100/$E$9)</f>
        <v>162.16216216216216</v>
      </c>
      <c r="G11" s="31"/>
      <c r="H11" s="47">
        <f t="shared" ref="H11:H42" si="2">IF(G11=0,,($G$9-G11)*$G$7*100/$G$9)</f>
        <v>0</v>
      </c>
      <c r="I11" s="31">
        <v>9</v>
      </c>
      <c r="J11" s="47">
        <f t="shared" ref="J11:J42" si="3">IF(I11=0,,($I$9-I11)*$I$7*100/$I$9)</f>
        <v>482.69230769230768</v>
      </c>
      <c r="K11" s="31"/>
      <c r="L11" s="47">
        <f t="shared" ref="L11:L42" si="4">IF(K11=0,,($K$9-K11)*$K$7*100/$K$9)</f>
        <v>0</v>
      </c>
      <c r="M11" s="31">
        <v>41</v>
      </c>
      <c r="N11" s="47">
        <f t="shared" ref="N11:N42" si="5">IF(M11=0,,($M$9-M11)*$M$7*100/$M$9)</f>
        <v>413.8655462184874</v>
      </c>
      <c r="O11" s="31"/>
      <c r="P11" s="47">
        <f t="shared" ref="P11:P42" si="6">IF(O11=0,,($O$9-O11)*$O$7*100/$O$9)</f>
        <v>0</v>
      </c>
      <c r="Q11" s="31">
        <v>2</v>
      </c>
      <c r="R11" s="47">
        <f t="shared" ref="R11:R39" si="7">IF(Q11=0,,($Q$9-Q11)*$Q$7*100/$Q$9)</f>
        <v>188.23529411764707</v>
      </c>
      <c r="S11" s="31">
        <v>5</v>
      </c>
      <c r="T11" s="47">
        <f t="shared" ref="T11:T42" si="8">IF(S11=0,,($S$9-S11)*$S$7*100/$S$9)</f>
        <v>348.71794871794873</v>
      </c>
      <c r="U11" s="31">
        <v>3</v>
      </c>
      <c r="V11" s="47">
        <f t="shared" ref="V11:V42" si="9">IF(U11=0,,($U$9-U11)*$U$7*100/$U$9)</f>
        <v>493.24324324324323</v>
      </c>
      <c r="W11" s="31">
        <v>30</v>
      </c>
      <c r="X11" s="47">
        <f t="shared" ref="X11:X28" si="10">IF(W11=0,,($W$9-W11)*$W$7*100/$W$9)</f>
        <v>427.536231884058</v>
      </c>
      <c r="Y11" s="47">
        <v>6</v>
      </c>
      <c r="Z11" s="47">
        <f t="shared" ref="Z11:Z51" si="11">IF(Y11=0,,($Y$9-Y11)*$Y$7*100/$Y$9)</f>
        <v>576.77419354838707</v>
      </c>
      <c r="AA11" s="47"/>
      <c r="AB11" s="47">
        <f t="shared" ref="AB11:AB42" si="12">IF(AA11=0,,($AA$9-AA11)*$AA$7*100/$AA$9)</f>
        <v>0</v>
      </c>
      <c r="AC11" s="47"/>
      <c r="AD11" s="22">
        <f t="shared" ref="AD11:AD42" si="13">IF(AC11=0,,($AC$9-AC11)*$AC$7*100/$AC$9)</f>
        <v>0</v>
      </c>
      <c r="AE11" s="13"/>
      <c r="AF11" s="22">
        <f t="shared" ref="AF11:AF22" si="14">IF(AE11=0,,($AE$9-AE11)*$AE$7*100/$AE$9)</f>
        <v>0</v>
      </c>
      <c r="AG11" s="24">
        <f t="shared" ref="AG11:AG42" si="15">F11+H11+J11+L11+N11+P11+R11+X11+Z11+AD11+AF11+T11+V11+Z11+AD11+AB11</f>
        <v>3670.0011211326282</v>
      </c>
      <c r="AH11" s="6">
        <f t="shared" ref="AH11:AH42" si="16">ROW(B11)-10</f>
        <v>1</v>
      </c>
      <c r="AI11" s="6">
        <f>COUNTA(E11,G11,I11,K11,M11,O11,AE11,S11,Q11,#REF!)</f>
        <v>6</v>
      </c>
      <c r="AJ11" s="16">
        <f t="shared" ref="AJ11:AJ35" si="17">AI11/$G$3</f>
        <v>0.75</v>
      </c>
    </row>
    <row r="12" spans="1:36" x14ac:dyDescent="0.3">
      <c r="A12" s="19">
        <f t="shared" si="0"/>
        <v>2</v>
      </c>
      <c r="B12" s="13" t="s">
        <v>63</v>
      </c>
      <c r="C12" s="13" t="s">
        <v>64</v>
      </c>
      <c r="D12" s="13" t="s">
        <v>110</v>
      </c>
      <c r="E12" s="31">
        <v>18</v>
      </c>
      <c r="F12" s="47">
        <f t="shared" si="1"/>
        <v>102.70270270270271</v>
      </c>
      <c r="G12" s="31"/>
      <c r="H12" s="47">
        <f t="shared" si="2"/>
        <v>0</v>
      </c>
      <c r="I12" s="31">
        <v>52</v>
      </c>
      <c r="J12" s="47">
        <f t="shared" si="3"/>
        <v>400</v>
      </c>
      <c r="K12" s="31"/>
      <c r="L12" s="47">
        <f t="shared" si="4"/>
        <v>0</v>
      </c>
      <c r="M12" s="31">
        <v>61</v>
      </c>
      <c r="N12" s="47">
        <f t="shared" si="5"/>
        <v>371.84873949579833</v>
      </c>
      <c r="O12" s="31"/>
      <c r="P12" s="47">
        <f t="shared" si="6"/>
        <v>0</v>
      </c>
      <c r="Q12" s="31">
        <v>1</v>
      </c>
      <c r="R12" s="47">
        <f t="shared" si="7"/>
        <v>194.11764705882354</v>
      </c>
      <c r="S12" s="31">
        <v>1</v>
      </c>
      <c r="T12" s="47">
        <f t="shared" si="8"/>
        <v>389.74358974358972</v>
      </c>
      <c r="U12" s="31">
        <v>36</v>
      </c>
      <c r="V12" s="47">
        <f t="shared" si="9"/>
        <v>418.91891891891891</v>
      </c>
      <c r="W12" s="31">
        <v>5</v>
      </c>
      <c r="X12" s="47">
        <f t="shared" si="10"/>
        <v>487.92270531400965</v>
      </c>
      <c r="Y12" s="47">
        <v>8</v>
      </c>
      <c r="Z12" s="47">
        <f t="shared" si="11"/>
        <v>569.0322580645161</v>
      </c>
      <c r="AA12" s="47"/>
      <c r="AB12" s="47">
        <f t="shared" si="12"/>
        <v>0</v>
      </c>
      <c r="AC12" s="47"/>
      <c r="AD12" s="22">
        <f t="shared" si="13"/>
        <v>0</v>
      </c>
      <c r="AE12" s="13"/>
      <c r="AF12" s="22">
        <f t="shared" si="14"/>
        <v>0</v>
      </c>
      <c r="AG12" s="24">
        <f t="shared" si="15"/>
        <v>3503.3188193628753</v>
      </c>
      <c r="AH12" s="6">
        <f t="shared" si="16"/>
        <v>2</v>
      </c>
      <c r="AI12" s="6">
        <f>COUNTA(E12,G12,I12,K12,M12,O12,AE12,S12,Q12,#REF!)</f>
        <v>6</v>
      </c>
      <c r="AJ12" s="16">
        <f t="shared" si="17"/>
        <v>0.75</v>
      </c>
    </row>
    <row r="13" spans="1:36" x14ac:dyDescent="0.3">
      <c r="A13" s="19">
        <f t="shared" si="0"/>
        <v>3</v>
      </c>
      <c r="B13" s="31" t="s">
        <v>62</v>
      </c>
      <c r="C13" s="31" t="s">
        <v>170</v>
      </c>
      <c r="D13" s="13" t="s">
        <v>89</v>
      </c>
      <c r="E13" s="31">
        <v>3</v>
      </c>
      <c r="F13" s="47">
        <f t="shared" si="1"/>
        <v>183.78378378378378</v>
      </c>
      <c r="G13" s="31"/>
      <c r="H13" s="47">
        <f t="shared" si="2"/>
        <v>0</v>
      </c>
      <c r="I13" s="31">
        <v>15</v>
      </c>
      <c r="J13" s="47">
        <f t="shared" si="3"/>
        <v>471.15384615384613</v>
      </c>
      <c r="K13" s="31"/>
      <c r="L13" s="47">
        <f t="shared" si="4"/>
        <v>0</v>
      </c>
      <c r="M13" s="31">
        <v>60</v>
      </c>
      <c r="N13" s="47">
        <f t="shared" si="5"/>
        <v>373.94957983193279</v>
      </c>
      <c r="O13" s="31"/>
      <c r="P13" s="47">
        <f t="shared" si="6"/>
        <v>0</v>
      </c>
      <c r="Q13" s="31">
        <v>9</v>
      </c>
      <c r="R13" s="47">
        <f t="shared" si="7"/>
        <v>147.05882352941177</v>
      </c>
      <c r="S13" s="31"/>
      <c r="T13" s="47">
        <f t="shared" si="8"/>
        <v>0</v>
      </c>
      <c r="U13" s="31">
        <v>23</v>
      </c>
      <c r="V13" s="47">
        <f t="shared" si="9"/>
        <v>448.19819819819821</v>
      </c>
      <c r="W13" s="31">
        <v>6</v>
      </c>
      <c r="X13" s="47">
        <f t="shared" si="10"/>
        <v>485.50724637681162</v>
      </c>
      <c r="Y13" s="47">
        <v>11</v>
      </c>
      <c r="Z13" s="47">
        <f t="shared" si="11"/>
        <v>557.41935483870964</v>
      </c>
      <c r="AA13" s="47"/>
      <c r="AB13" s="47">
        <f t="shared" si="12"/>
        <v>0</v>
      </c>
      <c r="AC13" s="47"/>
      <c r="AD13" s="22">
        <f t="shared" si="13"/>
        <v>0</v>
      </c>
      <c r="AE13" s="13"/>
      <c r="AF13" s="22">
        <f t="shared" si="14"/>
        <v>0</v>
      </c>
      <c r="AG13" s="24">
        <f t="shared" si="15"/>
        <v>3224.4901875514038</v>
      </c>
      <c r="AH13" s="6">
        <f t="shared" si="16"/>
        <v>3</v>
      </c>
      <c r="AI13" s="6">
        <f>COUNTA(E13,G13,I13,K13,M13,O13,AE13,S13,Q13,#REF!)</f>
        <v>5</v>
      </c>
      <c r="AJ13" s="16">
        <f t="shared" si="17"/>
        <v>0.625</v>
      </c>
    </row>
    <row r="14" spans="1:36" x14ac:dyDescent="0.3">
      <c r="A14" s="19">
        <f t="shared" si="0"/>
        <v>4</v>
      </c>
      <c r="B14" s="31" t="s">
        <v>77</v>
      </c>
      <c r="C14" s="31" t="s">
        <v>71</v>
      </c>
      <c r="D14" s="13" t="s">
        <v>110</v>
      </c>
      <c r="E14" s="31">
        <v>10</v>
      </c>
      <c r="F14" s="47">
        <f t="shared" si="1"/>
        <v>145.94594594594594</v>
      </c>
      <c r="G14" s="31"/>
      <c r="H14" s="47">
        <f t="shared" si="2"/>
        <v>0</v>
      </c>
      <c r="I14" s="31">
        <v>118</v>
      </c>
      <c r="J14" s="47">
        <f t="shared" si="3"/>
        <v>273.07692307692309</v>
      </c>
      <c r="K14" s="31"/>
      <c r="L14" s="47">
        <f t="shared" si="4"/>
        <v>0</v>
      </c>
      <c r="M14" s="31">
        <v>77</v>
      </c>
      <c r="N14" s="47">
        <f t="shared" si="5"/>
        <v>338.23529411764707</v>
      </c>
      <c r="O14" s="31"/>
      <c r="P14" s="47">
        <f t="shared" si="6"/>
        <v>0</v>
      </c>
      <c r="Q14" s="31">
        <v>14</v>
      </c>
      <c r="R14" s="47">
        <f t="shared" si="7"/>
        <v>117.64705882352941</v>
      </c>
      <c r="S14" s="31">
        <v>3</v>
      </c>
      <c r="T14" s="47">
        <f t="shared" si="8"/>
        <v>369.23076923076923</v>
      </c>
      <c r="U14" s="31">
        <v>12</v>
      </c>
      <c r="V14" s="47">
        <f t="shared" si="9"/>
        <v>472.97297297297297</v>
      </c>
      <c r="W14" s="31">
        <v>11</v>
      </c>
      <c r="X14" s="47">
        <f t="shared" si="10"/>
        <v>473.42995169082127</v>
      </c>
      <c r="Y14" s="47">
        <v>43</v>
      </c>
      <c r="Z14" s="47">
        <f t="shared" si="11"/>
        <v>433.54838709677421</v>
      </c>
      <c r="AA14" s="47"/>
      <c r="AB14" s="47">
        <f t="shared" si="12"/>
        <v>0</v>
      </c>
      <c r="AC14" s="47"/>
      <c r="AD14" s="22">
        <f t="shared" si="13"/>
        <v>0</v>
      </c>
      <c r="AE14" s="13"/>
      <c r="AF14" s="22">
        <f t="shared" si="14"/>
        <v>0</v>
      </c>
      <c r="AG14" s="24">
        <f t="shared" si="15"/>
        <v>3057.6356900521573</v>
      </c>
      <c r="AH14" s="6">
        <f t="shared" si="16"/>
        <v>4</v>
      </c>
      <c r="AI14" s="6">
        <f>COUNTA(E14,G14,I14,K14,M14,O14,AE14,S14,Q14,#REF!)</f>
        <v>6</v>
      </c>
      <c r="AJ14" s="16">
        <f t="shared" si="17"/>
        <v>0.75</v>
      </c>
    </row>
    <row r="15" spans="1:36" x14ac:dyDescent="0.3">
      <c r="A15" s="19">
        <f t="shared" si="0"/>
        <v>5</v>
      </c>
      <c r="B15" s="13" t="s">
        <v>279</v>
      </c>
      <c r="C15" s="13" t="s">
        <v>280</v>
      </c>
      <c r="D15" s="13" t="s">
        <v>89</v>
      </c>
      <c r="E15" s="31">
        <v>16</v>
      </c>
      <c r="F15" s="47">
        <f t="shared" si="1"/>
        <v>113.51351351351352</v>
      </c>
      <c r="G15" s="31"/>
      <c r="H15" s="47">
        <f t="shared" si="2"/>
        <v>0</v>
      </c>
      <c r="I15" s="31">
        <v>83</v>
      </c>
      <c r="J15" s="47">
        <f t="shared" si="3"/>
        <v>340.38461538461536</v>
      </c>
      <c r="K15" s="31"/>
      <c r="L15" s="47">
        <f t="shared" si="4"/>
        <v>0</v>
      </c>
      <c r="M15" s="31">
        <v>83</v>
      </c>
      <c r="N15" s="47">
        <f t="shared" si="5"/>
        <v>325.63025210084032</v>
      </c>
      <c r="O15" s="31">
        <v>1</v>
      </c>
      <c r="P15" s="47">
        <f t="shared" si="6"/>
        <v>190</v>
      </c>
      <c r="Q15" s="31">
        <v>11</v>
      </c>
      <c r="R15" s="47">
        <f t="shared" si="7"/>
        <v>135.29411764705881</v>
      </c>
      <c r="S15" s="31">
        <v>3</v>
      </c>
      <c r="T15" s="47">
        <f t="shared" si="8"/>
        <v>369.23076923076923</v>
      </c>
      <c r="U15" s="31">
        <v>13</v>
      </c>
      <c r="V15" s="47">
        <f t="shared" si="9"/>
        <v>470.72072072072075</v>
      </c>
      <c r="W15" s="31">
        <v>99</v>
      </c>
      <c r="X15" s="47">
        <f t="shared" si="10"/>
        <v>260.86956521739131</v>
      </c>
      <c r="Y15" s="47">
        <v>56</v>
      </c>
      <c r="Z15" s="47">
        <f t="shared" si="11"/>
        <v>383.22580645161293</v>
      </c>
      <c r="AA15" s="47"/>
      <c r="AB15" s="47">
        <f t="shared" si="12"/>
        <v>0</v>
      </c>
      <c r="AC15" s="47"/>
      <c r="AD15" s="22">
        <f t="shared" si="13"/>
        <v>0</v>
      </c>
      <c r="AE15" s="13"/>
      <c r="AF15" s="22">
        <f t="shared" si="14"/>
        <v>0</v>
      </c>
      <c r="AG15" s="24">
        <f t="shared" si="15"/>
        <v>2972.0951667181353</v>
      </c>
      <c r="AH15" s="6">
        <f t="shared" si="16"/>
        <v>5</v>
      </c>
      <c r="AI15" s="6">
        <f>COUNTA(E15,G15,I15,K15,M15,O15,AE15,S15,Q15,#REF!)</f>
        <v>7</v>
      </c>
      <c r="AJ15" s="16">
        <f t="shared" si="17"/>
        <v>0.875</v>
      </c>
    </row>
    <row r="16" spans="1:36" x14ac:dyDescent="0.3">
      <c r="A16" s="19">
        <f t="shared" si="0"/>
        <v>6</v>
      </c>
      <c r="B16" s="31" t="s">
        <v>79</v>
      </c>
      <c r="C16" s="31" t="s">
        <v>80</v>
      </c>
      <c r="D16" s="13" t="s">
        <v>110</v>
      </c>
      <c r="E16" s="31">
        <v>3</v>
      </c>
      <c r="F16" s="47">
        <f t="shared" si="1"/>
        <v>183.78378378378378</v>
      </c>
      <c r="G16" s="31"/>
      <c r="H16" s="47">
        <f t="shared" si="2"/>
        <v>0</v>
      </c>
      <c r="I16" s="31">
        <v>11</v>
      </c>
      <c r="J16" s="47">
        <f t="shared" si="3"/>
        <v>478.84615384615387</v>
      </c>
      <c r="K16" s="31"/>
      <c r="L16" s="47">
        <f t="shared" si="4"/>
        <v>0</v>
      </c>
      <c r="M16" s="31">
        <v>44</v>
      </c>
      <c r="N16" s="47">
        <f t="shared" si="5"/>
        <v>407.56302521008405</v>
      </c>
      <c r="O16" s="31"/>
      <c r="P16" s="47">
        <f t="shared" si="6"/>
        <v>0</v>
      </c>
      <c r="Q16" s="31">
        <v>17</v>
      </c>
      <c r="R16" s="47">
        <f t="shared" si="7"/>
        <v>100</v>
      </c>
      <c r="S16" s="31"/>
      <c r="T16" s="47">
        <f t="shared" si="8"/>
        <v>0</v>
      </c>
      <c r="U16" s="31">
        <v>51</v>
      </c>
      <c r="V16" s="47">
        <f t="shared" si="9"/>
        <v>385.13513513513516</v>
      </c>
      <c r="W16" s="31">
        <v>67</v>
      </c>
      <c r="X16" s="47">
        <f t="shared" si="10"/>
        <v>338.16425120772948</v>
      </c>
      <c r="Y16" s="47">
        <v>16</v>
      </c>
      <c r="Z16" s="47">
        <f t="shared" si="11"/>
        <v>538.06451612903231</v>
      </c>
      <c r="AA16" s="47"/>
      <c r="AB16" s="47">
        <f t="shared" si="12"/>
        <v>0</v>
      </c>
      <c r="AC16" s="47"/>
      <c r="AD16" s="22">
        <f t="shared" si="13"/>
        <v>0</v>
      </c>
      <c r="AE16" s="13"/>
      <c r="AF16" s="22">
        <f t="shared" si="14"/>
        <v>0</v>
      </c>
      <c r="AG16" s="24">
        <f t="shared" si="15"/>
        <v>2969.6213814409507</v>
      </c>
      <c r="AH16" s="6">
        <f t="shared" si="16"/>
        <v>6</v>
      </c>
      <c r="AI16" s="6">
        <f>COUNTA(E16,G16,I16,K16,M16,O16,AE16,S16,Q16,#REF!)</f>
        <v>5</v>
      </c>
      <c r="AJ16" s="16">
        <f t="shared" si="17"/>
        <v>0.625</v>
      </c>
    </row>
    <row r="17" spans="1:36" x14ac:dyDescent="0.3">
      <c r="A17" s="19">
        <f t="shared" si="0"/>
        <v>7</v>
      </c>
      <c r="B17" s="31" t="s">
        <v>74</v>
      </c>
      <c r="C17" s="31" t="s">
        <v>75</v>
      </c>
      <c r="D17" s="13" t="s">
        <v>110</v>
      </c>
      <c r="E17" s="31">
        <v>2</v>
      </c>
      <c r="F17" s="47">
        <f t="shared" si="1"/>
        <v>189.18918918918919</v>
      </c>
      <c r="G17" s="31"/>
      <c r="H17" s="47">
        <f t="shared" si="2"/>
        <v>0</v>
      </c>
      <c r="I17" s="31"/>
      <c r="J17" s="47">
        <f t="shared" si="3"/>
        <v>0</v>
      </c>
      <c r="K17" s="31"/>
      <c r="L17" s="47">
        <f t="shared" si="4"/>
        <v>0</v>
      </c>
      <c r="M17" s="31">
        <v>47</v>
      </c>
      <c r="N17" s="47">
        <f t="shared" si="5"/>
        <v>401.26050420168065</v>
      </c>
      <c r="O17" s="31"/>
      <c r="P17" s="47">
        <f t="shared" si="6"/>
        <v>0</v>
      </c>
      <c r="Q17" s="31">
        <v>3</v>
      </c>
      <c r="R17" s="47">
        <f t="shared" si="7"/>
        <v>182.35294117647058</v>
      </c>
      <c r="S17" s="31">
        <v>14</v>
      </c>
      <c r="T17" s="47">
        <f t="shared" si="8"/>
        <v>256.41025641025641</v>
      </c>
      <c r="U17" s="31">
        <v>10</v>
      </c>
      <c r="V17" s="47">
        <f t="shared" si="9"/>
        <v>477.47747747747746</v>
      </c>
      <c r="W17" s="31">
        <v>58</v>
      </c>
      <c r="X17" s="47">
        <f t="shared" si="10"/>
        <v>359.9033816425121</v>
      </c>
      <c r="Y17" s="47">
        <v>44</v>
      </c>
      <c r="Z17" s="47">
        <f t="shared" si="11"/>
        <v>429.67741935483872</v>
      </c>
      <c r="AA17" s="47"/>
      <c r="AB17" s="47">
        <f t="shared" si="12"/>
        <v>0</v>
      </c>
      <c r="AC17" s="47"/>
      <c r="AD17" s="22">
        <f t="shared" si="13"/>
        <v>0</v>
      </c>
      <c r="AE17" s="13"/>
      <c r="AF17" s="22">
        <f t="shared" si="14"/>
        <v>0</v>
      </c>
      <c r="AG17" s="24">
        <f t="shared" si="15"/>
        <v>2725.9485888072636</v>
      </c>
      <c r="AH17" s="6">
        <f t="shared" si="16"/>
        <v>7</v>
      </c>
      <c r="AI17" s="6">
        <f>COUNTA(E17,G17,I17,K17,M17,O17,AE17,S17,Q17,#REF!)</f>
        <v>5</v>
      </c>
      <c r="AJ17" s="16">
        <f t="shared" si="17"/>
        <v>0.625</v>
      </c>
    </row>
    <row r="18" spans="1:36" x14ac:dyDescent="0.3">
      <c r="A18" s="19">
        <f t="shared" si="0"/>
        <v>8</v>
      </c>
      <c r="B18" s="13" t="s">
        <v>72</v>
      </c>
      <c r="C18" s="13" t="s">
        <v>73</v>
      </c>
      <c r="D18" s="13" t="s">
        <v>44</v>
      </c>
      <c r="E18" s="31">
        <v>19</v>
      </c>
      <c r="F18" s="47">
        <f t="shared" si="1"/>
        <v>97.297297297297291</v>
      </c>
      <c r="G18" s="31"/>
      <c r="H18" s="47">
        <f t="shared" si="2"/>
        <v>0</v>
      </c>
      <c r="I18" s="31"/>
      <c r="J18" s="47">
        <f t="shared" si="3"/>
        <v>0</v>
      </c>
      <c r="K18" s="31"/>
      <c r="L18" s="47">
        <f t="shared" si="4"/>
        <v>0</v>
      </c>
      <c r="M18" s="31">
        <v>11</v>
      </c>
      <c r="N18" s="47">
        <f t="shared" si="5"/>
        <v>476.89075630252103</v>
      </c>
      <c r="O18" s="31"/>
      <c r="P18" s="47">
        <f t="shared" si="6"/>
        <v>0</v>
      </c>
      <c r="Q18" s="31">
        <v>12</v>
      </c>
      <c r="R18" s="47">
        <f t="shared" si="7"/>
        <v>129.41176470588235</v>
      </c>
      <c r="S18" s="31"/>
      <c r="T18" s="47">
        <f t="shared" si="8"/>
        <v>0</v>
      </c>
      <c r="U18" s="31">
        <v>2</v>
      </c>
      <c r="V18" s="47">
        <f t="shared" si="9"/>
        <v>495.4954954954955</v>
      </c>
      <c r="W18" s="31">
        <v>28</v>
      </c>
      <c r="X18" s="47">
        <f t="shared" si="10"/>
        <v>432.3671497584541</v>
      </c>
      <c r="Y18" s="47">
        <v>31</v>
      </c>
      <c r="Z18" s="47">
        <f t="shared" si="11"/>
        <v>480</v>
      </c>
      <c r="AA18" s="47"/>
      <c r="AB18" s="47">
        <f t="shared" si="12"/>
        <v>0</v>
      </c>
      <c r="AC18" s="47"/>
      <c r="AD18" s="22">
        <f t="shared" si="13"/>
        <v>0</v>
      </c>
      <c r="AE18" s="13"/>
      <c r="AF18" s="22">
        <f t="shared" si="14"/>
        <v>0</v>
      </c>
      <c r="AG18" s="24">
        <f t="shared" si="15"/>
        <v>2591.4624635596501</v>
      </c>
      <c r="AH18" s="6">
        <f t="shared" si="16"/>
        <v>8</v>
      </c>
      <c r="AI18" s="6">
        <f>COUNTA(E18,G18,I18,K18,M18,O18,AE18,S18,Q18,#REF!)</f>
        <v>4</v>
      </c>
      <c r="AJ18" s="16">
        <f t="shared" si="17"/>
        <v>0.5</v>
      </c>
    </row>
    <row r="19" spans="1:36" x14ac:dyDescent="0.3">
      <c r="A19" s="19">
        <f t="shared" si="0"/>
        <v>9</v>
      </c>
      <c r="B19" s="31" t="s">
        <v>70</v>
      </c>
      <c r="C19" s="31" t="s">
        <v>71</v>
      </c>
      <c r="D19" s="13" t="s">
        <v>110</v>
      </c>
      <c r="E19" s="31">
        <v>1</v>
      </c>
      <c r="F19" s="47">
        <f t="shared" si="1"/>
        <v>194.59459459459458</v>
      </c>
      <c r="G19" s="31"/>
      <c r="H19" s="47">
        <f t="shared" si="2"/>
        <v>0</v>
      </c>
      <c r="I19" s="31">
        <v>108</v>
      </c>
      <c r="J19" s="47">
        <f t="shared" si="3"/>
        <v>292.30769230769232</v>
      </c>
      <c r="K19" s="31"/>
      <c r="L19" s="47">
        <f t="shared" si="4"/>
        <v>0</v>
      </c>
      <c r="M19" s="31">
        <v>48</v>
      </c>
      <c r="N19" s="47">
        <f t="shared" si="5"/>
        <v>399.15966386554624</v>
      </c>
      <c r="O19" s="31"/>
      <c r="P19" s="47">
        <f t="shared" si="6"/>
        <v>0</v>
      </c>
      <c r="Q19" s="31">
        <v>3</v>
      </c>
      <c r="R19" s="47">
        <f t="shared" si="7"/>
        <v>182.35294117647058</v>
      </c>
      <c r="S19" s="31">
        <v>2</v>
      </c>
      <c r="T19" s="47">
        <f t="shared" si="8"/>
        <v>379.4871794871795</v>
      </c>
      <c r="U19" s="31">
        <v>73</v>
      </c>
      <c r="V19" s="47">
        <f t="shared" si="9"/>
        <v>335.58558558558559</v>
      </c>
      <c r="W19" s="31"/>
      <c r="X19" s="47">
        <f t="shared" si="10"/>
        <v>0</v>
      </c>
      <c r="Y19" s="47">
        <v>52</v>
      </c>
      <c r="Z19" s="47">
        <f t="shared" si="11"/>
        <v>398.70967741935482</v>
      </c>
      <c r="AA19" s="47"/>
      <c r="AB19" s="47">
        <f t="shared" si="12"/>
        <v>0</v>
      </c>
      <c r="AC19" s="47"/>
      <c r="AD19" s="22">
        <f t="shared" si="13"/>
        <v>0</v>
      </c>
      <c r="AE19" s="13"/>
      <c r="AF19" s="22">
        <f t="shared" si="14"/>
        <v>0</v>
      </c>
      <c r="AG19" s="24">
        <f t="shared" si="15"/>
        <v>2580.9070118557784</v>
      </c>
      <c r="AH19" s="6">
        <f t="shared" si="16"/>
        <v>9</v>
      </c>
      <c r="AI19" s="6">
        <f>COUNTA(E19,G19,I19,K19,M19,O19,AE19,S19,Q19,#REF!)</f>
        <v>6</v>
      </c>
      <c r="AJ19" s="16">
        <f t="shared" si="17"/>
        <v>0.75</v>
      </c>
    </row>
    <row r="20" spans="1:36" x14ac:dyDescent="0.3">
      <c r="A20" s="19">
        <f t="shared" si="0"/>
        <v>10</v>
      </c>
      <c r="B20" s="31" t="s">
        <v>103</v>
      </c>
      <c r="C20" s="31" t="s">
        <v>104</v>
      </c>
      <c r="D20" s="13" t="s">
        <v>101</v>
      </c>
      <c r="E20" s="31">
        <v>9</v>
      </c>
      <c r="F20" s="47">
        <f t="shared" si="1"/>
        <v>151.35135135135135</v>
      </c>
      <c r="G20" s="31">
        <v>3</v>
      </c>
      <c r="H20" s="47">
        <f t="shared" si="2"/>
        <v>166.66666666666666</v>
      </c>
      <c r="I20" s="31">
        <v>21</v>
      </c>
      <c r="J20" s="47">
        <f t="shared" si="3"/>
        <v>459.61538461538464</v>
      </c>
      <c r="K20" s="31"/>
      <c r="L20" s="47">
        <f t="shared" si="4"/>
        <v>0</v>
      </c>
      <c r="M20" s="31">
        <v>58</v>
      </c>
      <c r="N20" s="47">
        <f t="shared" si="5"/>
        <v>378.15126050420167</v>
      </c>
      <c r="O20" s="31"/>
      <c r="P20" s="47">
        <f t="shared" si="6"/>
        <v>0</v>
      </c>
      <c r="Q20" s="31">
        <v>15</v>
      </c>
      <c r="R20" s="47">
        <f t="shared" si="7"/>
        <v>111.76470588235294</v>
      </c>
      <c r="S20" s="31">
        <v>6</v>
      </c>
      <c r="T20" s="47">
        <f t="shared" si="8"/>
        <v>338.46153846153845</v>
      </c>
      <c r="U20" s="31">
        <v>212</v>
      </c>
      <c r="V20" s="47">
        <f t="shared" si="9"/>
        <v>22.522522522522522</v>
      </c>
      <c r="W20" s="31"/>
      <c r="X20" s="47">
        <f t="shared" si="10"/>
        <v>0</v>
      </c>
      <c r="Y20" s="47">
        <v>54</v>
      </c>
      <c r="Z20" s="47">
        <f t="shared" si="11"/>
        <v>390.96774193548384</v>
      </c>
      <c r="AA20" s="47"/>
      <c r="AB20" s="47">
        <f t="shared" si="12"/>
        <v>0</v>
      </c>
      <c r="AC20" s="47"/>
      <c r="AD20" s="22">
        <f t="shared" si="13"/>
        <v>0</v>
      </c>
      <c r="AE20" s="13"/>
      <c r="AF20" s="22">
        <f t="shared" si="14"/>
        <v>0</v>
      </c>
      <c r="AG20" s="24">
        <f t="shared" si="15"/>
        <v>2410.4689138749854</v>
      </c>
      <c r="AH20" s="6">
        <f t="shared" si="16"/>
        <v>10</v>
      </c>
      <c r="AI20" s="6">
        <f>COUNTA(E20,G20,I20,K20,M20,O20,AE20,S20,Q20,#REF!)</f>
        <v>7</v>
      </c>
      <c r="AJ20" s="16">
        <f t="shared" si="17"/>
        <v>0.875</v>
      </c>
    </row>
    <row r="21" spans="1:36" x14ac:dyDescent="0.3">
      <c r="A21" s="19">
        <f t="shared" si="0"/>
        <v>11</v>
      </c>
      <c r="B21" s="31" t="s">
        <v>277</v>
      </c>
      <c r="C21" s="31" t="s">
        <v>271</v>
      </c>
      <c r="D21" s="13" t="s">
        <v>89</v>
      </c>
      <c r="E21" s="31">
        <v>6</v>
      </c>
      <c r="F21" s="47">
        <f t="shared" si="1"/>
        <v>167.56756756756758</v>
      </c>
      <c r="G21" s="31"/>
      <c r="H21" s="47">
        <f t="shared" si="2"/>
        <v>0</v>
      </c>
      <c r="I21" s="31">
        <v>100</v>
      </c>
      <c r="J21" s="47">
        <f t="shared" si="3"/>
        <v>307.69230769230768</v>
      </c>
      <c r="K21" s="31">
        <v>2</v>
      </c>
      <c r="L21" s="47">
        <f t="shared" si="4"/>
        <v>185.71428571428572</v>
      </c>
      <c r="M21" s="31">
        <v>81</v>
      </c>
      <c r="N21" s="47">
        <f t="shared" si="5"/>
        <v>329.83193277310926</v>
      </c>
      <c r="O21" s="31">
        <v>2</v>
      </c>
      <c r="P21" s="47">
        <f t="shared" si="6"/>
        <v>180</v>
      </c>
      <c r="Q21" s="31">
        <v>13</v>
      </c>
      <c r="R21" s="47">
        <f t="shared" si="7"/>
        <v>123.52941176470588</v>
      </c>
      <c r="S21" s="31"/>
      <c r="T21" s="47">
        <f t="shared" si="8"/>
        <v>0</v>
      </c>
      <c r="U21" s="31">
        <v>81</v>
      </c>
      <c r="V21" s="47">
        <f t="shared" si="9"/>
        <v>317.56756756756755</v>
      </c>
      <c r="W21" s="31">
        <v>92</v>
      </c>
      <c r="X21" s="47">
        <f t="shared" si="10"/>
        <v>277.77777777777777</v>
      </c>
      <c r="Y21" s="47">
        <v>99</v>
      </c>
      <c r="Z21" s="47">
        <f t="shared" si="11"/>
        <v>216.7741935483871</v>
      </c>
      <c r="AA21" s="47"/>
      <c r="AB21" s="47">
        <f t="shared" si="12"/>
        <v>0</v>
      </c>
      <c r="AC21" s="47"/>
      <c r="AD21" s="22">
        <f t="shared" si="13"/>
        <v>0</v>
      </c>
      <c r="AE21" s="13"/>
      <c r="AF21" s="22">
        <f t="shared" si="14"/>
        <v>0</v>
      </c>
      <c r="AG21" s="24">
        <f t="shared" si="15"/>
        <v>2323.2292379540959</v>
      </c>
      <c r="AH21" s="6">
        <f t="shared" si="16"/>
        <v>11</v>
      </c>
      <c r="AI21" s="6">
        <f>COUNTA(E21,G21,I21,K21,M21,O21,AE21,S21,Q21,#REF!)</f>
        <v>7</v>
      </c>
      <c r="AJ21" s="16">
        <f t="shared" si="17"/>
        <v>0.875</v>
      </c>
    </row>
    <row r="22" spans="1:36" x14ac:dyDescent="0.3">
      <c r="A22" s="19">
        <f t="shared" si="0"/>
        <v>12</v>
      </c>
      <c r="B22" s="13" t="s">
        <v>59</v>
      </c>
      <c r="C22" s="13" t="s">
        <v>178</v>
      </c>
      <c r="D22" s="13" t="s">
        <v>89</v>
      </c>
      <c r="E22" s="31">
        <v>15</v>
      </c>
      <c r="F22" s="47">
        <f t="shared" si="1"/>
        <v>118.91891891891892</v>
      </c>
      <c r="G22" s="31"/>
      <c r="H22" s="47">
        <f t="shared" si="2"/>
        <v>0</v>
      </c>
      <c r="I22" s="31">
        <v>112</v>
      </c>
      <c r="J22" s="47">
        <f t="shared" si="3"/>
        <v>284.61538461538464</v>
      </c>
      <c r="K22" s="31">
        <v>19</v>
      </c>
      <c r="L22" s="47">
        <f t="shared" si="4"/>
        <v>64.285714285714292</v>
      </c>
      <c r="M22" s="31">
        <v>101</v>
      </c>
      <c r="N22" s="47">
        <f t="shared" si="5"/>
        <v>287.81512605042019</v>
      </c>
      <c r="O22" s="31">
        <v>11</v>
      </c>
      <c r="P22" s="47">
        <f t="shared" si="6"/>
        <v>90</v>
      </c>
      <c r="Q22" s="31">
        <v>21</v>
      </c>
      <c r="R22" s="47">
        <f t="shared" si="7"/>
        <v>76.470588235294116</v>
      </c>
      <c r="S22" s="31">
        <v>17</v>
      </c>
      <c r="T22" s="47">
        <f t="shared" si="8"/>
        <v>225.64102564102564</v>
      </c>
      <c r="U22" s="31">
        <v>139</v>
      </c>
      <c r="V22" s="47">
        <f t="shared" si="9"/>
        <v>186.93693693693695</v>
      </c>
      <c r="W22" s="31">
        <v>43</v>
      </c>
      <c r="X22" s="47">
        <f t="shared" si="10"/>
        <v>396.1352657004831</v>
      </c>
      <c r="Y22" s="47">
        <v>90</v>
      </c>
      <c r="Z22" s="47">
        <f t="shared" si="11"/>
        <v>251.61290322580646</v>
      </c>
      <c r="AA22" s="47"/>
      <c r="AB22" s="47">
        <f t="shared" si="12"/>
        <v>0</v>
      </c>
      <c r="AC22" s="47"/>
      <c r="AD22" s="22">
        <f t="shared" si="13"/>
        <v>0</v>
      </c>
      <c r="AE22" s="13"/>
      <c r="AF22" s="22">
        <f t="shared" si="14"/>
        <v>0</v>
      </c>
      <c r="AG22" s="24">
        <f t="shared" si="15"/>
        <v>2234.0447668357911</v>
      </c>
      <c r="AH22" s="6">
        <f t="shared" si="16"/>
        <v>12</v>
      </c>
      <c r="AI22" s="6">
        <f>COUNTA(E22,G22,I22,K22,M22,O22,AE22,S22,Q22,#REF!)</f>
        <v>8</v>
      </c>
      <c r="AJ22" s="16">
        <f t="shared" si="17"/>
        <v>1</v>
      </c>
    </row>
    <row r="23" spans="1:36" x14ac:dyDescent="0.3">
      <c r="A23" s="19">
        <f>AH23</f>
        <v>13</v>
      </c>
      <c r="B23" s="13" t="s">
        <v>102</v>
      </c>
      <c r="C23" s="13" t="s">
        <v>55</v>
      </c>
      <c r="D23" s="13" t="s">
        <v>44</v>
      </c>
      <c r="E23" s="31">
        <v>23</v>
      </c>
      <c r="F23" s="47">
        <f t="shared" si="1"/>
        <v>75.675675675675677</v>
      </c>
      <c r="G23" s="31"/>
      <c r="H23" s="47">
        <f t="shared" si="2"/>
        <v>0</v>
      </c>
      <c r="I23" s="31">
        <v>190</v>
      </c>
      <c r="J23" s="47">
        <f t="shared" si="3"/>
        <v>134.61538461538461</v>
      </c>
      <c r="K23" s="31">
        <v>7</v>
      </c>
      <c r="L23" s="47">
        <f t="shared" si="4"/>
        <v>150</v>
      </c>
      <c r="M23" s="31">
        <v>72</v>
      </c>
      <c r="N23" s="47">
        <f t="shared" si="5"/>
        <v>348.73949579831935</v>
      </c>
      <c r="O23" s="31">
        <v>3</v>
      </c>
      <c r="P23" s="47">
        <f t="shared" si="6"/>
        <v>170</v>
      </c>
      <c r="Q23" s="31">
        <v>16</v>
      </c>
      <c r="R23" s="47">
        <f t="shared" si="7"/>
        <v>105.88235294117646</v>
      </c>
      <c r="S23" s="31">
        <v>21</v>
      </c>
      <c r="T23" s="47">
        <f t="shared" si="8"/>
        <v>184.61538461538461</v>
      </c>
      <c r="U23" s="31">
        <v>42</v>
      </c>
      <c r="V23" s="47">
        <f t="shared" si="9"/>
        <v>405.40540540540542</v>
      </c>
      <c r="W23" s="31">
        <v>135</v>
      </c>
      <c r="X23" s="47">
        <f t="shared" si="10"/>
        <v>173.91304347826087</v>
      </c>
      <c r="Y23" s="47">
        <v>110</v>
      </c>
      <c r="Z23" s="47">
        <f t="shared" si="11"/>
        <v>174.19354838709677</v>
      </c>
      <c r="AA23" s="47"/>
      <c r="AB23" s="47">
        <f t="shared" si="12"/>
        <v>0</v>
      </c>
      <c r="AC23" s="47"/>
      <c r="AD23" s="22">
        <f t="shared" si="13"/>
        <v>0</v>
      </c>
      <c r="AE23" s="13"/>
      <c r="AF23" s="22"/>
      <c r="AG23" s="24">
        <f t="shared" si="15"/>
        <v>2097.2338393038003</v>
      </c>
      <c r="AH23" s="6">
        <f t="shared" si="16"/>
        <v>13</v>
      </c>
      <c r="AI23" s="6">
        <f>COUNTA(E23,G23,I23,K23,M23,O23,AE23,S23,Q23,#REF!)</f>
        <v>8</v>
      </c>
      <c r="AJ23" s="16">
        <f t="shared" si="17"/>
        <v>1</v>
      </c>
    </row>
    <row r="24" spans="1:36" x14ac:dyDescent="0.3">
      <c r="A24" s="19">
        <f>AH24</f>
        <v>14</v>
      </c>
      <c r="B24" s="13" t="s">
        <v>205</v>
      </c>
      <c r="C24" s="13" t="s">
        <v>86</v>
      </c>
      <c r="D24" s="13" t="s">
        <v>89</v>
      </c>
      <c r="E24" s="31">
        <v>13</v>
      </c>
      <c r="F24" s="47">
        <f t="shared" si="1"/>
        <v>129.72972972972974</v>
      </c>
      <c r="G24" s="31"/>
      <c r="H24" s="47">
        <f t="shared" si="2"/>
        <v>0</v>
      </c>
      <c r="I24" s="31">
        <v>76</v>
      </c>
      <c r="J24" s="47">
        <f t="shared" si="3"/>
        <v>353.84615384615387</v>
      </c>
      <c r="K24" s="31"/>
      <c r="L24" s="47">
        <f t="shared" si="4"/>
        <v>0</v>
      </c>
      <c r="M24" s="31">
        <v>87</v>
      </c>
      <c r="N24" s="47">
        <f t="shared" si="5"/>
        <v>317.22689075630251</v>
      </c>
      <c r="O24" s="31">
        <v>3</v>
      </c>
      <c r="P24" s="47">
        <f t="shared" si="6"/>
        <v>170</v>
      </c>
      <c r="Q24" s="31">
        <v>10</v>
      </c>
      <c r="R24" s="47">
        <f t="shared" si="7"/>
        <v>141.1764705882353</v>
      </c>
      <c r="S24" s="31">
        <v>16</v>
      </c>
      <c r="T24" s="47">
        <f t="shared" si="8"/>
        <v>235.89743589743588</v>
      </c>
      <c r="U24" s="31">
        <v>181</v>
      </c>
      <c r="V24" s="47">
        <f t="shared" si="9"/>
        <v>92.342342342342349</v>
      </c>
      <c r="W24" s="31">
        <v>129</v>
      </c>
      <c r="X24" s="47">
        <f t="shared" si="10"/>
        <v>188.40579710144928</v>
      </c>
      <c r="Y24" s="47">
        <v>121</v>
      </c>
      <c r="Z24" s="47">
        <f t="shared" si="11"/>
        <v>131.61290322580646</v>
      </c>
      <c r="AA24" s="47"/>
      <c r="AB24" s="47">
        <f t="shared" si="12"/>
        <v>0</v>
      </c>
      <c r="AC24" s="47"/>
      <c r="AD24" s="22">
        <f t="shared" si="13"/>
        <v>0</v>
      </c>
      <c r="AE24" s="13"/>
      <c r="AF24" s="22">
        <f t="shared" ref="AF24:AF31" si="18">IF(AE24=0,,($AE$9-AE24)*$AE$7*100/$AE$9)</f>
        <v>0</v>
      </c>
      <c r="AG24" s="24">
        <f t="shared" si="15"/>
        <v>1891.850626713262</v>
      </c>
      <c r="AH24" s="6">
        <f t="shared" si="16"/>
        <v>14</v>
      </c>
      <c r="AI24" s="6">
        <f>COUNTA(E24,G24,I24,K24,M24,O24,AE24,S24,Q24,#REF!)</f>
        <v>7</v>
      </c>
      <c r="AJ24" s="16">
        <f t="shared" si="17"/>
        <v>0.875</v>
      </c>
    </row>
    <row r="25" spans="1:36" x14ac:dyDescent="0.3">
      <c r="A25" s="19">
        <f t="shared" si="0"/>
        <v>15</v>
      </c>
      <c r="B25" s="13" t="s">
        <v>144</v>
      </c>
      <c r="C25" s="13" t="s">
        <v>69</v>
      </c>
      <c r="D25" s="13" t="s">
        <v>110</v>
      </c>
      <c r="E25" s="31">
        <v>21</v>
      </c>
      <c r="F25" s="47">
        <f t="shared" si="1"/>
        <v>86.486486486486484</v>
      </c>
      <c r="G25" s="31">
        <v>10</v>
      </c>
      <c r="H25" s="47">
        <f t="shared" si="2"/>
        <v>88.888888888888886</v>
      </c>
      <c r="I25" s="31">
        <v>61</v>
      </c>
      <c r="J25" s="47">
        <f t="shared" si="3"/>
        <v>382.69230769230768</v>
      </c>
      <c r="K25" s="31"/>
      <c r="L25" s="47">
        <f t="shared" si="4"/>
        <v>0</v>
      </c>
      <c r="M25" s="31">
        <v>96</v>
      </c>
      <c r="N25" s="47">
        <f t="shared" si="5"/>
        <v>298.31932773109241</v>
      </c>
      <c r="O25" s="31"/>
      <c r="P25" s="47">
        <f t="shared" si="6"/>
        <v>0</v>
      </c>
      <c r="Q25" s="31">
        <v>6</v>
      </c>
      <c r="R25" s="47">
        <f t="shared" si="7"/>
        <v>164.70588235294119</v>
      </c>
      <c r="S25" s="31">
        <v>11</v>
      </c>
      <c r="T25" s="47">
        <f t="shared" si="8"/>
        <v>287.17948717948718</v>
      </c>
      <c r="U25" s="31">
        <v>98</v>
      </c>
      <c r="V25" s="47">
        <f t="shared" si="9"/>
        <v>279.27927927927925</v>
      </c>
      <c r="W25" s="31">
        <v>169</v>
      </c>
      <c r="X25" s="47">
        <f t="shared" si="10"/>
        <v>91.787439613526573</v>
      </c>
      <c r="Y25" s="47">
        <v>150</v>
      </c>
      <c r="Z25" s="47">
        <f t="shared" si="11"/>
        <v>19.35483870967742</v>
      </c>
      <c r="AA25" s="47"/>
      <c r="AB25" s="47">
        <f t="shared" si="12"/>
        <v>0</v>
      </c>
      <c r="AC25" s="47"/>
      <c r="AD25" s="22">
        <f t="shared" si="13"/>
        <v>0</v>
      </c>
      <c r="AE25" s="13"/>
      <c r="AF25" s="22">
        <f t="shared" si="18"/>
        <v>0</v>
      </c>
      <c r="AG25" s="24">
        <f t="shared" si="15"/>
        <v>1718.0487766433646</v>
      </c>
      <c r="AH25" s="6">
        <f t="shared" si="16"/>
        <v>15</v>
      </c>
      <c r="AI25" s="6">
        <f>COUNTA(E25,G25,I25,K25,M25,O25,AE25,S25,Q25,#REF!)</f>
        <v>7</v>
      </c>
      <c r="AJ25" s="16">
        <f t="shared" si="17"/>
        <v>0.875</v>
      </c>
    </row>
    <row r="26" spans="1:36" x14ac:dyDescent="0.3">
      <c r="A26" s="19">
        <f t="shared" si="0"/>
        <v>16</v>
      </c>
      <c r="B26" s="13" t="s">
        <v>84</v>
      </c>
      <c r="C26" s="13" t="s">
        <v>85</v>
      </c>
      <c r="D26" s="13" t="s">
        <v>110</v>
      </c>
      <c r="E26" s="31">
        <v>29</v>
      </c>
      <c r="F26" s="47">
        <f t="shared" si="1"/>
        <v>43.243243243243242</v>
      </c>
      <c r="G26" s="31"/>
      <c r="H26" s="47">
        <f t="shared" si="2"/>
        <v>0</v>
      </c>
      <c r="I26" s="31">
        <v>198</v>
      </c>
      <c r="J26" s="47">
        <f t="shared" si="3"/>
        <v>119.23076923076923</v>
      </c>
      <c r="K26" s="31"/>
      <c r="L26" s="47">
        <f t="shared" si="4"/>
        <v>0</v>
      </c>
      <c r="M26" s="31">
        <v>22</v>
      </c>
      <c r="N26" s="47">
        <f t="shared" si="5"/>
        <v>453.781512605042</v>
      </c>
      <c r="O26" s="31"/>
      <c r="P26" s="47">
        <f t="shared" si="6"/>
        <v>0</v>
      </c>
      <c r="Q26" s="31"/>
      <c r="R26" s="47">
        <f t="shared" si="7"/>
        <v>0</v>
      </c>
      <c r="S26" s="31">
        <v>24</v>
      </c>
      <c r="T26" s="47">
        <f t="shared" si="8"/>
        <v>153.84615384615384</v>
      </c>
      <c r="U26" s="31">
        <v>45</v>
      </c>
      <c r="V26" s="47">
        <f t="shared" si="9"/>
        <v>398.64864864864865</v>
      </c>
      <c r="W26" s="31">
        <v>154</v>
      </c>
      <c r="X26" s="47">
        <f t="shared" si="10"/>
        <v>128.01932367149757</v>
      </c>
      <c r="Y26" s="47">
        <v>125</v>
      </c>
      <c r="Z26" s="47">
        <f t="shared" si="11"/>
        <v>116.12903225806451</v>
      </c>
      <c r="AA26" s="47"/>
      <c r="AB26" s="47">
        <f t="shared" si="12"/>
        <v>0</v>
      </c>
      <c r="AC26" s="47"/>
      <c r="AD26" s="22">
        <f t="shared" si="13"/>
        <v>0</v>
      </c>
      <c r="AE26" s="13"/>
      <c r="AF26" s="22">
        <f t="shared" si="18"/>
        <v>0</v>
      </c>
      <c r="AG26" s="24">
        <f t="shared" si="15"/>
        <v>1529.0277157614833</v>
      </c>
      <c r="AH26" s="6">
        <f t="shared" si="16"/>
        <v>16</v>
      </c>
      <c r="AI26" s="6">
        <f>COUNTA(E26,G26,I26,K26,M26,O26,AE26,S26,Q26,#REF!)</f>
        <v>5</v>
      </c>
      <c r="AJ26" s="16">
        <f t="shared" si="17"/>
        <v>0.625</v>
      </c>
    </row>
    <row r="27" spans="1:36" x14ac:dyDescent="0.3">
      <c r="A27" s="19">
        <f t="shared" si="0"/>
        <v>17</v>
      </c>
      <c r="B27" s="13" t="s">
        <v>67</v>
      </c>
      <c r="C27" s="13" t="s">
        <v>68</v>
      </c>
      <c r="D27" s="13" t="s">
        <v>44</v>
      </c>
      <c r="E27" s="31">
        <v>25</v>
      </c>
      <c r="F27" s="47">
        <f t="shared" si="1"/>
        <v>64.86486486486487</v>
      </c>
      <c r="G27" s="31"/>
      <c r="H27" s="47">
        <f t="shared" si="2"/>
        <v>0</v>
      </c>
      <c r="I27" s="31">
        <v>103</v>
      </c>
      <c r="J27" s="47">
        <f t="shared" si="3"/>
        <v>301.92307692307691</v>
      </c>
      <c r="K27" s="31"/>
      <c r="L27" s="47">
        <f t="shared" si="4"/>
        <v>0</v>
      </c>
      <c r="M27" s="31">
        <v>114</v>
      </c>
      <c r="N27" s="47">
        <f t="shared" si="5"/>
        <v>260.50420168067228</v>
      </c>
      <c r="O27" s="31"/>
      <c r="P27" s="47">
        <f t="shared" si="6"/>
        <v>0</v>
      </c>
      <c r="Q27" s="31">
        <v>8</v>
      </c>
      <c r="R27" s="47">
        <f t="shared" si="7"/>
        <v>152.94117647058823</v>
      </c>
      <c r="S27" s="31"/>
      <c r="T27" s="47">
        <f t="shared" si="8"/>
        <v>0</v>
      </c>
      <c r="U27" s="31">
        <v>208</v>
      </c>
      <c r="V27" s="47">
        <f t="shared" si="9"/>
        <v>31.531531531531531</v>
      </c>
      <c r="W27" s="31">
        <v>121</v>
      </c>
      <c r="X27" s="47">
        <f t="shared" si="10"/>
        <v>207.72946859903382</v>
      </c>
      <c r="Y27" s="47">
        <v>143</v>
      </c>
      <c r="Z27" s="47">
        <f t="shared" si="11"/>
        <v>46.451612903225808</v>
      </c>
      <c r="AA27" s="47"/>
      <c r="AB27" s="47">
        <f t="shared" si="12"/>
        <v>0</v>
      </c>
      <c r="AC27" s="47"/>
      <c r="AD27" s="22">
        <f t="shared" si="13"/>
        <v>0</v>
      </c>
      <c r="AE27" s="13"/>
      <c r="AF27" s="22">
        <f t="shared" si="18"/>
        <v>0</v>
      </c>
      <c r="AG27" s="24">
        <f t="shared" si="15"/>
        <v>1112.3975458762193</v>
      </c>
      <c r="AH27" s="6">
        <f t="shared" si="16"/>
        <v>17</v>
      </c>
      <c r="AI27" s="6">
        <f>COUNTA(E27,G27,I27,K27,M27,O27,AE27,S27,Q27,#REF!)</f>
        <v>5</v>
      </c>
      <c r="AJ27" s="16">
        <f t="shared" si="17"/>
        <v>0.625</v>
      </c>
    </row>
    <row r="28" spans="1:36" x14ac:dyDescent="0.3">
      <c r="A28" s="19">
        <f t="shared" si="0"/>
        <v>18</v>
      </c>
      <c r="B28" s="13" t="s">
        <v>281</v>
      </c>
      <c r="C28" s="13" t="s">
        <v>106</v>
      </c>
      <c r="D28" s="13" t="s">
        <v>44</v>
      </c>
      <c r="E28" s="31">
        <v>28</v>
      </c>
      <c r="F28" s="47">
        <f t="shared" si="1"/>
        <v>48.648648648648646</v>
      </c>
      <c r="G28" s="31"/>
      <c r="H28" s="47">
        <f t="shared" si="2"/>
        <v>0</v>
      </c>
      <c r="I28" s="31">
        <v>122</v>
      </c>
      <c r="J28" s="47">
        <f t="shared" si="3"/>
        <v>265.38461538461536</v>
      </c>
      <c r="K28" s="31">
        <v>12</v>
      </c>
      <c r="L28" s="47">
        <f t="shared" si="4"/>
        <v>114.28571428571429</v>
      </c>
      <c r="M28" s="31">
        <v>163</v>
      </c>
      <c r="N28" s="47">
        <f t="shared" si="5"/>
        <v>157.56302521008402</v>
      </c>
      <c r="O28" s="31"/>
      <c r="P28" s="47">
        <f t="shared" si="6"/>
        <v>0</v>
      </c>
      <c r="Q28" s="31"/>
      <c r="R28" s="47">
        <f t="shared" si="7"/>
        <v>0</v>
      </c>
      <c r="S28" s="31">
        <v>9</v>
      </c>
      <c r="T28" s="47">
        <f t="shared" si="8"/>
        <v>307.69230769230768</v>
      </c>
      <c r="U28" s="31">
        <v>148</v>
      </c>
      <c r="V28" s="47">
        <f t="shared" si="9"/>
        <v>166.66666666666666</v>
      </c>
      <c r="W28" s="31"/>
      <c r="X28" s="47">
        <f t="shared" si="10"/>
        <v>0</v>
      </c>
      <c r="Y28" s="47"/>
      <c r="Z28" s="47">
        <f t="shared" si="11"/>
        <v>0</v>
      </c>
      <c r="AA28" s="47"/>
      <c r="AB28" s="47">
        <f t="shared" si="12"/>
        <v>0</v>
      </c>
      <c r="AC28" s="47"/>
      <c r="AD28" s="22">
        <f t="shared" si="13"/>
        <v>0</v>
      </c>
      <c r="AE28" s="13"/>
      <c r="AF28" s="22">
        <f t="shared" si="18"/>
        <v>0</v>
      </c>
      <c r="AG28" s="24">
        <f t="shared" si="15"/>
        <v>1060.2409778880367</v>
      </c>
      <c r="AH28" s="6">
        <f t="shared" si="16"/>
        <v>18</v>
      </c>
      <c r="AI28" s="6">
        <f>COUNTA(E28,G28,I28,K28,M28,O28,AE28,S28,Q28,#REF!)</f>
        <v>6</v>
      </c>
      <c r="AJ28" s="16">
        <f t="shared" si="17"/>
        <v>0.75</v>
      </c>
    </row>
    <row r="29" spans="1:36" x14ac:dyDescent="0.3">
      <c r="A29" s="19">
        <f t="shared" si="0"/>
        <v>19</v>
      </c>
      <c r="B29" s="31" t="s">
        <v>99</v>
      </c>
      <c r="C29" s="31" t="s">
        <v>100</v>
      </c>
      <c r="D29" s="13" t="s">
        <v>101</v>
      </c>
      <c r="E29" s="31">
        <v>8</v>
      </c>
      <c r="F29" s="47">
        <f t="shared" si="1"/>
        <v>156.75675675675674</v>
      </c>
      <c r="G29" s="31">
        <v>2</v>
      </c>
      <c r="H29" s="47">
        <f t="shared" si="2"/>
        <v>177.77777777777777</v>
      </c>
      <c r="I29" s="31"/>
      <c r="J29" s="47">
        <f t="shared" si="3"/>
        <v>0</v>
      </c>
      <c r="K29" s="31"/>
      <c r="L29" s="47">
        <f t="shared" si="4"/>
        <v>0</v>
      </c>
      <c r="M29" s="31">
        <v>56</v>
      </c>
      <c r="N29" s="47">
        <f t="shared" si="5"/>
        <v>382.35294117647061</v>
      </c>
      <c r="O29" s="31">
        <v>8</v>
      </c>
      <c r="P29" s="47">
        <f t="shared" si="6"/>
        <v>120</v>
      </c>
      <c r="Q29" s="31">
        <v>19</v>
      </c>
      <c r="R29" s="47">
        <f t="shared" si="7"/>
        <v>88.235294117647058</v>
      </c>
      <c r="S29" s="31">
        <v>27</v>
      </c>
      <c r="T29" s="47">
        <f t="shared" si="8"/>
        <v>123.07692307692308</v>
      </c>
      <c r="U29" s="31"/>
      <c r="V29" s="47">
        <f t="shared" si="9"/>
        <v>0</v>
      </c>
      <c r="W29" s="31"/>
      <c r="X29" s="47"/>
      <c r="Y29" s="47"/>
      <c r="Z29" s="47">
        <f t="shared" si="11"/>
        <v>0</v>
      </c>
      <c r="AA29" s="47"/>
      <c r="AB29" s="47">
        <f t="shared" si="12"/>
        <v>0</v>
      </c>
      <c r="AC29" s="47"/>
      <c r="AD29" s="22">
        <f t="shared" si="13"/>
        <v>0</v>
      </c>
      <c r="AE29" s="13"/>
      <c r="AF29" s="22">
        <f t="shared" si="18"/>
        <v>0</v>
      </c>
      <c r="AG29" s="24">
        <f t="shared" si="15"/>
        <v>1048.1996929055751</v>
      </c>
      <c r="AH29" s="6">
        <f t="shared" si="16"/>
        <v>19</v>
      </c>
      <c r="AI29" s="6">
        <f>COUNTA(E29,G29,I29,K29,M29,O29,AE29,S29,Q29,#REF!)</f>
        <v>7</v>
      </c>
      <c r="AJ29" s="16">
        <f t="shared" si="17"/>
        <v>0.875</v>
      </c>
    </row>
    <row r="30" spans="1:36" x14ac:dyDescent="0.3">
      <c r="A30" s="19">
        <f t="shared" si="0"/>
        <v>20</v>
      </c>
      <c r="B30" s="13" t="s">
        <v>81</v>
      </c>
      <c r="C30" s="13" t="s">
        <v>82</v>
      </c>
      <c r="D30" s="13" t="s">
        <v>109</v>
      </c>
      <c r="E30" s="31">
        <v>17</v>
      </c>
      <c r="F30" s="47">
        <f t="shared" si="1"/>
        <v>108.10810810810811</v>
      </c>
      <c r="G30" s="31"/>
      <c r="H30" s="47">
        <f t="shared" si="2"/>
        <v>0</v>
      </c>
      <c r="I30" s="31">
        <v>99</v>
      </c>
      <c r="J30" s="47">
        <f t="shared" si="3"/>
        <v>309.61538461538464</v>
      </c>
      <c r="K30" s="31"/>
      <c r="L30" s="47">
        <f t="shared" si="4"/>
        <v>0</v>
      </c>
      <c r="M30" s="31"/>
      <c r="N30" s="47">
        <f t="shared" si="5"/>
        <v>0</v>
      </c>
      <c r="O30" s="31"/>
      <c r="P30" s="47">
        <f t="shared" si="6"/>
        <v>0</v>
      </c>
      <c r="Q30" s="31">
        <v>22</v>
      </c>
      <c r="R30" s="47">
        <f t="shared" si="7"/>
        <v>70.588235294117652</v>
      </c>
      <c r="S30" s="31">
        <v>7</v>
      </c>
      <c r="T30" s="47">
        <f t="shared" si="8"/>
        <v>328.20512820512823</v>
      </c>
      <c r="U30" s="31"/>
      <c r="V30" s="47">
        <f t="shared" si="9"/>
        <v>0</v>
      </c>
      <c r="W30" s="31"/>
      <c r="X30" s="47">
        <f t="shared" ref="X30:X64" si="19">IF(W30=0,,($W$9-W30)*$W$7*100/$W$9)</f>
        <v>0</v>
      </c>
      <c r="Y30" s="47"/>
      <c r="Z30" s="47">
        <f t="shared" si="11"/>
        <v>0</v>
      </c>
      <c r="AA30" s="47"/>
      <c r="AB30" s="47">
        <f t="shared" si="12"/>
        <v>0</v>
      </c>
      <c r="AC30" s="47"/>
      <c r="AD30" s="22">
        <f t="shared" si="13"/>
        <v>0</v>
      </c>
      <c r="AE30" s="13"/>
      <c r="AF30" s="22">
        <f t="shared" si="18"/>
        <v>0</v>
      </c>
      <c r="AG30" s="24">
        <f t="shared" si="15"/>
        <v>816.51685622273862</v>
      </c>
      <c r="AH30" s="6">
        <f t="shared" si="16"/>
        <v>20</v>
      </c>
      <c r="AI30" s="6">
        <f>COUNTA(E30,G30,I30,K30,M30,O30,AE30,S30,Q30,#REF!)</f>
        <v>5</v>
      </c>
      <c r="AJ30" s="16">
        <f t="shared" si="17"/>
        <v>0.625</v>
      </c>
    </row>
    <row r="31" spans="1:36" x14ac:dyDescent="0.3">
      <c r="A31" s="19">
        <f t="shared" si="0"/>
        <v>21</v>
      </c>
      <c r="B31" s="31" t="s">
        <v>122</v>
      </c>
      <c r="C31" s="31" t="s">
        <v>69</v>
      </c>
      <c r="D31" s="13" t="s">
        <v>110</v>
      </c>
      <c r="E31" s="31">
        <v>11</v>
      </c>
      <c r="F31" s="47">
        <f t="shared" si="1"/>
        <v>140.54054054054055</v>
      </c>
      <c r="G31" s="31"/>
      <c r="H31" s="47">
        <f t="shared" si="2"/>
        <v>0</v>
      </c>
      <c r="I31" s="31"/>
      <c r="J31" s="47">
        <f t="shared" si="3"/>
        <v>0</v>
      </c>
      <c r="K31" s="31"/>
      <c r="L31" s="47">
        <f t="shared" si="4"/>
        <v>0</v>
      </c>
      <c r="M31" s="31">
        <v>123</v>
      </c>
      <c r="N31" s="47">
        <f t="shared" si="5"/>
        <v>241.59663865546219</v>
      </c>
      <c r="O31" s="31"/>
      <c r="P31" s="47">
        <f t="shared" si="6"/>
        <v>0</v>
      </c>
      <c r="Q31" s="31">
        <v>23</v>
      </c>
      <c r="R31" s="47">
        <f t="shared" si="7"/>
        <v>64.705882352941174</v>
      </c>
      <c r="S31" s="31">
        <v>10</v>
      </c>
      <c r="T31" s="47">
        <f t="shared" si="8"/>
        <v>297.43589743589746</v>
      </c>
      <c r="U31" s="31"/>
      <c r="V31" s="47">
        <f t="shared" si="9"/>
        <v>0</v>
      </c>
      <c r="W31" s="31"/>
      <c r="X31" s="47">
        <f t="shared" si="19"/>
        <v>0</v>
      </c>
      <c r="Y31" s="47"/>
      <c r="Z31" s="47">
        <f t="shared" si="11"/>
        <v>0</v>
      </c>
      <c r="AA31" s="47"/>
      <c r="AB31" s="47">
        <f t="shared" si="12"/>
        <v>0</v>
      </c>
      <c r="AC31" s="47"/>
      <c r="AD31" s="22">
        <f t="shared" si="13"/>
        <v>0</v>
      </c>
      <c r="AE31" s="13"/>
      <c r="AF31" s="22">
        <f t="shared" si="18"/>
        <v>0</v>
      </c>
      <c r="AG31" s="24">
        <f t="shared" si="15"/>
        <v>744.27895898484144</v>
      </c>
      <c r="AH31" s="6">
        <f t="shared" si="16"/>
        <v>21</v>
      </c>
      <c r="AI31" s="6">
        <f>COUNTA(E31,G31,I31,K31,M31,O31,AE31,S31,Q31,#REF!)</f>
        <v>5</v>
      </c>
      <c r="AJ31" s="16">
        <f t="shared" si="17"/>
        <v>0.625</v>
      </c>
    </row>
    <row r="32" spans="1:36" x14ac:dyDescent="0.3">
      <c r="A32" s="19">
        <f t="shared" si="0"/>
        <v>22</v>
      </c>
      <c r="B32" s="13" t="s">
        <v>83</v>
      </c>
      <c r="C32" s="13" t="s">
        <v>153</v>
      </c>
      <c r="D32" s="13" t="s">
        <v>110</v>
      </c>
      <c r="E32" s="31">
        <v>30</v>
      </c>
      <c r="F32" s="47">
        <f t="shared" si="1"/>
        <v>37.837837837837839</v>
      </c>
      <c r="G32" s="31">
        <v>17</v>
      </c>
      <c r="H32" s="47">
        <f t="shared" si="2"/>
        <v>11.111111111111111</v>
      </c>
      <c r="I32" s="31">
        <v>214</v>
      </c>
      <c r="J32" s="47">
        <f t="shared" si="3"/>
        <v>88.461538461538467</v>
      </c>
      <c r="K32" s="31"/>
      <c r="L32" s="47">
        <f t="shared" si="4"/>
        <v>0</v>
      </c>
      <c r="M32" s="31">
        <v>214</v>
      </c>
      <c r="N32" s="47">
        <f t="shared" si="5"/>
        <v>50.420168067226889</v>
      </c>
      <c r="O32" s="31">
        <v>9</v>
      </c>
      <c r="P32" s="47">
        <f t="shared" si="6"/>
        <v>110</v>
      </c>
      <c r="Q32" s="31">
        <v>24</v>
      </c>
      <c r="R32" s="47">
        <f t="shared" si="7"/>
        <v>58.823529411764703</v>
      </c>
      <c r="S32" s="31">
        <v>18</v>
      </c>
      <c r="T32" s="47">
        <f t="shared" si="8"/>
        <v>215.38461538461539</v>
      </c>
      <c r="U32" s="31">
        <v>153</v>
      </c>
      <c r="V32" s="47">
        <f t="shared" si="9"/>
        <v>155.40540540540542</v>
      </c>
      <c r="W32" s="31"/>
      <c r="X32" s="47">
        <f t="shared" si="19"/>
        <v>0</v>
      </c>
      <c r="Y32" s="47"/>
      <c r="Z32" s="47">
        <f t="shared" si="11"/>
        <v>0</v>
      </c>
      <c r="AA32" s="47"/>
      <c r="AB32" s="47">
        <f t="shared" si="12"/>
        <v>0</v>
      </c>
      <c r="AC32" s="47"/>
      <c r="AD32" s="22">
        <f t="shared" si="13"/>
        <v>0</v>
      </c>
      <c r="AE32" s="13"/>
      <c r="AF32" s="22"/>
      <c r="AG32" s="24">
        <f t="shared" si="15"/>
        <v>727.44420567949976</v>
      </c>
      <c r="AH32" s="6">
        <f t="shared" si="16"/>
        <v>22</v>
      </c>
      <c r="AI32" s="6">
        <f>COUNTA(E32,G32,I32,K32,M32,O32,AE32,S32,Q32,#REF!)</f>
        <v>8</v>
      </c>
      <c r="AJ32" s="16">
        <f t="shared" si="17"/>
        <v>1</v>
      </c>
    </row>
    <row r="33" spans="1:36" x14ac:dyDescent="0.3">
      <c r="A33" s="19">
        <f t="shared" si="0"/>
        <v>23</v>
      </c>
      <c r="B33" s="13" t="s">
        <v>87</v>
      </c>
      <c r="C33" s="13" t="s">
        <v>120</v>
      </c>
      <c r="D33" s="13" t="s">
        <v>110</v>
      </c>
      <c r="E33" s="31">
        <v>26</v>
      </c>
      <c r="F33" s="47">
        <f t="shared" si="1"/>
        <v>59.45945945945946</v>
      </c>
      <c r="G33" s="31"/>
      <c r="H33" s="47">
        <f t="shared" si="2"/>
        <v>0</v>
      </c>
      <c r="I33" s="31"/>
      <c r="J33" s="47">
        <f t="shared" si="3"/>
        <v>0</v>
      </c>
      <c r="K33" s="31"/>
      <c r="L33" s="47">
        <f t="shared" si="4"/>
        <v>0</v>
      </c>
      <c r="M33" s="31">
        <v>212</v>
      </c>
      <c r="N33" s="47">
        <f t="shared" si="5"/>
        <v>54.621848739495796</v>
      </c>
      <c r="O33" s="31"/>
      <c r="P33" s="47">
        <f t="shared" si="6"/>
        <v>0</v>
      </c>
      <c r="Q33" s="31">
        <v>20</v>
      </c>
      <c r="R33" s="47">
        <f t="shared" si="7"/>
        <v>82.352941176470594</v>
      </c>
      <c r="S33" s="31">
        <v>20</v>
      </c>
      <c r="T33" s="47">
        <f t="shared" si="8"/>
        <v>194.87179487179486</v>
      </c>
      <c r="U33" s="31">
        <v>92</v>
      </c>
      <c r="V33" s="47">
        <f t="shared" si="9"/>
        <v>292.7927927927928</v>
      </c>
      <c r="W33" s="31"/>
      <c r="X33" s="47">
        <f t="shared" si="19"/>
        <v>0</v>
      </c>
      <c r="Y33" s="47"/>
      <c r="Z33" s="47">
        <f t="shared" si="11"/>
        <v>0</v>
      </c>
      <c r="AA33" s="47"/>
      <c r="AB33" s="47">
        <f t="shared" si="12"/>
        <v>0</v>
      </c>
      <c r="AC33" s="47"/>
      <c r="AD33" s="22">
        <f t="shared" si="13"/>
        <v>0</v>
      </c>
      <c r="AE33" s="13"/>
      <c r="AF33" s="22">
        <f t="shared" ref="AF33:AF39" si="20">IF(AE33=0,,($AE$9-AE33)*$AE$7*100/$AE$9)</f>
        <v>0</v>
      </c>
      <c r="AG33" s="24">
        <f t="shared" si="15"/>
        <v>684.09883704001345</v>
      </c>
      <c r="AH33" s="6">
        <f t="shared" si="16"/>
        <v>23</v>
      </c>
      <c r="AI33" s="6">
        <f>COUNTA(E33,G33,I33,K33,M33,O33,AE33,S33,Q33,#REF!)</f>
        <v>5</v>
      </c>
      <c r="AJ33" s="16">
        <f t="shared" si="17"/>
        <v>0.625</v>
      </c>
    </row>
    <row r="34" spans="1:36" x14ac:dyDescent="0.3">
      <c r="A34" s="19">
        <f t="shared" si="0"/>
        <v>24</v>
      </c>
      <c r="B34" s="13" t="s">
        <v>278</v>
      </c>
      <c r="C34" s="13" t="s">
        <v>121</v>
      </c>
      <c r="D34" s="13" t="s">
        <v>110</v>
      </c>
      <c r="E34" s="31">
        <v>12</v>
      </c>
      <c r="F34" s="47">
        <f t="shared" si="1"/>
        <v>135.13513513513513</v>
      </c>
      <c r="G34" s="31"/>
      <c r="H34" s="47">
        <f t="shared" si="2"/>
        <v>0</v>
      </c>
      <c r="I34" s="31"/>
      <c r="J34" s="47">
        <f t="shared" si="3"/>
        <v>0</v>
      </c>
      <c r="K34" s="31"/>
      <c r="L34" s="47">
        <f t="shared" si="4"/>
        <v>0</v>
      </c>
      <c r="M34" s="31">
        <v>151</v>
      </c>
      <c r="N34" s="47">
        <f t="shared" si="5"/>
        <v>182.77310924369749</v>
      </c>
      <c r="O34" s="31"/>
      <c r="P34" s="47">
        <f t="shared" si="6"/>
        <v>0</v>
      </c>
      <c r="Q34" s="31"/>
      <c r="R34" s="47">
        <f t="shared" si="7"/>
        <v>0</v>
      </c>
      <c r="S34" s="31">
        <v>8</v>
      </c>
      <c r="T34" s="47">
        <f t="shared" si="8"/>
        <v>317.94871794871796</v>
      </c>
      <c r="U34" s="31"/>
      <c r="V34" s="47">
        <f t="shared" si="9"/>
        <v>0</v>
      </c>
      <c r="W34" s="31"/>
      <c r="X34" s="47">
        <f t="shared" si="19"/>
        <v>0</v>
      </c>
      <c r="Y34" s="47"/>
      <c r="Z34" s="47">
        <f t="shared" si="11"/>
        <v>0</v>
      </c>
      <c r="AA34" s="47"/>
      <c r="AB34" s="47">
        <f t="shared" si="12"/>
        <v>0</v>
      </c>
      <c r="AC34" s="47"/>
      <c r="AD34" s="22">
        <f t="shared" si="13"/>
        <v>0</v>
      </c>
      <c r="AE34" s="13"/>
      <c r="AF34" s="22">
        <f t="shared" si="20"/>
        <v>0</v>
      </c>
      <c r="AG34" s="24">
        <f t="shared" si="15"/>
        <v>635.85696232755049</v>
      </c>
      <c r="AH34" s="6">
        <f t="shared" si="16"/>
        <v>24</v>
      </c>
      <c r="AI34" s="6">
        <f>COUNTA(E34,G34,I34,K34,M34,O34,AE34,S34,Q34,#REF!)</f>
        <v>4</v>
      </c>
      <c r="AJ34" s="16">
        <f t="shared" si="17"/>
        <v>0.5</v>
      </c>
    </row>
    <row r="35" spans="1:36" x14ac:dyDescent="0.3">
      <c r="A35" s="19">
        <f t="shared" si="0"/>
        <v>25</v>
      </c>
      <c r="B35" s="13" t="s">
        <v>229</v>
      </c>
      <c r="C35" s="13" t="s">
        <v>132</v>
      </c>
      <c r="D35" s="13" t="s">
        <v>133</v>
      </c>
      <c r="E35" s="31">
        <v>19</v>
      </c>
      <c r="F35" s="47">
        <f t="shared" si="1"/>
        <v>97.297297297297291</v>
      </c>
      <c r="G35" s="31"/>
      <c r="H35" s="47">
        <f t="shared" si="2"/>
        <v>0</v>
      </c>
      <c r="I35" s="31"/>
      <c r="J35" s="47">
        <f t="shared" si="3"/>
        <v>0</v>
      </c>
      <c r="K35" s="31"/>
      <c r="L35" s="47">
        <f t="shared" si="4"/>
        <v>0</v>
      </c>
      <c r="M35" s="31">
        <v>153</v>
      </c>
      <c r="N35" s="47">
        <f t="shared" si="5"/>
        <v>178.57142857142858</v>
      </c>
      <c r="O35" s="31">
        <v>7</v>
      </c>
      <c r="P35" s="47">
        <f t="shared" si="6"/>
        <v>130</v>
      </c>
      <c r="Q35" s="31">
        <v>25</v>
      </c>
      <c r="R35" s="47">
        <f t="shared" si="7"/>
        <v>52.941176470588232</v>
      </c>
      <c r="S35" s="31">
        <v>22</v>
      </c>
      <c r="T35" s="47">
        <f t="shared" si="8"/>
        <v>174.35897435897436</v>
      </c>
      <c r="U35" s="31"/>
      <c r="V35" s="47">
        <f t="shared" si="9"/>
        <v>0</v>
      </c>
      <c r="W35" s="31"/>
      <c r="X35" s="47">
        <f t="shared" si="19"/>
        <v>0</v>
      </c>
      <c r="Y35" s="47"/>
      <c r="Z35" s="47">
        <f t="shared" si="11"/>
        <v>0</v>
      </c>
      <c r="AA35" s="47"/>
      <c r="AB35" s="47">
        <f t="shared" si="12"/>
        <v>0</v>
      </c>
      <c r="AC35" s="47"/>
      <c r="AD35" s="22">
        <f t="shared" si="13"/>
        <v>0</v>
      </c>
      <c r="AE35" s="13"/>
      <c r="AF35" s="22">
        <f t="shared" si="20"/>
        <v>0</v>
      </c>
      <c r="AG35" s="24">
        <f t="shared" si="15"/>
        <v>633.16887669828839</v>
      </c>
      <c r="AH35" s="6">
        <f t="shared" si="16"/>
        <v>25</v>
      </c>
      <c r="AI35" s="6">
        <f>COUNTA(E35,G35,I35,K35,M35,O35,AE35,S35,Q35,#REF!)</f>
        <v>6</v>
      </c>
      <c r="AJ35" s="16">
        <f t="shared" si="17"/>
        <v>0.75</v>
      </c>
    </row>
    <row r="36" spans="1:36" x14ac:dyDescent="0.3">
      <c r="A36" s="19">
        <f t="shared" ref="A36:A64" si="21">AH36</f>
        <v>26</v>
      </c>
      <c r="B36" s="13" t="s">
        <v>308</v>
      </c>
      <c r="C36" s="13" t="s">
        <v>309</v>
      </c>
      <c r="D36" s="13" t="s">
        <v>101</v>
      </c>
      <c r="E36" s="31"/>
      <c r="F36" s="47">
        <f t="shared" si="1"/>
        <v>0</v>
      </c>
      <c r="G36" s="31">
        <v>16</v>
      </c>
      <c r="H36" s="47">
        <f t="shared" si="2"/>
        <v>22.222222222222221</v>
      </c>
      <c r="I36" s="31"/>
      <c r="J36" s="47">
        <f t="shared" si="3"/>
        <v>0</v>
      </c>
      <c r="K36" s="31"/>
      <c r="L36" s="47">
        <f t="shared" si="4"/>
        <v>0</v>
      </c>
      <c r="M36" s="31">
        <v>108</v>
      </c>
      <c r="N36" s="47">
        <f t="shared" si="5"/>
        <v>273.10924369747897</v>
      </c>
      <c r="O36" s="31">
        <v>15</v>
      </c>
      <c r="P36" s="47">
        <f t="shared" si="6"/>
        <v>50</v>
      </c>
      <c r="Q36" s="31">
        <v>26</v>
      </c>
      <c r="R36" s="47">
        <f t="shared" si="7"/>
        <v>47.058823529411768</v>
      </c>
      <c r="S36" s="31">
        <v>19</v>
      </c>
      <c r="T36" s="47">
        <f t="shared" si="8"/>
        <v>205.12820512820514</v>
      </c>
      <c r="U36" s="31"/>
      <c r="V36" s="47">
        <f t="shared" si="9"/>
        <v>0</v>
      </c>
      <c r="W36" s="31"/>
      <c r="X36" s="47">
        <f t="shared" si="19"/>
        <v>0</v>
      </c>
      <c r="Y36" s="47"/>
      <c r="Z36" s="47">
        <f t="shared" si="11"/>
        <v>0</v>
      </c>
      <c r="AA36" s="47"/>
      <c r="AB36" s="47">
        <f t="shared" si="12"/>
        <v>0</v>
      </c>
      <c r="AC36" s="47"/>
      <c r="AD36" s="22">
        <f t="shared" si="13"/>
        <v>0</v>
      </c>
      <c r="AE36" s="13"/>
      <c r="AF36" s="22">
        <f t="shared" si="20"/>
        <v>0</v>
      </c>
      <c r="AG36" s="24">
        <f t="shared" si="15"/>
        <v>597.51849457731805</v>
      </c>
      <c r="AH36" s="6">
        <f t="shared" si="16"/>
        <v>26</v>
      </c>
      <c r="AI36" s="6">
        <f>COUNTA(E36,G36,I36,K36,M36,O36,AE36,S36,Q36,#REF!)</f>
        <v>6</v>
      </c>
      <c r="AJ36" s="16">
        <f t="shared" ref="AJ36:AJ64" si="22">AI36/$G$3</f>
        <v>0.75</v>
      </c>
    </row>
    <row r="37" spans="1:36" x14ac:dyDescent="0.3">
      <c r="A37" s="19">
        <f t="shared" si="21"/>
        <v>27</v>
      </c>
      <c r="B37" s="13" t="s">
        <v>514</v>
      </c>
      <c r="C37" s="13" t="s">
        <v>82</v>
      </c>
      <c r="D37" s="13" t="s">
        <v>89</v>
      </c>
      <c r="E37" s="31"/>
      <c r="F37" s="47"/>
      <c r="G37" s="31"/>
      <c r="H37" s="47">
        <f t="shared" si="2"/>
        <v>0</v>
      </c>
      <c r="I37" s="31"/>
      <c r="J37" s="47">
        <f t="shared" si="3"/>
        <v>0</v>
      </c>
      <c r="K37" s="31"/>
      <c r="L37" s="47">
        <f t="shared" si="4"/>
        <v>0</v>
      </c>
      <c r="M37" s="31"/>
      <c r="N37" s="47">
        <f t="shared" si="5"/>
        <v>0</v>
      </c>
      <c r="O37" s="31">
        <v>6</v>
      </c>
      <c r="P37" s="47">
        <f t="shared" si="6"/>
        <v>140</v>
      </c>
      <c r="Q37" s="31">
        <v>7</v>
      </c>
      <c r="R37" s="47">
        <f t="shared" si="7"/>
        <v>158.8235294117647</v>
      </c>
      <c r="S37" s="31">
        <v>12</v>
      </c>
      <c r="T37" s="47">
        <f t="shared" si="8"/>
        <v>276.92307692307691</v>
      </c>
      <c r="U37" s="31"/>
      <c r="V37" s="47">
        <f t="shared" si="9"/>
        <v>0</v>
      </c>
      <c r="W37" s="31"/>
      <c r="X37" s="47">
        <f t="shared" si="19"/>
        <v>0</v>
      </c>
      <c r="Y37" s="47"/>
      <c r="Z37" s="47">
        <f t="shared" si="11"/>
        <v>0</v>
      </c>
      <c r="AA37" s="47"/>
      <c r="AB37" s="47">
        <f t="shared" si="12"/>
        <v>0</v>
      </c>
      <c r="AC37" s="47"/>
      <c r="AD37" s="22">
        <f t="shared" si="13"/>
        <v>0</v>
      </c>
      <c r="AE37" s="13"/>
      <c r="AF37" s="22">
        <f t="shared" si="20"/>
        <v>0</v>
      </c>
      <c r="AG37" s="24">
        <f t="shared" si="15"/>
        <v>575.74660633484154</v>
      </c>
      <c r="AH37" s="6">
        <f t="shared" si="16"/>
        <v>27</v>
      </c>
      <c r="AI37" s="6">
        <f>COUNTA(E37,G37,I37,K37,M37,O37,AE37,S37,Q37,#REF!)</f>
        <v>4</v>
      </c>
      <c r="AJ37" s="16">
        <f t="shared" si="22"/>
        <v>0.5</v>
      </c>
    </row>
    <row r="38" spans="1:36" x14ac:dyDescent="0.3">
      <c r="A38" s="19">
        <f t="shared" si="21"/>
        <v>28</v>
      </c>
      <c r="B38" s="13" t="s">
        <v>206</v>
      </c>
      <c r="C38" s="13" t="s">
        <v>82</v>
      </c>
      <c r="D38" s="13" t="s">
        <v>89</v>
      </c>
      <c r="E38" s="31">
        <v>24</v>
      </c>
      <c r="F38" s="47">
        <f>IF(E38=0,,($E$9-E38)*$E$7*100/$E$9)</f>
        <v>70.270270270270274</v>
      </c>
      <c r="G38" s="31"/>
      <c r="H38" s="47">
        <f t="shared" si="2"/>
        <v>0</v>
      </c>
      <c r="I38" s="31"/>
      <c r="J38" s="47">
        <f t="shared" si="3"/>
        <v>0</v>
      </c>
      <c r="K38" s="31">
        <v>6</v>
      </c>
      <c r="L38" s="47">
        <f t="shared" si="4"/>
        <v>157.14285714285714</v>
      </c>
      <c r="M38" s="31">
        <v>221</v>
      </c>
      <c r="N38" s="47">
        <f t="shared" si="5"/>
        <v>35.714285714285715</v>
      </c>
      <c r="O38" s="31">
        <v>10</v>
      </c>
      <c r="P38" s="47">
        <f t="shared" si="6"/>
        <v>100</v>
      </c>
      <c r="Q38" s="31">
        <v>29</v>
      </c>
      <c r="R38" s="47">
        <f t="shared" si="7"/>
        <v>29.411764705882351</v>
      </c>
      <c r="S38" s="31"/>
      <c r="T38" s="47">
        <f t="shared" si="8"/>
        <v>0</v>
      </c>
      <c r="U38" s="31"/>
      <c r="V38" s="47">
        <f t="shared" si="9"/>
        <v>0</v>
      </c>
      <c r="W38" s="31"/>
      <c r="X38" s="47">
        <f t="shared" si="19"/>
        <v>0</v>
      </c>
      <c r="Y38" s="47"/>
      <c r="Z38" s="47">
        <f t="shared" si="11"/>
        <v>0</v>
      </c>
      <c r="AA38" s="47"/>
      <c r="AB38" s="47">
        <f t="shared" si="12"/>
        <v>0</v>
      </c>
      <c r="AC38" s="47"/>
      <c r="AD38" s="22">
        <f t="shared" si="13"/>
        <v>0</v>
      </c>
      <c r="AE38" s="13"/>
      <c r="AF38" s="22">
        <f t="shared" si="20"/>
        <v>0</v>
      </c>
      <c r="AG38" s="24">
        <f t="shared" si="15"/>
        <v>392.53917783329553</v>
      </c>
      <c r="AH38" s="6">
        <f t="shared" si="16"/>
        <v>28</v>
      </c>
      <c r="AI38" s="6">
        <f>COUNTA(E38,G38,I38,K38,M38,O38,AE38,S38,Q38,#REF!)</f>
        <v>6</v>
      </c>
      <c r="AJ38" s="16">
        <f t="shared" si="22"/>
        <v>0.75</v>
      </c>
    </row>
    <row r="39" spans="1:36" x14ac:dyDescent="0.3">
      <c r="A39" s="19">
        <f t="shared" si="21"/>
        <v>29</v>
      </c>
      <c r="B39" s="13" t="s">
        <v>84</v>
      </c>
      <c r="C39" s="13" t="s">
        <v>369</v>
      </c>
      <c r="D39" s="13" t="s">
        <v>110</v>
      </c>
      <c r="E39" s="31"/>
      <c r="F39" s="47"/>
      <c r="G39" s="31"/>
      <c r="H39" s="47">
        <f t="shared" si="2"/>
        <v>0</v>
      </c>
      <c r="I39" s="31"/>
      <c r="J39" s="47">
        <f t="shared" si="3"/>
        <v>0</v>
      </c>
      <c r="K39" s="31"/>
      <c r="L39" s="47">
        <f t="shared" si="4"/>
        <v>0</v>
      </c>
      <c r="M39" s="31"/>
      <c r="N39" s="47">
        <f t="shared" si="5"/>
        <v>0</v>
      </c>
      <c r="O39" s="31">
        <v>13</v>
      </c>
      <c r="P39" s="47">
        <f t="shared" si="6"/>
        <v>70</v>
      </c>
      <c r="Q39" s="31"/>
      <c r="R39" s="47">
        <f t="shared" si="7"/>
        <v>0</v>
      </c>
      <c r="S39" s="31">
        <v>15</v>
      </c>
      <c r="T39" s="47">
        <f t="shared" si="8"/>
        <v>246.15384615384616</v>
      </c>
      <c r="U39" s="31"/>
      <c r="V39" s="47">
        <f t="shared" si="9"/>
        <v>0</v>
      </c>
      <c r="W39" s="31"/>
      <c r="X39" s="47">
        <f t="shared" si="19"/>
        <v>0</v>
      </c>
      <c r="Y39" s="47"/>
      <c r="Z39" s="47">
        <f t="shared" si="11"/>
        <v>0</v>
      </c>
      <c r="AA39" s="47"/>
      <c r="AB39" s="47">
        <f t="shared" si="12"/>
        <v>0</v>
      </c>
      <c r="AC39" s="47"/>
      <c r="AD39" s="22">
        <f t="shared" si="13"/>
        <v>0</v>
      </c>
      <c r="AE39" s="13"/>
      <c r="AF39" s="22">
        <f t="shared" si="20"/>
        <v>0</v>
      </c>
      <c r="AG39" s="24">
        <f t="shared" si="15"/>
        <v>316.15384615384619</v>
      </c>
      <c r="AH39" s="6">
        <f t="shared" si="16"/>
        <v>29</v>
      </c>
      <c r="AI39" s="6">
        <f>COUNTA(E39,G39,I39,K39,M39,O39,AE39,S39,Q39,#REF!)</f>
        <v>3</v>
      </c>
      <c r="AJ39" s="16">
        <f t="shared" si="22"/>
        <v>0.375</v>
      </c>
    </row>
    <row r="40" spans="1:36" x14ac:dyDescent="0.3">
      <c r="A40" s="19">
        <f t="shared" si="21"/>
        <v>30</v>
      </c>
      <c r="B40" s="13" t="s">
        <v>811</v>
      </c>
      <c r="C40" s="13" t="s">
        <v>368</v>
      </c>
      <c r="D40" s="13" t="s">
        <v>110</v>
      </c>
      <c r="E40" s="31"/>
      <c r="F40" s="47"/>
      <c r="G40" s="31"/>
      <c r="H40" s="47">
        <f t="shared" si="2"/>
        <v>0</v>
      </c>
      <c r="I40" s="31"/>
      <c r="J40" s="47">
        <f t="shared" si="3"/>
        <v>0</v>
      </c>
      <c r="K40" s="31"/>
      <c r="L40" s="47">
        <f t="shared" si="4"/>
        <v>0</v>
      </c>
      <c r="M40" s="31"/>
      <c r="N40" s="47">
        <f t="shared" si="5"/>
        <v>0</v>
      </c>
      <c r="O40" s="31"/>
      <c r="P40" s="47">
        <f t="shared" si="6"/>
        <v>0</v>
      </c>
      <c r="Q40" s="31"/>
      <c r="R40" s="47"/>
      <c r="S40" s="31">
        <v>13</v>
      </c>
      <c r="T40" s="47">
        <f t="shared" si="8"/>
        <v>266.66666666666669</v>
      </c>
      <c r="U40" s="31"/>
      <c r="V40" s="47">
        <f t="shared" si="9"/>
        <v>0</v>
      </c>
      <c r="W40" s="31"/>
      <c r="X40" s="47">
        <f t="shared" si="19"/>
        <v>0</v>
      </c>
      <c r="Y40" s="47"/>
      <c r="Z40" s="47">
        <f t="shared" si="11"/>
        <v>0</v>
      </c>
      <c r="AA40" s="47"/>
      <c r="AB40" s="47">
        <f t="shared" si="12"/>
        <v>0</v>
      </c>
      <c r="AC40" s="47"/>
      <c r="AD40" s="22">
        <f t="shared" si="13"/>
        <v>0</v>
      </c>
      <c r="AE40" s="13"/>
      <c r="AF40" s="22"/>
      <c r="AG40" s="24">
        <f t="shared" si="15"/>
        <v>266.66666666666669</v>
      </c>
      <c r="AH40" s="6">
        <f t="shared" si="16"/>
        <v>30</v>
      </c>
      <c r="AI40" s="6">
        <f>COUNTA(E40,G40,I40,K40,M40,O40,AE40,S40,Q40,#REF!)</f>
        <v>2</v>
      </c>
      <c r="AJ40" s="16">
        <f t="shared" si="22"/>
        <v>0.25</v>
      </c>
    </row>
    <row r="41" spans="1:36" x14ac:dyDescent="0.3">
      <c r="A41" s="19">
        <f t="shared" si="21"/>
        <v>31</v>
      </c>
      <c r="B41" s="13" t="s">
        <v>154</v>
      </c>
      <c r="C41" s="13" t="s">
        <v>149</v>
      </c>
      <c r="D41" s="13" t="s">
        <v>109</v>
      </c>
      <c r="E41" s="31">
        <v>27</v>
      </c>
      <c r="F41" s="47">
        <f>IF(E41=0,,($E$9-E41)*$E$7*100/$E$9)</f>
        <v>54.054054054054056</v>
      </c>
      <c r="G41" s="31"/>
      <c r="H41" s="47">
        <f t="shared" si="2"/>
        <v>0</v>
      </c>
      <c r="I41" s="31"/>
      <c r="J41" s="47">
        <f t="shared" si="3"/>
        <v>0</v>
      </c>
      <c r="K41" s="31">
        <v>25</v>
      </c>
      <c r="L41" s="47">
        <f t="shared" si="4"/>
        <v>21.428571428571427</v>
      </c>
      <c r="M41" s="31"/>
      <c r="N41" s="47">
        <f t="shared" si="5"/>
        <v>0</v>
      </c>
      <c r="O41" s="31">
        <v>5</v>
      </c>
      <c r="P41" s="47">
        <f t="shared" si="6"/>
        <v>150</v>
      </c>
      <c r="Q41" s="31"/>
      <c r="R41" s="47">
        <f>IF(Q41=0,,($Q$9-Q41)*$Q$7*100/$Q$9)</f>
        <v>0</v>
      </c>
      <c r="S41" s="31"/>
      <c r="T41" s="47">
        <f t="shared" si="8"/>
        <v>0</v>
      </c>
      <c r="U41" s="31"/>
      <c r="V41" s="47">
        <f t="shared" si="9"/>
        <v>0</v>
      </c>
      <c r="W41" s="31"/>
      <c r="X41" s="47">
        <f t="shared" si="19"/>
        <v>0</v>
      </c>
      <c r="Y41" s="47"/>
      <c r="Z41" s="47">
        <f t="shared" si="11"/>
        <v>0</v>
      </c>
      <c r="AA41" s="47"/>
      <c r="AB41" s="47">
        <f t="shared" si="12"/>
        <v>0</v>
      </c>
      <c r="AC41" s="47"/>
      <c r="AD41" s="22">
        <f t="shared" si="13"/>
        <v>0</v>
      </c>
      <c r="AE41" s="13"/>
      <c r="AF41" s="22">
        <f>IF(AE41=0,,($AE$9-AE41)*$AE$7*100/$AE$9)</f>
        <v>0</v>
      </c>
      <c r="AG41" s="24">
        <f t="shared" si="15"/>
        <v>225.48262548262548</v>
      </c>
      <c r="AH41" s="6">
        <f t="shared" si="16"/>
        <v>31</v>
      </c>
      <c r="AI41" s="6">
        <f>COUNTA(E41,G41,I41,K41,M41,O41,AE41,S41,Q41,#REF!)</f>
        <v>4</v>
      </c>
      <c r="AJ41" s="16">
        <f t="shared" si="22"/>
        <v>0.5</v>
      </c>
    </row>
    <row r="42" spans="1:36" x14ac:dyDescent="0.3">
      <c r="A42" s="19">
        <f t="shared" si="21"/>
        <v>32</v>
      </c>
      <c r="B42" s="13" t="s">
        <v>208</v>
      </c>
      <c r="C42" s="13" t="s">
        <v>209</v>
      </c>
      <c r="D42" s="13" t="s">
        <v>101</v>
      </c>
      <c r="E42" s="31">
        <v>37</v>
      </c>
      <c r="F42" s="47">
        <f>5/2</f>
        <v>2.5</v>
      </c>
      <c r="G42" s="31"/>
      <c r="H42" s="47">
        <f t="shared" si="2"/>
        <v>0</v>
      </c>
      <c r="I42" s="31"/>
      <c r="J42" s="47">
        <f t="shared" si="3"/>
        <v>0</v>
      </c>
      <c r="K42" s="31"/>
      <c r="L42" s="47">
        <f t="shared" si="4"/>
        <v>0</v>
      </c>
      <c r="M42" s="31"/>
      <c r="N42" s="47">
        <f t="shared" si="5"/>
        <v>0</v>
      </c>
      <c r="O42" s="31">
        <v>12</v>
      </c>
      <c r="P42" s="47">
        <f t="shared" si="6"/>
        <v>80</v>
      </c>
      <c r="Q42" s="31"/>
      <c r="R42" s="47">
        <f>IF(Q42=0,,($Q$9-Q42)*$Q$7*100/$Q$9)</f>
        <v>0</v>
      </c>
      <c r="S42" s="31">
        <v>26</v>
      </c>
      <c r="T42" s="47">
        <f t="shared" si="8"/>
        <v>133.33333333333334</v>
      </c>
      <c r="U42" s="31"/>
      <c r="V42" s="47">
        <f t="shared" si="9"/>
        <v>0</v>
      </c>
      <c r="W42" s="31"/>
      <c r="X42" s="47">
        <f t="shared" si="19"/>
        <v>0</v>
      </c>
      <c r="Y42" s="47"/>
      <c r="Z42" s="47">
        <f t="shared" si="11"/>
        <v>0</v>
      </c>
      <c r="AA42" s="47"/>
      <c r="AB42" s="47">
        <f t="shared" si="12"/>
        <v>0</v>
      </c>
      <c r="AC42" s="47"/>
      <c r="AD42" s="22">
        <f t="shared" si="13"/>
        <v>0</v>
      </c>
      <c r="AE42" s="13"/>
      <c r="AF42" s="22">
        <f>IF(AE42=0,,($AE$9-AE42)*$AE$7*100/$AE$9)</f>
        <v>0</v>
      </c>
      <c r="AG42" s="24">
        <f t="shared" si="15"/>
        <v>215.83333333333334</v>
      </c>
      <c r="AH42" s="6">
        <f t="shared" si="16"/>
        <v>32</v>
      </c>
      <c r="AI42" s="6">
        <f>COUNTA(E42,G42,I42,K42,M42,O42,AE42,S42,Q42,#REF!)</f>
        <v>4</v>
      </c>
      <c r="AJ42" s="16">
        <f t="shared" si="22"/>
        <v>0.5</v>
      </c>
    </row>
    <row r="43" spans="1:36" x14ac:dyDescent="0.3">
      <c r="A43" s="19">
        <f t="shared" si="21"/>
        <v>33</v>
      </c>
      <c r="B43" s="13" t="s">
        <v>134</v>
      </c>
      <c r="C43" s="13" t="s">
        <v>46</v>
      </c>
      <c r="D43" s="13" t="s">
        <v>101</v>
      </c>
      <c r="E43" s="31">
        <v>22</v>
      </c>
      <c r="F43" s="47">
        <f>IF(E43=0,,($E$9-E43)*$E$7*100/$E$9)</f>
        <v>81.081081081081081</v>
      </c>
      <c r="G43" s="31">
        <v>9</v>
      </c>
      <c r="H43" s="47">
        <f t="shared" ref="H43:H64" si="23">IF(G43=0,,($G$9-G43)*$G$7*100/$G$9)</f>
        <v>100</v>
      </c>
      <c r="I43" s="31"/>
      <c r="J43" s="47">
        <f t="shared" ref="J43:J64" si="24">IF(I43=0,,($I$9-I43)*$I$7*100/$I$9)</f>
        <v>0</v>
      </c>
      <c r="K43" s="31"/>
      <c r="L43" s="47">
        <f t="shared" ref="L43:L64" si="25">IF(K43=0,,($K$9-K43)*$K$7*100/$K$9)</f>
        <v>0</v>
      </c>
      <c r="M43" s="31"/>
      <c r="N43" s="47">
        <f t="shared" ref="N43:N64" si="26">IF(M43=0,,($M$9-M43)*$M$7*100/$M$9)</f>
        <v>0</v>
      </c>
      <c r="O43" s="31"/>
      <c r="P43" s="47">
        <f t="shared" ref="P43:P60" si="27">IF(O43=0,,($O$9-O43)*$O$7*100/$O$9)</f>
        <v>0</v>
      </c>
      <c r="Q43" s="31"/>
      <c r="R43" s="47">
        <f>IF(Q43=0,,($Q$9-Q43)*$Q$7*100/$Q$9)</f>
        <v>0</v>
      </c>
      <c r="S43" s="31"/>
      <c r="T43" s="47">
        <f t="shared" ref="T43:T64" si="28">IF(S43=0,,($S$9-S43)*$S$7*100/$S$9)</f>
        <v>0</v>
      </c>
      <c r="U43" s="31"/>
      <c r="V43" s="47">
        <f t="shared" ref="V43:V64" si="29">IF(U43=0,,($U$9-U43)*$U$7*100/$U$9)</f>
        <v>0</v>
      </c>
      <c r="W43" s="31"/>
      <c r="X43" s="47">
        <f t="shared" si="19"/>
        <v>0</v>
      </c>
      <c r="Y43" s="47"/>
      <c r="Z43" s="47">
        <f t="shared" si="11"/>
        <v>0</v>
      </c>
      <c r="AA43" s="47"/>
      <c r="AB43" s="47">
        <f t="shared" ref="AB43:AB64" si="30">IF(AA43=0,,($AA$9-AA43)*$AA$7*100/$AA$9)</f>
        <v>0</v>
      </c>
      <c r="AC43" s="47"/>
      <c r="AD43" s="22">
        <f t="shared" ref="AD43:AD64" si="31">IF(AC43=0,,($AC$9-AC43)*$AC$7*100/$AC$9)</f>
        <v>0</v>
      </c>
      <c r="AE43" s="13"/>
      <c r="AF43" s="22">
        <f>IF(AE43=0,,($AE$9-AE43)*$AE$7*100/$AE$9)</f>
        <v>0</v>
      </c>
      <c r="AG43" s="24">
        <f t="shared" ref="AG43:AG64" si="32">F43+H43+J43+L43+N43+P43+R43+X43+Z43+AD43+AF43+T43+V43+Z43+AD43+AB43</f>
        <v>181.08108108108109</v>
      </c>
      <c r="AH43" s="6">
        <f t="shared" ref="AH43:AH64" si="33">ROW(B43)-10</f>
        <v>33</v>
      </c>
      <c r="AI43" s="6">
        <f>COUNTA(E43,G43,I43,K43,M43,O43,AE43,S43,Q43,#REF!)</f>
        <v>3</v>
      </c>
      <c r="AJ43" s="16">
        <f t="shared" si="22"/>
        <v>0.375</v>
      </c>
    </row>
    <row r="44" spans="1:36" x14ac:dyDescent="0.3">
      <c r="A44" s="19">
        <f t="shared" si="21"/>
        <v>34</v>
      </c>
      <c r="B44" s="13" t="s">
        <v>812</v>
      </c>
      <c r="C44" s="13" t="s">
        <v>813</v>
      </c>
      <c r="D44" s="13" t="s">
        <v>44</v>
      </c>
      <c r="E44" s="31"/>
      <c r="F44" s="47"/>
      <c r="G44" s="31"/>
      <c r="H44" s="47">
        <f t="shared" si="23"/>
        <v>0</v>
      </c>
      <c r="I44" s="31"/>
      <c r="J44" s="47">
        <f t="shared" si="24"/>
        <v>0</v>
      </c>
      <c r="K44" s="31"/>
      <c r="L44" s="47">
        <f t="shared" si="25"/>
        <v>0</v>
      </c>
      <c r="M44" s="31"/>
      <c r="N44" s="47">
        <f t="shared" si="26"/>
        <v>0</v>
      </c>
      <c r="O44" s="31"/>
      <c r="P44" s="47">
        <f t="shared" si="27"/>
        <v>0</v>
      </c>
      <c r="Q44" s="31"/>
      <c r="R44" s="47"/>
      <c r="S44" s="31">
        <v>23</v>
      </c>
      <c r="T44" s="47">
        <f t="shared" si="28"/>
        <v>164.10256410256412</v>
      </c>
      <c r="U44" s="31"/>
      <c r="V44" s="47">
        <f t="shared" si="29"/>
        <v>0</v>
      </c>
      <c r="W44" s="31"/>
      <c r="X44" s="47">
        <f t="shared" si="19"/>
        <v>0</v>
      </c>
      <c r="Y44" s="47"/>
      <c r="Z44" s="47">
        <f t="shared" si="11"/>
        <v>0</v>
      </c>
      <c r="AA44" s="47"/>
      <c r="AB44" s="47">
        <f t="shared" si="30"/>
        <v>0</v>
      </c>
      <c r="AC44" s="47"/>
      <c r="AD44" s="22">
        <f t="shared" si="31"/>
        <v>0</v>
      </c>
      <c r="AE44" s="13"/>
      <c r="AF44" s="22"/>
      <c r="AG44" s="24">
        <f t="shared" si="32"/>
        <v>164.10256410256412</v>
      </c>
      <c r="AH44" s="6">
        <f t="shared" si="33"/>
        <v>34</v>
      </c>
      <c r="AI44" s="6">
        <f>COUNTA(E44,G44,I44,K44,M44,O44,AE44,S44,Q44,#REF!)</f>
        <v>2</v>
      </c>
      <c r="AJ44" s="16">
        <f t="shared" si="22"/>
        <v>0.25</v>
      </c>
    </row>
    <row r="45" spans="1:36" x14ac:dyDescent="0.3">
      <c r="A45" s="19">
        <f t="shared" si="21"/>
        <v>35</v>
      </c>
      <c r="B45" s="13" t="s">
        <v>681</v>
      </c>
      <c r="C45" s="13" t="s">
        <v>297</v>
      </c>
      <c r="D45" s="13" t="s">
        <v>628</v>
      </c>
      <c r="E45" s="31"/>
      <c r="F45" s="47"/>
      <c r="G45" s="31"/>
      <c r="H45" s="47">
        <f t="shared" si="23"/>
        <v>0</v>
      </c>
      <c r="I45" s="31"/>
      <c r="J45" s="47">
        <f t="shared" si="24"/>
        <v>0</v>
      </c>
      <c r="K45" s="31"/>
      <c r="L45" s="47">
        <f t="shared" si="25"/>
        <v>0</v>
      </c>
      <c r="M45" s="31"/>
      <c r="N45" s="47">
        <f t="shared" si="26"/>
        <v>0</v>
      </c>
      <c r="O45" s="31"/>
      <c r="P45" s="47">
        <f t="shared" si="27"/>
        <v>0</v>
      </c>
      <c r="Q45" s="31">
        <v>31</v>
      </c>
      <c r="R45" s="47">
        <f>IF(Q45=0,,($Q$9-Q45)*$Q$7*100/$Q$9)</f>
        <v>17.647058823529413</v>
      </c>
      <c r="S45" s="31">
        <v>25</v>
      </c>
      <c r="T45" s="47">
        <f t="shared" si="28"/>
        <v>143.58974358974359</v>
      </c>
      <c r="U45" s="31"/>
      <c r="V45" s="47">
        <f t="shared" si="29"/>
        <v>0</v>
      </c>
      <c r="W45" s="31"/>
      <c r="X45" s="47">
        <f t="shared" si="19"/>
        <v>0</v>
      </c>
      <c r="Y45" s="47"/>
      <c r="Z45" s="47">
        <f t="shared" si="11"/>
        <v>0</v>
      </c>
      <c r="AA45" s="47"/>
      <c r="AB45" s="47">
        <f t="shared" si="30"/>
        <v>0</v>
      </c>
      <c r="AC45" s="47"/>
      <c r="AD45" s="22">
        <f t="shared" si="31"/>
        <v>0</v>
      </c>
      <c r="AE45" s="13"/>
      <c r="AF45" s="22">
        <f>IF(AE45=0,,($AE$9-AE45)*$AE$7*100/$AE$9)</f>
        <v>0</v>
      </c>
      <c r="AG45" s="24">
        <f t="shared" si="32"/>
        <v>161.23680241327301</v>
      </c>
      <c r="AH45" s="6">
        <f t="shared" si="33"/>
        <v>35</v>
      </c>
      <c r="AI45" s="6">
        <f>COUNTA(E45,G45,I45,K45,M45,O45,AE45,S45,Q45,#REF!)</f>
        <v>3</v>
      </c>
      <c r="AJ45" s="16">
        <f t="shared" si="22"/>
        <v>0.375</v>
      </c>
    </row>
    <row r="46" spans="1:36" x14ac:dyDescent="0.3">
      <c r="A46" s="19">
        <f t="shared" si="21"/>
        <v>36</v>
      </c>
      <c r="B46" s="13" t="s">
        <v>155</v>
      </c>
      <c r="C46" s="13" t="s">
        <v>156</v>
      </c>
      <c r="D46" s="13" t="s">
        <v>109</v>
      </c>
      <c r="E46" s="31">
        <v>36</v>
      </c>
      <c r="F46" s="47">
        <f>IF(E46=0,,($E$9-E46)*$E$7*100/$E$9)</f>
        <v>5.4054054054054053</v>
      </c>
      <c r="G46" s="31"/>
      <c r="H46" s="47">
        <f t="shared" si="23"/>
        <v>0</v>
      </c>
      <c r="I46" s="31"/>
      <c r="J46" s="47">
        <f t="shared" si="24"/>
        <v>0</v>
      </c>
      <c r="K46" s="31"/>
      <c r="L46" s="47">
        <f t="shared" si="25"/>
        <v>0</v>
      </c>
      <c r="M46" s="31"/>
      <c r="N46" s="47">
        <f t="shared" si="26"/>
        <v>0</v>
      </c>
      <c r="O46" s="31"/>
      <c r="P46" s="47">
        <f t="shared" si="27"/>
        <v>0</v>
      </c>
      <c r="Q46" s="31">
        <v>28</v>
      </c>
      <c r="R46" s="47">
        <f>IF(Q46=0,,($Q$9-Q46)*$Q$7*100/$Q$9)</f>
        <v>35.294117647058826</v>
      </c>
      <c r="S46" s="31">
        <v>28</v>
      </c>
      <c r="T46" s="47">
        <f t="shared" si="28"/>
        <v>112.82051282051282</v>
      </c>
      <c r="U46" s="31"/>
      <c r="V46" s="47">
        <f t="shared" si="29"/>
        <v>0</v>
      </c>
      <c r="W46" s="31"/>
      <c r="X46" s="47">
        <f t="shared" si="19"/>
        <v>0</v>
      </c>
      <c r="Y46" s="47"/>
      <c r="Z46" s="47">
        <f t="shared" si="11"/>
        <v>0</v>
      </c>
      <c r="AA46" s="47"/>
      <c r="AB46" s="47">
        <f t="shared" si="30"/>
        <v>0</v>
      </c>
      <c r="AC46" s="47"/>
      <c r="AD46" s="22">
        <f t="shared" si="31"/>
        <v>0</v>
      </c>
      <c r="AE46" s="13"/>
      <c r="AF46" s="22"/>
      <c r="AG46" s="24">
        <f t="shared" si="32"/>
        <v>153.52003587297705</v>
      </c>
      <c r="AH46" s="6">
        <f t="shared" si="33"/>
        <v>36</v>
      </c>
      <c r="AI46" s="6">
        <f>COUNTA(E46,G46,I46,K46,M46,O46,AE46,S46,Q46,#REF!)</f>
        <v>4</v>
      </c>
      <c r="AJ46" s="16">
        <f t="shared" si="22"/>
        <v>0.5</v>
      </c>
    </row>
    <row r="47" spans="1:36" x14ac:dyDescent="0.3">
      <c r="A47" s="19">
        <f t="shared" si="21"/>
        <v>37</v>
      </c>
      <c r="B47" s="13" t="s">
        <v>207</v>
      </c>
      <c r="C47" s="13" t="s">
        <v>157</v>
      </c>
      <c r="D47" s="13" t="s">
        <v>109</v>
      </c>
      <c r="E47" s="31">
        <v>31</v>
      </c>
      <c r="F47" s="47">
        <f>IF(E47=0,,($E$9-E47)*$E$7*100/$E$9)</f>
        <v>32.432432432432435</v>
      </c>
      <c r="G47" s="31"/>
      <c r="H47" s="47">
        <f t="shared" si="23"/>
        <v>0</v>
      </c>
      <c r="I47" s="31"/>
      <c r="J47" s="47">
        <f t="shared" si="24"/>
        <v>0</v>
      </c>
      <c r="K47" s="31"/>
      <c r="L47" s="47">
        <f t="shared" si="25"/>
        <v>0</v>
      </c>
      <c r="M47" s="31"/>
      <c r="N47" s="47">
        <f t="shared" si="26"/>
        <v>0</v>
      </c>
      <c r="O47" s="31"/>
      <c r="P47" s="47">
        <f t="shared" si="27"/>
        <v>0</v>
      </c>
      <c r="Q47" s="31">
        <v>32</v>
      </c>
      <c r="R47" s="47">
        <f>IF(Q47=0,,($Q$9-Q47)*$Q$7*100/$Q$9)</f>
        <v>11.764705882352942</v>
      </c>
      <c r="S47" s="31">
        <v>29</v>
      </c>
      <c r="T47" s="47">
        <f t="shared" si="28"/>
        <v>102.56410256410257</v>
      </c>
      <c r="U47" s="31"/>
      <c r="V47" s="47">
        <f t="shared" si="29"/>
        <v>0</v>
      </c>
      <c r="W47" s="31"/>
      <c r="X47" s="47">
        <f t="shared" si="19"/>
        <v>0</v>
      </c>
      <c r="Y47" s="47"/>
      <c r="Z47" s="47">
        <f t="shared" si="11"/>
        <v>0</v>
      </c>
      <c r="AA47" s="47"/>
      <c r="AB47" s="47">
        <f t="shared" si="30"/>
        <v>0</v>
      </c>
      <c r="AC47" s="47"/>
      <c r="AD47" s="22">
        <f t="shared" si="31"/>
        <v>0</v>
      </c>
      <c r="AE47" s="13"/>
      <c r="AF47" s="22">
        <f>IF(AE47=0,,($AE$9-AE47)*$AE$7*100/$AE$9)</f>
        <v>0</v>
      </c>
      <c r="AG47" s="24">
        <f t="shared" si="32"/>
        <v>146.76124087888795</v>
      </c>
      <c r="AH47" s="6">
        <f t="shared" si="33"/>
        <v>37</v>
      </c>
      <c r="AI47" s="6"/>
      <c r="AJ47" s="16"/>
    </row>
    <row r="48" spans="1:36" x14ac:dyDescent="0.3">
      <c r="A48" s="19">
        <v>38</v>
      </c>
      <c r="B48" s="13" t="s">
        <v>158</v>
      </c>
      <c r="C48" s="13" t="s">
        <v>159</v>
      </c>
      <c r="D48" s="13" t="s">
        <v>109</v>
      </c>
      <c r="E48" s="31">
        <v>32</v>
      </c>
      <c r="F48" s="47">
        <f>IF(E48=0,,($E$9-E48)*$E$7*100/$E$9)</f>
        <v>27.027027027027028</v>
      </c>
      <c r="G48" s="31"/>
      <c r="H48" s="47">
        <f t="shared" si="23"/>
        <v>0</v>
      </c>
      <c r="I48" s="31"/>
      <c r="J48" s="47">
        <f t="shared" si="24"/>
        <v>0</v>
      </c>
      <c r="K48" s="31"/>
      <c r="L48" s="47">
        <f t="shared" si="25"/>
        <v>0</v>
      </c>
      <c r="M48" s="31"/>
      <c r="N48" s="47">
        <f t="shared" si="26"/>
        <v>0</v>
      </c>
      <c r="O48" s="31"/>
      <c r="P48" s="47">
        <f t="shared" si="27"/>
        <v>0</v>
      </c>
      <c r="Q48" s="31">
        <v>33</v>
      </c>
      <c r="R48" s="47">
        <f>IF(Q48=0,,($Q$9-Q48)*$Q$7*100/$Q$9)</f>
        <v>5.882352941176471</v>
      </c>
      <c r="S48" s="31">
        <v>31</v>
      </c>
      <c r="T48" s="47">
        <f t="shared" si="28"/>
        <v>82.051282051282058</v>
      </c>
      <c r="U48" s="31"/>
      <c r="V48" s="47">
        <f t="shared" si="29"/>
        <v>0</v>
      </c>
      <c r="W48" s="31"/>
      <c r="X48" s="47">
        <f t="shared" si="19"/>
        <v>0</v>
      </c>
      <c r="Y48" s="47"/>
      <c r="Z48" s="47">
        <f t="shared" si="11"/>
        <v>0</v>
      </c>
      <c r="AA48" s="47"/>
      <c r="AB48" s="47">
        <f t="shared" si="30"/>
        <v>0</v>
      </c>
      <c r="AC48" s="47"/>
      <c r="AD48" s="22">
        <f t="shared" si="31"/>
        <v>0</v>
      </c>
      <c r="AE48" s="13"/>
      <c r="AF48" s="22">
        <f>IF(AE48=0,,($AE$9-AE48)*$AE$7*100/$AE$9)</f>
        <v>0</v>
      </c>
      <c r="AG48" s="24">
        <f t="shared" si="32"/>
        <v>114.96066201948555</v>
      </c>
      <c r="AH48" s="6">
        <f t="shared" si="33"/>
        <v>38</v>
      </c>
      <c r="AI48" s="6"/>
      <c r="AJ48" s="16"/>
    </row>
    <row r="49" spans="1:36" x14ac:dyDescent="0.3">
      <c r="A49" s="19">
        <v>39</v>
      </c>
      <c r="B49" s="13" t="s">
        <v>499</v>
      </c>
      <c r="C49" s="13" t="s">
        <v>500</v>
      </c>
      <c r="D49" s="13" t="s">
        <v>390</v>
      </c>
      <c r="E49" s="31"/>
      <c r="F49" s="47"/>
      <c r="G49" s="31"/>
      <c r="H49" s="47">
        <f t="shared" si="23"/>
        <v>0</v>
      </c>
      <c r="I49" s="31"/>
      <c r="J49" s="47">
        <f t="shared" si="24"/>
        <v>0</v>
      </c>
      <c r="K49" s="31"/>
      <c r="L49" s="47">
        <f t="shared" si="25"/>
        <v>0</v>
      </c>
      <c r="M49" s="31"/>
      <c r="N49" s="47">
        <f t="shared" si="26"/>
        <v>0</v>
      </c>
      <c r="O49" s="31"/>
      <c r="P49" s="47">
        <f t="shared" si="27"/>
        <v>0</v>
      </c>
      <c r="Q49" s="31"/>
      <c r="R49" s="47"/>
      <c r="S49" s="31">
        <v>30</v>
      </c>
      <c r="T49" s="47">
        <f t="shared" si="28"/>
        <v>92.307692307692307</v>
      </c>
      <c r="U49" s="31"/>
      <c r="V49" s="47">
        <f t="shared" si="29"/>
        <v>0</v>
      </c>
      <c r="W49" s="31"/>
      <c r="X49" s="47">
        <f t="shared" si="19"/>
        <v>0</v>
      </c>
      <c r="Y49" s="47"/>
      <c r="Z49" s="47">
        <f t="shared" si="11"/>
        <v>0</v>
      </c>
      <c r="AA49" s="47"/>
      <c r="AB49" s="47">
        <f t="shared" si="30"/>
        <v>0</v>
      </c>
      <c r="AC49" s="47"/>
      <c r="AD49" s="22">
        <f t="shared" si="31"/>
        <v>0</v>
      </c>
      <c r="AE49" s="13"/>
      <c r="AF49" s="22"/>
      <c r="AG49" s="24">
        <f t="shared" si="32"/>
        <v>92.307692307692307</v>
      </c>
      <c r="AH49" s="6">
        <f t="shared" si="33"/>
        <v>39</v>
      </c>
      <c r="AI49" s="6"/>
      <c r="AJ49" s="16"/>
    </row>
    <row r="50" spans="1:36" x14ac:dyDescent="0.3">
      <c r="A50" s="19">
        <v>40</v>
      </c>
      <c r="B50" s="13" t="s">
        <v>516</v>
      </c>
      <c r="C50" s="13" t="s">
        <v>520</v>
      </c>
      <c r="D50" s="13" t="s">
        <v>390</v>
      </c>
      <c r="E50" s="31"/>
      <c r="F50" s="47"/>
      <c r="G50" s="31"/>
      <c r="H50" s="47">
        <f t="shared" si="23"/>
        <v>0</v>
      </c>
      <c r="I50" s="31"/>
      <c r="J50" s="47">
        <f t="shared" si="24"/>
        <v>0</v>
      </c>
      <c r="K50" s="31"/>
      <c r="L50" s="47">
        <f t="shared" si="25"/>
        <v>0</v>
      </c>
      <c r="M50" s="31"/>
      <c r="N50" s="47">
        <f t="shared" si="26"/>
        <v>0</v>
      </c>
      <c r="O50" s="31">
        <v>16</v>
      </c>
      <c r="P50" s="47">
        <f t="shared" si="27"/>
        <v>40</v>
      </c>
      <c r="Q50" s="31">
        <v>33</v>
      </c>
      <c r="R50" s="47">
        <f>IF(Q50=0,,($Q$9-Q50)*$Q$7*100/$Q$9)</f>
        <v>5.882352941176471</v>
      </c>
      <c r="S50" s="31">
        <v>35</v>
      </c>
      <c r="T50" s="47">
        <f t="shared" si="28"/>
        <v>41.025641025641029</v>
      </c>
      <c r="U50" s="31"/>
      <c r="V50" s="47">
        <f t="shared" si="29"/>
        <v>0</v>
      </c>
      <c r="W50" s="31"/>
      <c r="X50" s="47">
        <f t="shared" si="19"/>
        <v>0</v>
      </c>
      <c r="Y50" s="47"/>
      <c r="Z50" s="47">
        <f t="shared" si="11"/>
        <v>0</v>
      </c>
      <c r="AA50" s="47"/>
      <c r="AB50" s="47">
        <f t="shared" si="30"/>
        <v>0</v>
      </c>
      <c r="AC50" s="47"/>
      <c r="AD50" s="22">
        <f t="shared" si="31"/>
        <v>0</v>
      </c>
      <c r="AE50" s="13"/>
      <c r="AF50" s="22"/>
      <c r="AG50" s="24">
        <f t="shared" si="32"/>
        <v>86.9079939668175</v>
      </c>
      <c r="AH50" s="6">
        <f t="shared" si="33"/>
        <v>40</v>
      </c>
      <c r="AI50" s="6"/>
      <c r="AJ50" s="16"/>
    </row>
    <row r="51" spans="1:36" x14ac:dyDescent="0.3">
      <c r="A51" s="19">
        <v>41</v>
      </c>
      <c r="B51" s="13" t="s">
        <v>517</v>
      </c>
      <c r="C51" s="13" t="s">
        <v>180</v>
      </c>
      <c r="D51" s="13" t="s">
        <v>390</v>
      </c>
      <c r="E51" s="31"/>
      <c r="F51" s="47">
        <f>IF(E51=0,,($E$9-E51)*$E$7*100/$E$9)</f>
        <v>0</v>
      </c>
      <c r="G51" s="31"/>
      <c r="H51" s="47">
        <f t="shared" si="23"/>
        <v>0</v>
      </c>
      <c r="I51" s="31"/>
      <c r="J51" s="47">
        <f t="shared" si="24"/>
        <v>0</v>
      </c>
      <c r="K51" s="31"/>
      <c r="L51" s="47">
        <f t="shared" si="25"/>
        <v>0</v>
      </c>
      <c r="M51" s="31"/>
      <c r="N51" s="47">
        <f t="shared" si="26"/>
        <v>0</v>
      </c>
      <c r="O51" s="31">
        <v>17</v>
      </c>
      <c r="P51" s="47">
        <f t="shared" si="27"/>
        <v>30</v>
      </c>
      <c r="Q51" s="31"/>
      <c r="R51" s="47">
        <f>IF(Q51=0,,($Q$9-Q51)*$Q$7*100/$Q$9)</f>
        <v>0</v>
      </c>
      <c r="S51" s="31">
        <v>34</v>
      </c>
      <c r="T51" s="47">
        <f t="shared" si="28"/>
        <v>51.282051282051285</v>
      </c>
      <c r="U51" s="31"/>
      <c r="V51" s="47">
        <f t="shared" si="29"/>
        <v>0</v>
      </c>
      <c r="W51" s="31"/>
      <c r="X51" s="47">
        <f t="shared" si="19"/>
        <v>0</v>
      </c>
      <c r="Y51" s="47"/>
      <c r="Z51" s="47">
        <f t="shared" si="11"/>
        <v>0</v>
      </c>
      <c r="AA51" s="47"/>
      <c r="AB51" s="47">
        <f t="shared" si="30"/>
        <v>0</v>
      </c>
      <c r="AC51" s="47"/>
      <c r="AD51" s="22">
        <f t="shared" si="31"/>
        <v>0</v>
      </c>
      <c r="AE51" s="13"/>
      <c r="AF51" s="22"/>
      <c r="AG51" s="24">
        <f t="shared" si="32"/>
        <v>81.282051282051285</v>
      </c>
      <c r="AH51" s="6">
        <f t="shared" si="33"/>
        <v>41</v>
      </c>
      <c r="AI51" s="6"/>
      <c r="AJ51" s="16"/>
    </row>
    <row r="52" spans="1:36" x14ac:dyDescent="0.3">
      <c r="A52" s="19">
        <v>42</v>
      </c>
      <c r="B52" s="13" t="s">
        <v>282</v>
      </c>
      <c r="C52" s="13" t="s">
        <v>68</v>
      </c>
      <c r="D52" s="13" t="s">
        <v>109</v>
      </c>
      <c r="E52" s="31">
        <v>34</v>
      </c>
      <c r="F52" s="47">
        <f>IF(E52=0,,($E$9-E52)*$E$7*100/$E$9)</f>
        <v>16.216216216216218</v>
      </c>
      <c r="G52" s="31"/>
      <c r="H52" s="47">
        <f t="shared" si="23"/>
        <v>0</v>
      </c>
      <c r="I52" s="31"/>
      <c r="J52" s="47">
        <f t="shared" si="24"/>
        <v>0</v>
      </c>
      <c r="K52" s="31"/>
      <c r="L52" s="47">
        <f t="shared" si="25"/>
        <v>0</v>
      </c>
      <c r="M52" s="31"/>
      <c r="N52" s="47">
        <f t="shared" si="26"/>
        <v>0</v>
      </c>
      <c r="O52" s="31"/>
      <c r="P52" s="47">
        <f t="shared" si="27"/>
        <v>0</v>
      </c>
      <c r="Q52" s="31"/>
      <c r="R52" s="47">
        <f>IF(Q52=0,,($Q$9-Q52)*$Q$7*100/$Q$9)</f>
        <v>0</v>
      </c>
      <c r="S52" s="31">
        <v>33</v>
      </c>
      <c r="T52" s="47">
        <f t="shared" si="28"/>
        <v>61.53846153846154</v>
      </c>
      <c r="U52" s="31"/>
      <c r="V52" s="47">
        <f t="shared" si="29"/>
        <v>0</v>
      </c>
      <c r="W52" s="31"/>
      <c r="X52" s="47">
        <f t="shared" si="19"/>
        <v>0</v>
      </c>
      <c r="Y52" s="47"/>
      <c r="Z52" s="47"/>
      <c r="AA52" s="47"/>
      <c r="AB52" s="47">
        <f t="shared" si="30"/>
        <v>0</v>
      </c>
      <c r="AC52" s="47"/>
      <c r="AD52" s="22">
        <f t="shared" si="31"/>
        <v>0</v>
      </c>
      <c r="AE52" s="13"/>
      <c r="AF52" s="22"/>
      <c r="AG52" s="24">
        <f t="shared" si="32"/>
        <v>77.754677754677758</v>
      </c>
      <c r="AH52" s="6">
        <f t="shared" si="33"/>
        <v>42</v>
      </c>
      <c r="AI52" s="6"/>
      <c r="AJ52" s="16"/>
    </row>
    <row r="53" spans="1:36" x14ac:dyDescent="0.3">
      <c r="A53" s="19">
        <v>43</v>
      </c>
      <c r="B53" s="13" t="s">
        <v>814</v>
      </c>
      <c r="C53" s="13" t="s">
        <v>815</v>
      </c>
      <c r="D53" s="13" t="s">
        <v>109</v>
      </c>
      <c r="E53" s="31"/>
      <c r="F53" s="47"/>
      <c r="G53" s="31"/>
      <c r="H53" s="47">
        <f t="shared" si="23"/>
        <v>0</v>
      </c>
      <c r="I53" s="31"/>
      <c r="J53" s="47">
        <f t="shared" si="24"/>
        <v>0</v>
      </c>
      <c r="K53" s="31"/>
      <c r="L53" s="47">
        <f t="shared" si="25"/>
        <v>0</v>
      </c>
      <c r="M53" s="31"/>
      <c r="N53" s="47">
        <f t="shared" si="26"/>
        <v>0</v>
      </c>
      <c r="O53" s="31"/>
      <c r="P53" s="47">
        <f t="shared" si="27"/>
        <v>0</v>
      </c>
      <c r="Q53" s="31"/>
      <c r="R53" s="47"/>
      <c r="S53" s="31">
        <v>32</v>
      </c>
      <c r="T53" s="47">
        <f t="shared" si="28"/>
        <v>71.794871794871796</v>
      </c>
      <c r="U53" s="31"/>
      <c r="V53" s="47">
        <f t="shared" si="29"/>
        <v>0</v>
      </c>
      <c r="W53" s="31"/>
      <c r="X53" s="47">
        <f t="shared" si="19"/>
        <v>0</v>
      </c>
      <c r="Y53" s="47"/>
      <c r="Z53" s="47">
        <f t="shared" ref="Z53:Z61" si="34">IF(Y53=0,,($Y$9-Y53)*$Y$7*100/$Y$9)</f>
        <v>0</v>
      </c>
      <c r="AA53" s="47"/>
      <c r="AB53" s="47">
        <f t="shared" si="30"/>
        <v>0</v>
      </c>
      <c r="AC53" s="47"/>
      <c r="AD53" s="22">
        <f t="shared" si="31"/>
        <v>0</v>
      </c>
      <c r="AE53" s="13"/>
      <c r="AF53" s="22"/>
      <c r="AG53" s="24">
        <f t="shared" si="32"/>
        <v>71.794871794871796</v>
      </c>
      <c r="AH53" s="6">
        <f t="shared" si="33"/>
        <v>43</v>
      </c>
      <c r="AI53" s="6"/>
      <c r="AJ53" s="16"/>
    </row>
    <row r="54" spans="1:36" x14ac:dyDescent="0.3">
      <c r="A54" s="19">
        <v>44</v>
      </c>
      <c r="B54" s="13" t="s">
        <v>515</v>
      </c>
      <c r="C54" s="13" t="s">
        <v>55</v>
      </c>
      <c r="D54" s="13" t="s">
        <v>390</v>
      </c>
      <c r="E54" s="31"/>
      <c r="F54" s="47"/>
      <c r="G54" s="31"/>
      <c r="H54" s="47">
        <f t="shared" si="23"/>
        <v>0</v>
      </c>
      <c r="I54" s="31"/>
      <c r="J54" s="47">
        <f t="shared" si="24"/>
        <v>0</v>
      </c>
      <c r="K54" s="31"/>
      <c r="L54" s="47">
        <f t="shared" si="25"/>
        <v>0</v>
      </c>
      <c r="M54" s="31"/>
      <c r="N54" s="47">
        <f t="shared" si="26"/>
        <v>0</v>
      </c>
      <c r="O54" s="31">
        <v>14</v>
      </c>
      <c r="P54" s="47">
        <f t="shared" si="27"/>
        <v>60</v>
      </c>
      <c r="Q54" s="31"/>
      <c r="R54" s="47">
        <f>IF(Q54=0,,($Q$9-Q54)*$Q$7*100/$Q$9)</f>
        <v>0</v>
      </c>
      <c r="S54" s="31"/>
      <c r="T54" s="47">
        <f t="shared" si="28"/>
        <v>0</v>
      </c>
      <c r="U54" s="31"/>
      <c r="V54" s="47">
        <f t="shared" si="29"/>
        <v>0</v>
      </c>
      <c r="W54" s="31"/>
      <c r="X54" s="47">
        <f t="shared" si="19"/>
        <v>0</v>
      </c>
      <c r="Y54" s="47"/>
      <c r="Z54" s="47">
        <f t="shared" si="34"/>
        <v>0</v>
      </c>
      <c r="AA54" s="47"/>
      <c r="AB54" s="47">
        <f t="shared" si="30"/>
        <v>0</v>
      </c>
      <c r="AC54" s="47"/>
      <c r="AD54" s="22">
        <f t="shared" si="31"/>
        <v>0</v>
      </c>
      <c r="AE54" s="13"/>
      <c r="AF54" s="22"/>
      <c r="AG54" s="24">
        <f t="shared" si="32"/>
        <v>60</v>
      </c>
      <c r="AH54" s="6">
        <f t="shared" si="33"/>
        <v>44</v>
      </c>
      <c r="AI54" s="6"/>
      <c r="AJ54" s="16"/>
    </row>
    <row r="55" spans="1:36" x14ac:dyDescent="0.3">
      <c r="A55" s="19">
        <v>45</v>
      </c>
      <c r="B55" s="13" t="s">
        <v>635</v>
      </c>
      <c r="C55" s="13" t="s">
        <v>611</v>
      </c>
      <c r="D55" s="13" t="s">
        <v>101</v>
      </c>
      <c r="E55" s="31"/>
      <c r="F55" s="47">
        <f>IF(E55=0,,($E$9-E55)*$E$7*100/$E$9)</f>
        <v>0</v>
      </c>
      <c r="G55" s="31"/>
      <c r="H55" s="47">
        <f t="shared" si="23"/>
        <v>0</v>
      </c>
      <c r="I55" s="31"/>
      <c r="J55" s="47">
        <f t="shared" si="24"/>
        <v>0</v>
      </c>
      <c r="K55" s="31"/>
      <c r="L55" s="47">
        <f t="shared" si="25"/>
        <v>0</v>
      </c>
      <c r="M55" s="31"/>
      <c r="N55" s="47">
        <f t="shared" si="26"/>
        <v>0</v>
      </c>
      <c r="O55" s="31"/>
      <c r="P55" s="47">
        <f t="shared" si="27"/>
        <v>0</v>
      </c>
      <c r="Q55" s="31"/>
      <c r="R55" s="47">
        <f>IF(Q55=0,,($Q$9-Q55)*$Q$7*100/$Q$9)</f>
        <v>0</v>
      </c>
      <c r="S55" s="31">
        <v>36</v>
      </c>
      <c r="T55" s="47">
        <f t="shared" si="28"/>
        <v>30.76923076923077</v>
      </c>
      <c r="U55" s="31"/>
      <c r="V55" s="47">
        <f t="shared" si="29"/>
        <v>0</v>
      </c>
      <c r="W55" s="31"/>
      <c r="X55" s="47">
        <f t="shared" si="19"/>
        <v>0</v>
      </c>
      <c r="Y55" s="47"/>
      <c r="Z55" s="47">
        <f t="shared" si="34"/>
        <v>0</v>
      </c>
      <c r="AA55" s="47"/>
      <c r="AB55" s="47">
        <f t="shared" si="30"/>
        <v>0</v>
      </c>
      <c r="AC55" s="47"/>
      <c r="AD55" s="22">
        <f t="shared" si="31"/>
        <v>0</v>
      </c>
      <c r="AE55" s="13"/>
      <c r="AF55" s="22">
        <f>IF(AE55=0,,($AE$9-AE55)*$AE$7*100/$AE$9)</f>
        <v>0</v>
      </c>
      <c r="AG55" s="24">
        <f t="shared" si="32"/>
        <v>30.76923076923077</v>
      </c>
      <c r="AH55" s="6">
        <f t="shared" si="33"/>
        <v>45</v>
      </c>
      <c r="AI55" s="6"/>
      <c r="AJ55" s="16"/>
    </row>
    <row r="56" spans="1:36" x14ac:dyDescent="0.3">
      <c r="A56" s="19">
        <v>46</v>
      </c>
      <c r="B56" s="13" t="s">
        <v>135</v>
      </c>
      <c r="C56" s="13" t="s">
        <v>111</v>
      </c>
      <c r="D56" s="13" t="s">
        <v>109</v>
      </c>
      <c r="E56" s="31">
        <v>33</v>
      </c>
      <c r="F56" s="47">
        <f>IF(E56=0,,($E$9-E56)*$E$7*100/$E$9)</f>
        <v>21.621621621621621</v>
      </c>
      <c r="G56" s="31"/>
      <c r="H56" s="47">
        <f t="shared" si="23"/>
        <v>0</v>
      </c>
      <c r="I56" s="31"/>
      <c r="J56" s="47">
        <f t="shared" si="24"/>
        <v>0</v>
      </c>
      <c r="K56" s="31"/>
      <c r="L56" s="47">
        <f t="shared" si="25"/>
        <v>0</v>
      </c>
      <c r="M56" s="31"/>
      <c r="N56" s="47">
        <f t="shared" si="26"/>
        <v>0</v>
      </c>
      <c r="O56" s="31"/>
      <c r="P56" s="47">
        <f t="shared" si="27"/>
        <v>0</v>
      </c>
      <c r="Q56" s="31"/>
      <c r="R56" s="47">
        <f>IF(Q56=0,,($Q$9-Q56)*$Q$7*100/$Q$9)</f>
        <v>0</v>
      </c>
      <c r="S56" s="31"/>
      <c r="T56" s="47">
        <f t="shared" si="28"/>
        <v>0</v>
      </c>
      <c r="U56" s="31"/>
      <c r="V56" s="47">
        <f t="shared" si="29"/>
        <v>0</v>
      </c>
      <c r="W56" s="31"/>
      <c r="X56" s="47">
        <f t="shared" si="19"/>
        <v>0</v>
      </c>
      <c r="Y56" s="47"/>
      <c r="Z56" s="47">
        <f t="shared" si="34"/>
        <v>0</v>
      </c>
      <c r="AA56" s="47"/>
      <c r="AB56" s="47">
        <f t="shared" si="30"/>
        <v>0</v>
      </c>
      <c r="AC56" s="47"/>
      <c r="AD56" s="22">
        <f t="shared" si="31"/>
        <v>0</v>
      </c>
      <c r="AE56" s="13"/>
      <c r="AF56" s="22"/>
      <c r="AG56" s="24">
        <f t="shared" si="32"/>
        <v>21.621621621621621</v>
      </c>
      <c r="AH56" s="6">
        <f t="shared" si="33"/>
        <v>46</v>
      </c>
      <c r="AI56" s="6"/>
      <c r="AJ56" s="16"/>
    </row>
    <row r="57" spans="1:36" x14ac:dyDescent="0.3">
      <c r="A57" s="19">
        <v>47</v>
      </c>
      <c r="B57" s="13" t="s">
        <v>816</v>
      </c>
      <c r="C57" s="13" t="s">
        <v>302</v>
      </c>
      <c r="D57" s="13" t="s">
        <v>390</v>
      </c>
      <c r="E57" s="31"/>
      <c r="F57" s="47">
        <f>IF(E57=0,,($E$9-E57)*$E$7*100/$E$9)</f>
        <v>0</v>
      </c>
      <c r="G57" s="31"/>
      <c r="H57" s="47">
        <f t="shared" si="23"/>
        <v>0</v>
      </c>
      <c r="I57" s="31"/>
      <c r="J57" s="47">
        <f t="shared" si="24"/>
        <v>0</v>
      </c>
      <c r="K57" s="31"/>
      <c r="L57" s="47">
        <f t="shared" si="25"/>
        <v>0</v>
      </c>
      <c r="M57" s="31"/>
      <c r="N57" s="47">
        <f t="shared" si="26"/>
        <v>0</v>
      </c>
      <c r="O57" s="31"/>
      <c r="P57" s="47">
        <f t="shared" si="27"/>
        <v>0</v>
      </c>
      <c r="Q57" s="31"/>
      <c r="R57" s="47">
        <f>IF(Q57=0,,($Q$9-Q57)*$Q$7*100/$Q$9)</f>
        <v>0</v>
      </c>
      <c r="S57" s="31">
        <v>37</v>
      </c>
      <c r="T57" s="47">
        <f t="shared" si="28"/>
        <v>20.512820512820515</v>
      </c>
      <c r="U57" s="31"/>
      <c r="V57" s="47">
        <f t="shared" si="29"/>
        <v>0</v>
      </c>
      <c r="W57" s="31"/>
      <c r="X57" s="47">
        <f t="shared" si="19"/>
        <v>0</v>
      </c>
      <c r="Y57" s="47"/>
      <c r="Z57" s="47">
        <f t="shared" si="34"/>
        <v>0</v>
      </c>
      <c r="AA57" s="47"/>
      <c r="AB57" s="47">
        <f t="shared" si="30"/>
        <v>0</v>
      </c>
      <c r="AC57" s="47"/>
      <c r="AD57" s="22">
        <f t="shared" si="31"/>
        <v>0</v>
      </c>
      <c r="AE57" s="13"/>
      <c r="AF57" s="22">
        <f>IF(AE57=0,,($AE$9-AE57)*$AE$7*100/$AE$9)</f>
        <v>0</v>
      </c>
      <c r="AG57" s="24">
        <f t="shared" si="32"/>
        <v>20.512820512820515</v>
      </c>
      <c r="AH57" s="6">
        <f t="shared" si="33"/>
        <v>47</v>
      </c>
      <c r="AI57" s="6"/>
      <c r="AJ57" s="16"/>
    </row>
    <row r="58" spans="1:36" x14ac:dyDescent="0.3">
      <c r="A58" s="19">
        <v>48</v>
      </c>
      <c r="B58" s="13" t="s">
        <v>518</v>
      </c>
      <c r="C58" s="13" t="s">
        <v>78</v>
      </c>
      <c r="D58" s="13" t="s">
        <v>201</v>
      </c>
      <c r="E58" s="31"/>
      <c r="F58" s="47">
        <f>IF(E58=0,,($E$9-E58)*$E$7*100/$E$9)</f>
        <v>0</v>
      </c>
      <c r="G58" s="31"/>
      <c r="H58" s="47">
        <f t="shared" si="23"/>
        <v>0</v>
      </c>
      <c r="I58" s="31"/>
      <c r="J58" s="47">
        <f t="shared" si="24"/>
        <v>0</v>
      </c>
      <c r="K58" s="31"/>
      <c r="L58" s="47">
        <f t="shared" si="25"/>
        <v>0</v>
      </c>
      <c r="M58" s="31"/>
      <c r="N58" s="47">
        <f t="shared" si="26"/>
        <v>0</v>
      </c>
      <c r="O58" s="31">
        <v>18</v>
      </c>
      <c r="P58" s="47">
        <f t="shared" si="27"/>
        <v>20</v>
      </c>
      <c r="Q58" s="31"/>
      <c r="R58" s="47">
        <f>IF(Q58=0,,($Q$9-Q58)*$Q$7*100/$Q$9)</f>
        <v>0</v>
      </c>
      <c r="S58" s="31"/>
      <c r="T58" s="47">
        <f t="shared" si="28"/>
        <v>0</v>
      </c>
      <c r="U58" s="31"/>
      <c r="V58" s="47">
        <f t="shared" si="29"/>
        <v>0</v>
      </c>
      <c r="W58" s="31"/>
      <c r="X58" s="47">
        <f t="shared" si="19"/>
        <v>0</v>
      </c>
      <c r="Y58" s="47"/>
      <c r="Z58" s="47">
        <f t="shared" si="34"/>
        <v>0</v>
      </c>
      <c r="AA58" s="47"/>
      <c r="AB58" s="47">
        <f t="shared" si="30"/>
        <v>0</v>
      </c>
      <c r="AC58" s="47"/>
      <c r="AD58" s="22">
        <f t="shared" si="31"/>
        <v>0</v>
      </c>
      <c r="AE58" s="13"/>
      <c r="AF58" s="22">
        <f>IF(AE58=0,,($AE$9-AE58)*$AE$7*100/$AE$9)</f>
        <v>0</v>
      </c>
      <c r="AG58" s="24">
        <f t="shared" si="32"/>
        <v>20</v>
      </c>
      <c r="AH58" s="6">
        <f t="shared" si="33"/>
        <v>48</v>
      </c>
      <c r="AI58" s="6"/>
      <c r="AJ58" s="16"/>
    </row>
    <row r="59" spans="1:36" x14ac:dyDescent="0.3">
      <c r="A59" s="19">
        <v>49</v>
      </c>
      <c r="B59" s="13" t="s">
        <v>817</v>
      </c>
      <c r="C59" s="13" t="s">
        <v>179</v>
      </c>
      <c r="D59" s="13" t="s">
        <v>390</v>
      </c>
      <c r="E59" s="31"/>
      <c r="F59" s="47"/>
      <c r="G59" s="31"/>
      <c r="H59" s="47">
        <f t="shared" si="23"/>
        <v>0</v>
      </c>
      <c r="I59" s="31"/>
      <c r="J59" s="47">
        <f t="shared" si="24"/>
        <v>0</v>
      </c>
      <c r="K59" s="31"/>
      <c r="L59" s="47">
        <f t="shared" si="25"/>
        <v>0</v>
      </c>
      <c r="M59" s="31"/>
      <c r="N59" s="47">
        <f t="shared" si="26"/>
        <v>0</v>
      </c>
      <c r="O59" s="31"/>
      <c r="P59" s="47">
        <f t="shared" si="27"/>
        <v>0</v>
      </c>
      <c r="Q59" s="31"/>
      <c r="R59" s="47"/>
      <c r="S59" s="31">
        <v>38</v>
      </c>
      <c r="T59" s="47">
        <f t="shared" si="28"/>
        <v>10.256410256410257</v>
      </c>
      <c r="U59" s="31"/>
      <c r="V59" s="47">
        <f t="shared" si="29"/>
        <v>0</v>
      </c>
      <c r="W59" s="31"/>
      <c r="X59" s="47">
        <f t="shared" si="19"/>
        <v>0</v>
      </c>
      <c r="Y59" s="47"/>
      <c r="Z59" s="47">
        <f t="shared" si="34"/>
        <v>0</v>
      </c>
      <c r="AA59" s="47"/>
      <c r="AB59" s="47">
        <f t="shared" si="30"/>
        <v>0</v>
      </c>
      <c r="AC59" s="47"/>
      <c r="AD59" s="22">
        <f t="shared" si="31"/>
        <v>0</v>
      </c>
      <c r="AE59" s="13"/>
      <c r="AF59" s="22"/>
      <c r="AG59" s="24">
        <f t="shared" si="32"/>
        <v>10.256410256410257</v>
      </c>
      <c r="AH59" s="6">
        <f t="shared" si="33"/>
        <v>49</v>
      </c>
      <c r="AI59" s="6"/>
      <c r="AJ59" s="16"/>
    </row>
    <row r="60" spans="1:36" x14ac:dyDescent="0.3">
      <c r="A60" s="19">
        <v>50</v>
      </c>
      <c r="B60" s="13" t="s">
        <v>521</v>
      </c>
      <c r="C60" s="13" t="s">
        <v>75</v>
      </c>
      <c r="D60" s="13" t="s">
        <v>89</v>
      </c>
      <c r="E60" s="31"/>
      <c r="F60" s="47"/>
      <c r="G60" s="31"/>
      <c r="H60" s="47">
        <f t="shared" si="23"/>
        <v>0</v>
      </c>
      <c r="I60" s="31"/>
      <c r="J60" s="47">
        <f t="shared" si="24"/>
        <v>0</v>
      </c>
      <c r="K60" s="31"/>
      <c r="L60" s="47">
        <f t="shared" si="25"/>
        <v>0</v>
      </c>
      <c r="M60" s="31"/>
      <c r="N60" s="47">
        <f t="shared" si="26"/>
        <v>0</v>
      </c>
      <c r="O60" s="31">
        <v>19</v>
      </c>
      <c r="P60" s="47">
        <f t="shared" si="27"/>
        <v>10</v>
      </c>
      <c r="Q60" s="31"/>
      <c r="R60" s="47">
        <f>IF(Q60=0,,($Q$9-Q60)*$Q$7*100/$Q$9)</f>
        <v>0</v>
      </c>
      <c r="S60" s="31"/>
      <c r="T60" s="47">
        <f t="shared" si="28"/>
        <v>0</v>
      </c>
      <c r="U60" s="31"/>
      <c r="V60" s="47">
        <f t="shared" si="29"/>
        <v>0</v>
      </c>
      <c r="W60" s="31"/>
      <c r="X60" s="47">
        <f t="shared" si="19"/>
        <v>0</v>
      </c>
      <c r="Y60" s="47"/>
      <c r="Z60" s="47">
        <f t="shared" si="34"/>
        <v>0</v>
      </c>
      <c r="AA60" s="47"/>
      <c r="AB60" s="47">
        <f t="shared" si="30"/>
        <v>0</v>
      </c>
      <c r="AC60" s="47"/>
      <c r="AD60" s="22">
        <f t="shared" si="31"/>
        <v>0</v>
      </c>
      <c r="AE60" s="13"/>
      <c r="AF60" s="22"/>
      <c r="AG60" s="24">
        <f t="shared" si="32"/>
        <v>10</v>
      </c>
      <c r="AH60" s="6">
        <f t="shared" si="33"/>
        <v>50</v>
      </c>
      <c r="AI60" s="6"/>
      <c r="AJ60" s="16"/>
    </row>
    <row r="61" spans="1:36" x14ac:dyDescent="0.3">
      <c r="A61" s="19">
        <v>51</v>
      </c>
      <c r="B61" s="13" t="s">
        <v>519</v>
      </c>
      <c r="C61" s="13" t="s">
        <v>111</v>
      </c>
      <c r="D61" s="13" t="s">
        <v>423</v>
      </c>
      <c r="E61" s="31"/>
      <c r="F61" s="47"/>
      <c r="G61" s="31"/>
      <c r="H61" s="47">
        <f t="shared" si="23"/>
        <v>0</v>
      </c>
      <c r="I61" s="31"/>
      <c r="J61" s="47">
        <f t="shared" si="24"/>
        <v>0</v>
      </c>
      <c r="K61" s="31"/>
      <c r="L61" s="47">
        <f t="shared" si="25"/>
        <v>0</v>
      </c>
      <c r="M61" s="31"/>
      <c r="N61" s="47">
        <f t="shared" si="26"/>
        <v>0</v>
      </c>
      <c r="O61" s="31">
        <v>20</v>
      </c>
      <c r="P61" s="47">
        <v>5</v>
      </c>
      <c r="Q61" s="31"/>
      <c r="R61" s="47">
        <f>IF(Q61=0,,($Q$9-Q61)*$Q$7*100/$Q$9)</f>
        <v>0</v>
      </c>
      <c r="S61" s="31"/>
      <c r="T61" s="47">
        <f t="shared" si="28"/>
        <v>0</v>
      </c>
      <c r="U61" s="31"/>
      <c r="V61" s="47">
        <f t="shared" si="29"/>
        <v>0</v>
      </c>
      <c r="W61" s="31"/>
      <c r="X61" s="47">
        <f t="shared" si="19"/>
        <v>0</v>
      </c>
      <c r="Y61" s="47"/>
      <c r="Z61" s="47">
        <f t="shared" si="34"/>
        <v>0</v>
      </c>
      <c r="AA61" s="47"/>
      <c r="AB61" s="47">
        <f t="shared" si="30"/>
        <v>0</v>
      </c>
      <c r="AC61" s="47"/>
      <c r="AD61" s="22">
        <f t="shared" si="31"/>
        <v>0</v>
      </c>
      <c r="AE61" s="13"/>
      <c r="AF61" s="22"/>
      <c r="AG61" s="24">
        <f t="shared" si="32"/>
        <v>5</v>
      </c>
      <c r="AH61" s="6">
        <f t="shared" si="33"/>
        <v>51</v>
      </c>
      <c r="AI61" s="6"/>
      <c r="AJ61" s="16"/>
    </row>
    <row r="62" spans="1:36" x14ac:dyDescent="0.3">
      <c r="A62" s="19">
        <v>52</v>
      </c>
      <c r="B62" s="13" t="s">
        <v>789</v>
      </c>
      <c r="C62" s="13" t="s">
        <v>96</v>
      </c>
      <c r="D62" s="13" t="s">
        <v>390</v>
      </c>
      <c r="E62" s="31"/>
      <c r="F62" s="47"/>
      <c r="G62" s="31"/>
      <c r="H62" s="47">
        <f t="shared" si="23"/>
        <v>0</v>
      </c>
      <c r="I62" s="31"/>
      <c r="J62" s="47">
        <f t="shared" si="24"/>
        <v>0</v>
      </c>
      <c r="K62" s="31"/>
      <c r="L62" s="47">
        <f t="shared" si="25"/>
        <v>0</v>
      </c>
      <c r="M62" s="31"/>
      <c r="N62" s="47">
        <f t="shared" si="26"/>
        <v>0</v>
      </c>
      <c r="O62" s="31"/>
      <c r="P62" s="47">
        <f>IF(O62=0,,($O$9-O62)*$O$7*100/$O$9)</f>
        <v>0</v>
      </c>
      <c r="Q62" s="31"/>
      <c r="R62" s="47"/>
      <c r="S62" s="31">
        <v>39</v>
      </c>
      <c r="T62" s="47">
        <f t="shared" si="28"/>
        <v>0</v>
      </c>
      <c r="U62" s="31"/>
      <c r="V62" s="47">
        <f t="shared" si="29"/>
        <v>0</v>
      </c>
      <c r="W62" s="31"/>
      <c r="X62" s="47">
        <f t="shared" si="19"/>
        <v>0</v>
      </c>
      <c r="Y62" s="47"/>
      <c r="Z62" s="47"/>
      <c r="AA62" s="47"/>
      <c r="AB62" s="47">
        <f t="shared" si="30"/>
        <v>0</v>
      </c>
      <c r="AC62" s="47"/>
      <c r="AD62" s="22">
        <f t="shared" si="31"/>
        <v>0</v>
      </c>
      <c r="AE62" s="13"/>
      <c r="AF62" s="22"/>
      <c r="AG62" s="24">
        <f t="shared" si="32"/>
        <v>0</v>
      </c>
      <c r="AH62" s="6">
        <f t="shared" si="33"/>
        <v>52</v>
      </c>
      <c r="AI62" s="6"/>
      <c r="AJ62" s="16"/>
    </row>
    <row r="63" spans="1:36" x14ac:dyDescent="0.3">
      <c r="A63" s="19">
        <v>53</v>
      </c>
      <c r="B63" s="13"/>
      <c r="C63" s="13"/>
      <c r="D63" s="13"/>
      <c r="E63" s="31"/>
      <c r="F63" s="47"/>
      <c r="G63" s="31"/>
      <c r="H63" s="47">
        <f t="shared" si="23"/>
        <v>0</v>
      </c>
      <c r="I63" s="31"/>
      <c r="J63" s="47">
        <f t="shared" si="24"/>
        <v>0</v>
      </c>
      <c r="K63" s="31"/>
      <c r="L63" s="47">
        <f t="shared" si="25"/>
        <v>0</v>
      </c>
      <c r="M63" s="31"/>
      <c r="N63" s="47">
        <f t="shared" si="26"/>
        <v>0</v>
      </c>
      <c r="O63" s="31"/>
      <c r="P63" s="47">
        <f>IF(O63=0,,($O$9-O63)*$O$7*100/$O$9)</f>
        <v>0</v>
      </c>
      <c r="Q63" s="31"/>
      <c r="R63" s="47"/>
      <c r="S63" s="31"/>
      <c r="T63" s="47">
        <f t="shared" si="28"/>
        <v>0</v>
      </c>
      <c r="U63" s="31"/>
      <c r="V63" s="47">
        <f t="shared" si="29"/>
        <v>0</v>
      </c>
      <c r="W63" s="31"/>
      <c r="X63" s="47">
        <f t="shared" si="19"/>
        <v>0</v>
      </c>
      <c r="Y63" s="47"/>
      <c r="Z63" s="47">
        <f>IF(Y63=0,,($Y$9-Y63)*$Y$7*100/$Y$9)</f>
        <v>0</v>
      </c>
      <c r="AA63" s="47"/>
      <c r="AB63" s="47">
        <f t="shared" si="30"/>
        <v>0</v>
      </c>
      <c r="AC63" s="47"/>
      <c r="AD63" s="22">
        <f t="shared" si="31"/>
        <v>0</v>
      </c>
      <c r="AE63" s="13"/>
      <c r="AF63" s="22"/>
      <c r="AG63" s="24">
        <f t="shared" si="32"/>
        <v>0</v>
      </c>
      <c r="AH63" s="6">
        <f t="shared" si="33"/>
        <v>53</v>
      </c>
      <c r="AI63" s="6"/>
      <c r="AJ63" s="16"/>
    </row>
    <row r="64" spans="1:36" x14ac:dyDescent="0.3">
      <c r="A64" s="19">
        <f t="shared" si="21"/>
        <v>54</v>
      </c>
      <c r="B64" s="13"/>
      <c r="C64" s="13"/>
      <c r="D64" s="13"/>
      <c r="E64" s="31"/>
      <c r="F64" s="47">
        <f>IF(E64=0,,($E$9-E64)*$E$7*100/$E$9)</f>
        <v>0</v>
      </c>
      <c r="G64" s="31"/>
      <c r="H64" s="47">
        <f t="shared" si="23"/>
        <v>0</v>
      </c>
      <c r="I64" s="31"/>
      <c r="J64" s="47">
        <f t="shared" si="24"/>
        <v>0</v>
      </c>
      <c r="K64" s="31"/>
      <c r="L64" s="47">
        <f t="shared" si="25"/>
        <v>0</v>
      </c>
      <c r="M64" s="31"/>
      <c r="N64" s="47">
        <f t="shared" si="26"/>
        <v>0</v>
      </c>
      <c r="O64" s="31"/>
      <c r="P64" s="47">
        <f>IF(O64=0,,($O$9-O64)*$O$7*100/$O$9)</f>
        <v>0</v>
      </c>
      <c r="Q64" s="31"/>
      <c r="R64" s="47">
        <f>IF(Q64=0,,($Q$9-Q64)*$Q$7*100/$Q$9)</f>
        <v>0</v>
      </c>
      <c r="S64" s="31"/>
      <c r="T64" s="47">
        <f t="shared" si="28"/>
        <v>0</v>
      </c>
      <c r="U64" s="31"/>
      <c r="V64" s="47">
        <f t="shared" si="29"/>
        <v>0</v>
      </c>
      <c r="W64" s="31"/>
      <c r="X64" s="47">
        <f t="shared" si="19"/>
        <v>0</v>
      </c>
      <c r="Y64" s="47"/>
      <c r="Z64" s="47">
        <f>IF(Y64=0,,($Y$9-Y64)*$Y$7*100/$Y$9)</f>
        <v>0</v>
      </c>
      <c r="AA64" s="47"/>
      <c r="AB64" s="47">
        <f t="shared" si="30"/>
        <v>0</v>
      </c>
      <c r="AC64" s="47"/>
      <c r="AD64" s="22">
        <f t="shared" si="31"/>
        <v>0</v>
      </c>
      <c r="AE64" s="13"/>
      <c r="AF64" s="22">
        <f>IF(AE64=0,,($AE$9-AE64)*$AE$7*100/$AE$9)</f>
        <v>0</v>
      </c>
      <c r="AG64" s="24">
        <f t="shared" si="32"/>
        <v>0</v>
      </c>
      <c r="AH64" s="6">
        <f t="shared" si="33"/>
        <v>54</v>
      </c>
      <c r="AI64" s="6">
        <f>COUNTA(E64,G64,I64,K64,M64,O64,AE64,S64,Q64,#REF!)</f>
        <v>1</v>
      </c>
      <c r="AJ64" s="16">
        <f t="shared" si="22"/>
        <v>0.125</v>
      </c>
    </row>
    <row r="65" spans="1:27" x14ac:dyDescent="0.3">
      <c r="A65" s="67" t="s">
        <v>11</v>
      </c>
      <c r="B65" s="67"/>
      <c r="C65" s="68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20</v>
      </c>
      <c r="Q65">
        <f>COUNTA(Q11:Q64)</f>
        <v>30</v>
      </c>
      <c r="S65">
        <f>COUNTA(S11:S64)</f>
        <v>39</v>
      </c>
      <c r="U65">
        <v>25</v>
      </c>
      <c r="W65">
        <f>COUNTA(W11:W64)</f>
        <v>15</v>
      </c>
      <c r="Y65">
        <f>COUNTA(Y11:Y64)</f>
        <v>17</v>
      </c>
      <c r="AA65">
        <f>COUNTA(AC11:AC64)</f>
        <v>0</v>
      </c>
    </row>
    <row r="66" spans="1:27" x14ac:dyDescent="0.3">
      <c r="A66" s="83" t="s">
        <v>18</v>
      </c>
      <c r="B66" s="83"/>
      <c r="C66" s="83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0.8</v>
      </c>
      <c r="Q66" s="15">
        <f>Q65/$G$2</f>
        <v>1.2</v>
      </c>
      <c r="S66" s="15">
        <f>S65/$G$2</f>
        <v>1.56</v>
      </c>
      <c r="U66" s="15">
        <f>U65/$G$2</f>
        <v>1</v>
      </c>
      <c r="W66" s="15">
        <f>W65/$G$2</f>
        <v>0.6</v>
      </c>
      <c r="Y66" s="15">
        <f>Y65/$G$2</f>
        <v>0.68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1:H1"/>
    <mergeCell ref="E2:F2"/>
    <mergeCell ref="E3:F3"/>
    <mergeCell ref="E6:F6"/>
    <mergeCell ref="G6:H6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66:C66"/>
    <mergeCell ref="E8:F8"/>
    <mergeCell ref="G8:H8"/>
    <mergeCell ref="I8:J8"/>
    <mergeCell ref="E9:F9"/>
    <mergeCell ref="G9:H9"/>
    <mergeCell ref="I9:J9"/>
    <mergeCell ref="S6:T6"/>
    <mergeCell ref="W6:X6"/>
    <mergeCell ref="W7:X7"/>
    <mergeCell ref="W9:X9"/>
    <mergeCell ref="E7:F7"/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Q11" activePane="bottomRight" state="frozenSplit"/>
      <selection activeCell="F16" sqref="F16"/>
      <selection pane="topRight" activeCell="F16" sqref="F16"/>
      <selection pane="bottomLeft" activeCell="F16" sqref="F16"/>
      <selection pane="bottomRight" activeCell="D11" sqref="D11:D18"/>
    </sheetView>
  </sheetViews>
  <sheetFormatPr baseColWidth="10" defaultRowHeight="14.4" x14ac:dyDescent="0.3"/>
  <cols>
    <col min="1" max="1" width="18.33203125" bestFit="1" customWidth="1"/>
    <col min="2" max="2" width="22.109375" customWidth="1"/>
    <col min="4" max="4" width="18.10937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44140625" customWidth="1"/>
    <col min="24" max="24" width="18.33203125" bestFit="1" customWidth="1"/>
    <col min="26" max="26" width="18.33203125" bestFit="1" customWidth="1"/>
    <col min="27" max="27" width="15.44140625" bestFit="1" customWidth="1"/>
    <col min="28" max="28" width="19.77734375" bestFit="1" customWidth="1"/>
  </cols>
  <sheetData>
    <row r="1" spans="1:34" ht="31.2" x14ac:dyDescent="0.6">
      <c r="A1" s="69" t="s">
        <v>30</v>
      </c>
      <c r="B1" s="69"/>
      <c r="C1" s="69"/>
      <c r="D1" s="69"/>
      <c r="E1" s="69"/>
      <c r="F1" s="69"/>
      <c r="G1" s="69"/>
      <c r="H1" s="69"/>
    </row>
    <row r="2" spans="1:34" x14ac:dyDescent="0.3">
      <c r="E2" s="80" t="s">
        <v>14</v>
      </c>
      <c r="F2" s="80"/>
      <c r="G2" s="14">
        <f>COUNTA(B11:B28)</f>
        <v>17</v>
      </c>
    </row>
    <row r="3" spans="1:34" x14ac:dyDescent="0.3">
      <c r="E3" s="80" t="s">
        <v>16</v>
      </c>
      <c r="F3" s="80"/>
      <c r="G3" s="14">
        <f>COUNTA(E8:AD8)</f>
        <v>11</v>
      </c>
    </row>
    <row r="4" spans="1:34" x14ac:dyDescent="0.3">
      <c r="A4" s="32"/>
      <c r="B4" s="46" t="s">
        <v>236</v>
      </c>
      <c r="C4" s="3"/>
    </row>
    <row r="5" spans="1:34" x14ac:dyDescent="0.3">
      <c r="B5" s="58" t="s">
        <v>914</v>
      </c>
    </row>
    <row r="6" spans="1:34" x14ac:dyDescent="0.3">
      <c r="D6" s="1" t="s">
        <v>0</v>
      </c>
      <c r="E6" s="74" t="s">
        <v>152</v>
      </c>
      <c r="F6" s="74"/>
      <c r="G6" s="74" t="s">
        <v>285</v>
      </c>
      <c r="H6" s="74"/>
      <c r="I6" s="74" t="s">
        <v>360</v>
      </c>
      <c r="J6" s="74"/>
      <c r="K6" s="74" t="s">
        <v>343</v>
      </c>
      <c r="L6" s="74"/>
      <c r="M6" s="74" t="s">
        <v>382</v>
      </c>
      <c r="N6" s="74"/>
      <c r="O6" s="74" t="s">
        <v>398</v>
      </c>
      <c r="P6" s="74"/>
      <c r="Q6" s="74" t="s">
        <v>626</v>
      </c>
      <c r="R6" s="74"/>
      <c r="S6" s="74" t="s">
        <v>768</v>
      </c>
      <c r="T6" s="74"/>
      <c r="U6" s="71" t="s">
        <v>830</v>
      </c>
      <c r="V6" s="72"/>
      <c r="W6" s="74" t="s">
        <v>904</v>
      </c>
      <c r="X6" s="74"/>
      <c r="Y6" s="71" t="s">
        <v>925</v>
      </c>
      <c r="Z6" s="72"/>
      <c r="AA6" s="74"/>
      <c r="AB6" s="74"/>
      <c r="AC6" s="74"/>
      <c r="AD6" s="74"/>
    </row>
    <row r="7" spans="1:34" x14ac:dyDescent="0.3">
      <c r="D7" s="1" t="s">
        <v>10</v>
      </c>
      <c r="E7" s="71">
        <v>2</v>
      </c>
      <c r="F7" s="72"/>
      <c r="G7" s="71">
        <v>2</v>
      </c>
      <c r="H7" s="72"/>
      <c r="I7" s="71">
        <v>5</v>
      </c>
      <c r="J7" s="72"/>
      <c r="K7" s="71">
        <v>2</v>
      </c>
      <c r="L7" s="72"/>
      <c r="M7" s="71">
        <v>5</v>
      </c>
      <c r="N7" s="72"/>
      <c r="O7" s="71">
        <v>2</v>
      </c>
      <c r="P7" s="72"/>
      <c r="Q7" s="71">
        <v>2</v>
      </c>
      <c r="R7" s="72"/>
      <c r="S7" s="71">
        <v>4</v>
      </c>
      <c r="T7" s="72"/>
      <c r="U7" s="71">
        <v>5</v>
      </c>
      <c r="V7" s="72"/>
      <c r="W7" s="71">
        <v>5</v>
      </c>
      <c r="X7" s="72"/>
      <c r="Y7" s="71">
        <v>6</v>
      </c>
      <c r="Z7" s="72"/>
      <c r="AA7" s="71"/>
      <c r="AB7" s="72"/>
      <c r="AC7" s="71"/>
      <c r="AD7" s="72"/>
    </row>
    <row r="8" spans="1:34" x14ac:dyDescent="0.3">
      <c r="D8" s="1" t="s">
        <v>1</v>
      </c>
      <c r="E8" s="73">
        <v>45935</v>
      </c>
      <c r="F8" s="73"/>
      <c r="G8" s="73">
        <v>45942</v>
      </c>
      <c r="H8" s="73"/>
      <c r="I8" s="73">
        <v>45949</v>
      </c>
      <c r="J8" s="73"/>
      <c r="K8" s="73">
        <v>45962</v>
      </c>
      <c r="L8" s="73"/>
      <c r="M8" s="73">
        <v>45970</v>
      </c>
      <c r="N8" s="73"/>
      <c r="O8" s="73">
        <v>45983</v>
      </c>
      <c r="P8" s="73"/>
      <c r="Q8" s="73">
        <v>46004</v>
      </c>
      <c r="R8" s="73"/>
      <c r="S8" s="73">
        <v>46061</v>
      </c>
      <c r="T8" s="73"/>
      <c r="U8" s="81" t="s">
        <v>829</v>
      </c>
      <c r="V8" s="82"/>
      <c r="W8" s="73">
        <v>46117</v>
      </c>
      <c r="X8" s="73"/>
      <c r="Y8" s="81">
        <v>46151</v>
      </c>
      <c r="Z8" s="82"/>
      <c r="AA8" s="73"/>
      <c r="AB8" s="73"/>
      <c r="AC8" s="73"/>
      <c r="AD8" s="73"/>
      <c r="AG8" s="14"/>
    </row>
    <row r="9" spans="1:34" x14ac:dyDescent="0.3">
      <c r="D9" s="1" t="s">
        <v>2</v>
      </c>
      <c r="E9" s="74">
        <v>8</v>
      </c>
      <c r="F9" s="74"/>
      <c r="G9" s="74">
        <v>10</v>
      </c>
      <c r="H9" s="74"/>
      <c r="I9" s="74">
        <v>175</v>
      </c>
      <c r="J9" s="74"/>
      <c r="K9" s="74">
        <v>17</v>
      </c>
      <c r="L9" s="74"/>
      <c r="M9" s="74">
        <v>175</v>
      </c>
      <c r="N9" s="74"/>
      <c r="O9" s="74">
        <v>9</v>
      </c>
      <c r="P9" s="74"/>
      <c r="Q9" s="74">
        <v>10</v>
      </c>
      <c r="R9" s="74"/>
      <c r="S9" s="74">
        <v>9</v>
      </c>
      <c r="T9" s="74"/>
      <c r="U9" s="71">
        <v>134</v>
      </c>
      <c r="V9" s="72"/>
      <c r="W9" s="74">
        <v>143</v>
      </c>
      <c r="X9" s="74"/>
      <c r="Y9" s="71">
        <v>100</v>
      </c>
      <c r="Z9" s="72"/>
      <c r="AA9" s="74"/>
      <c r="AB9" s="74"/>
      <c r="AC9" s="74"/>
      <c r="AD9" s="74"/>
    </row>
    <row r="10" spans="1:3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831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3">
      <c r="A11" s="18">
        <f t="shared" ref="A11:A20" si="0">AF11</f>
        <v>1</v>
      </c>
      <c r="B11" s="56" t="s">
        <v>87</v>
      </c>
      <c r="C11" s="31" t="s">
        <v>88</v>
      </c>
      <c r="D11" s="13" t="s">
        <v>41</v>
      </c>
      <c r="E11" s="31">
        <v>1</v>
      </c>
      <c r="F11" s="47">
        <f>IF(E11=0,,($E$9-E11)*$E$7*100/$E$9)</f>
        <v>175</v>
      </c>
      <c r="G11" s="31"/>
      <c r="H11" s="47">
        <f t="shared" ref="H11:H17" si="1">IF(G11=0,,($G$9-G11)*$G$7*100/$G$9)</f>
        <v>0</v>
      </c>
      <c r="I11" s="33">
        <v>27</v>
      </c>
      <c r="J11" s="7">
        <f t="shared" ref="J11:J28" si="2">IF(I11=0,,($I$9-I11)*$I$7*100/$I$9)</f>
        <v>422.85714285714283</v>
      </c>
      <c r="K11" s="33"/>
      <c r="L11" s="21">
        <f t="shared" ref="L11:L17" si="3">IF(K11=0,,($K$9-K11)*$K$7*100/$K$9)</f>
        <v>0</v>
      </c>
      <c r="M11" s="31">
        <v>44</v>
      </c>
      <c r="N11" s="34">
        <f t="shared" ref="N11:N17" si="4">IF(M11=0,,($M$9-M11)*$M$7*100/$M$9)</f>
        <v>374.28571428571428</v>
      </c>
      <c r="O11" s="30"/>
      <c r="P11" s="21">
        <f t="shared" ref="P11:P16" si="5">IF(O11=0,,($O$9-O11)*$O$7*100/$O$9)</f>
        <v>0</v>
      </c>
      <c r="Q11" s="30">
        <v>1</v>
      </c>
      <c r="R11" s="21">
        <f t="shared" ref="R11:R17" si="6">IF(Q11=0,,($Q$9-Q11)*$Q$7*100/$Q$9)</f>
        <v>180</v>
      </c>
      <c r="S11" s="6">
        <v>1</v>
      </c>
      <c r="T11" s="7">
        <f t="shared" ref="T11:T16" si="7">IF(S11=0,,($S$9-S11)*$S$7*100/$S$9)</f>
        <v>355.55555555555554</v>
      </c>
      <c r="U11" s="29">
        <v>2</v>
      </c>
      <c r="V11" s="29">
        <f t="shared" ref="V11:V28" si="8">IF(U11=0,,($U$9-U11)*$U$7*100/$U$9)</f>
        <v>492.53731343283584</v>
      </c>
      <c r="W11" s="30">
        <v>37</v>
      </c>
      <c r="X11" s="7">
        <f t="shared" ref="X11:X27" si="9">IF(W11=0,,($W$9-W11)*$W$7*100/$W$9)</f>
        <v>370.62937062937061</v>
      </c>
      <c r="Y11" s="29">
        <v>3</v>
      </c>
      <c r="Z11" s="29">
        <f t="shared" ref="Z11:Z28" si="10">IF(Y11=0,,($Y$9-Y11)*$Y$7*100/$Y$9)</f>
        <v>582</v>
      </c>
      <c r="AA11" s="30"/>
      <c r="AB11" s="7">
        <f t="shared" ref="AB11:AB28" si="11">IF(AA11=0,,($AA$9-AA11)*$AA$7*100/$AA$9)</f>
        <v>0</v>
      </c>
      <c r="AC11" s="6"/>
      <c r="AD11" s="7">
        <f>IF(AC11=0,,($AC$9-AC11)*$AC$7*100/$AC$9)</f>
        <v>0</v>
      </c>
      <c r="AE11" s="8">
        <f t="shared" ref="AE11:AE28" si="12">F11+X11+J11+L11+P11+AD11+H11+R11+N11+T11+V11+AB11+Z11</f>
        <v>2952.8650967606191</v>
      </c>
      <c r="AF11" s="6">
        <f t="shared" ref="AF11:AF28" si="13">ROW(B11)-10</f>
        <v>1</v>
      </c>
      <c r="AG11" s="6">
        <f>COUNTA(E11,G11,I11,K11,O11,Q11,#REF!,AC11,S11)</f>
        <v>5</v>
      </c>
      <c r="AH11" s="16">
        <f t="shared" ref="AH11:AH22" si="14">AG11/$G$3</f>
        <v>0.45454545454545453</v>
      </c>
    </row>
    <row r="12" spans="1:34" x14ac:dyDescent="0.3">
      <c r="A12" s="18">
        <f t="shared" si="0"/>
        <v>2</v>
      </c>
      <c r="B12" s="56" t="s">
        <v>92</v>
      </c>
      <c r="C12" s="13" t="s">
        <v>93</v>
      </c>
      <c r="D12" s="13" t="s">
        <v>145</v>
      </c>
      <c r="E12" s="31">
        <v>3</v>
      </c>
      <c r="F12" s="47">
        <f>IF(E12=0,,($E$9-E12)*$E$7*100/$E$9)</f>
        <v>125</v>
      </c>
      <c r="G12" s="31"/>
      <c r="H12" s="47">
        <f t="shared" si="1"/>
        <v>0</v>
      </c>
      <c r="I12" s="33">
        <v>24</v>
      </c>
      <c r="J12" s="7">
        <f t="shared" si="2"/>
        <v>431.42857142857144</v>
      </c>
      <c r="K12" s="33">
        <v>10</v>
      </c>
      <c r="L12" s="21">
        <f t="shared" si="3"/>
        <v>82.352941176470594</v>
      </c>
      <c r="M12" s="31">
        <v>12</v>
      </c>
      <c r="N12" s="21">
        <f t="shared" si="4"/>
        <v>465.71428571428572</v>
      </c>
      <c r="O12" s="30"/>
      <c r="P12" s="21">
        <f t="shared" si="5"/>
        <v>0</v>
      </c>
      <c r="Q12" s="30">
        <v>2</v>
      </c>
      <c r="R12" s="21">
        <f t="shared" si="6"/>
        <v>160</v>
      </c>
      <c r="S12" s="30">
        <v>2</v>
      </c>
      <c r="T12" s="7">
        <f t="shared" si="7"/>
        <v>311.11111111111109</v>
      </c>
      <c r="U12" s="29">
        <v>108</v>
      </c>
      <c r="V12" s="29">
        <f t="shared" si="8"/>
        <v>97.014925373134332</v>
      </c>
      <c r="W12" s="30">
        <v>66</v>
      </c>
      <c r="X12" s="7">
        <f t="shared" si="9"/>
        <v>269.23076923076923</v>
      </c>
      <c r="Y12" s="29">
        <v>6</v>
      </c>
      <c r="Z12" s="29">
        <f t="shared" si="10"/>
        <v>564</v>
      </c>
      <c r="AA12" s="30"/>
      <c r="AB12" s="7">
        <f t="shared" si="11"/>
        <v>0</v>
      </c>
      <c r="AC12" s="6"/>
      <c r="AD12" s="7">
        <f>IF(AC12=0,,($AC$9-AC12)*$AC$7*100/$AC$9)</f>
        <v>0</v>
      </c>
      <c r="AE12" s="8">
        <f t="shared" si="12"/>
        <v>2505.8526040343422</v>
      </c>
      <c r="AF12" s="6">
        <f t="shared" si="13"/>
        <v>2</v>
      </c>
      <c r="AG12" s="6">
        <f>COUNTA(E12,G12,I12,K12,O12,Q12,#REF!,AC12,S12)</f>
        <v>6</v>
      </c>
      <c r="AH12" s="16">
        <f t="shared" si="14"/>
        <v>0.54545454545454541</v>
      </c>
    </row>
    <row r="13" spans="1:34" x14ac:dyDescent="0.3">
      <c r="A13" s="18">
        <f t="shared" si="0"/>
        <v>3</v>
      </c>
      <c r="B13" s="57" t="s">
        <v>83</v>
      </c>
      <c r="C13" s="31" t="s">
        <v>124</v>
      </c>
      <c r="D13" s="13" t="s">
        <v>41</v>
      </c>
      <c r="E13" s="31">
        <v>3</v>
      </c>
      <c r="F13" s="47">
        <f>IF(E13=0,,($E$9-E13)*$E$7*100/$E$9)</f>
        <v>125</v>
      </c>
      <c r="G13" s="31"/>
      <c r="H13" s="47">
        <f t="shared" si="1"/>
        <v>0</v>
      </c>
      <c r="I13" s="33"/>
      <c r="J13" s="7">
        <f t="shared" si="2"/>
        <v>0</v>
      </c>
      <c r="K13" s="33"/>
      <c r="L13" s="21">
        <f t="shared" si="3"/>
        <v>0</v>
      </c>
      <c r="M13" s="31">
        <v>111</v>
      </c>
      <c r="N13" s="21">
        <f t="shared" si="4"/>
        <v>182.85714285714286</v>
      </c>
      <c r="O13" s="30"/>
      <c r="P13" s="21">
        <f t="shared" si="5"/>
        <v>0</v>
      </c>
      <c r="Q13" s="30">
        <v>8</v>
      </c>
      <c r="R13" s="21">
        <f t="shared" si="6"/>
        <v>40</v>
      </c>
      <c r="S13" s="30">
        <v>3</v>
      </c>
      <c r="T13" s="7">
        <f t="shared" si="7"/>
        <v>266.66666666666669</v>
      </c>
      <c r="U13" s="29">
        <v>72</v>
      </c>
      <c r="V13" s="29">
        <f t="shared" si="8"/>
        <v>231.34328358208955</v>
      </c>
      <c r="W13" s="30"/>
      <c r="X13" s="7">
        <f t="shared" si="9"/>
        <v>0</v>
      </c>
      <c r="Y13" s="29">
        <v>64</v>
      </c>
      <c r="Z13" s="29">
        <f t="shared" si="10"/>
        <v>216</v>
      </c>
      <c r="AA13" s="30"/>
      <c r="AB13" s="7">
        <f t="shared" si="11"/>
        <v>0</v>
      </c>
      <c r="AC13" s="6"/>
      <c r="AD13" s="7">
        <f>IF(AC13=0,,($AC$9-AC13)*$AC$7*100/$AC$9)</f>
        <v>0</v>
      </c>
      <c r="AE13" s="8">
        <f t="shared" si="12"/>
        <v>1061.8670931058991</v>
      </c>
      <c r="AF13" s="6">
        <f t="shared" si="13"/>
        <v>3</v>
      </c>
      <c r="AG13" s="6">
        <f>COUNTA(E13,G13,I13,K13,O13,Q13,#REF!,AC13,S13)</f>
        <v>4</v>
      </c>
      <c r="AH13" s="16">
        <f t="shared" si="14"/>
        <v>0.36363636363636365</v>
      </c>
    </row>
    <row r="14" spans="1:34" x14ac:dyDescent="0.3">
      <c r="A14" s="18">
        <f t="shared" si="0"/>
        <v>4</v>
      </c>
      <c r="B14" s="57" t="s">
        <v>90</v>
      </c>
      <c r="C14" s="31" t="s">
        <v>91</v>
      </c>
      <c r="D14" s="13" t="s">
        <v>283</v>
      </c>
      <c r="E14" s="31">
        <v>2</v>
      </c>
      <c r="F14" s="47">
        <f>IF(E14=0,,($E$9-E14)*$E$7*100/$E$9)</f>
        <v>150</v>
      </c>
      <c r="G14" s="31"/>
      <c r="H14" s="47">
        <f t="shared" si="1"/>
        <v>0</v>
      </c>
      <c r="I14" s="33">
        <v>51</v>
      </c>
      <c r="J14" s="7">
        <f t="shared" si="2"/>
        <v>354.28571428571428</v>
      </c>
      <c r="K14" s="33"/>
      <c r="L14" s="21">
        <f t="shared" si="3"/>
        <v>0</v>
      </c>
      <c r="M14" s="31">
        <v>96</v>
      </c>
      <c r="N14" s="21">
        <f t="shared" si="4"/>
        <v>225.71428571428572</v>
      </c>
      <c r="O14" s="30"/>
      <c r="P14" s="21">
        <f t="shared" si="5"/>
        <v>0</v>
      </c>
      <c r="Q14" s="30">
        <v>5</v>
      </c>
      <c r="R14" s="21">
        <f t="shared" si="6"/>
        <v>100</v>
      </c>
      <c r="S14" s="30">
        <v>7</v>
      </c>
      <c r="T14" s="7">
        <f t="shared" si="7"/>
        <v>88.888888888888886</v>
      </c>
      <c r="U14" s="29"/>
      <c r="V14" s="29">
        <f t="shared" si="8"/>
        <v>0</v>
      </c>
      <c r="W14" s="30"/>
      <c r="X14" s="7">
        <f t="shared" si="9"/>
        <v>0</v>
      </c>
      <c r="Y14" s="29">
        <v>91</v>
      </c>
      <c r="Z14" s="29">
        <f t="shared" si="10"/>
        <v>54</v>
      </c>
      <c r="AA14" s="30"/>
      <c r="AB14" s="7">
        <f t="shared" si="11"/>
        <v>0</v>
      </c>
      <c r="AC14" s="6"/>
      <c r="AD14" s="7">
        <f>IF(AC14=0,,($AC$9-AC14)*$AC$7*100/$AC$9)</f>
        <v>0</v>
      </c>
      <c r="AE14" s="8">
        <f t="shared" si="12"/>
        <v>972.88888888888891</v>
      </c>
      <c r="AF14" s="6">
        <f t="shared" si="13"/>
        <v>4</v>
      </c>
      <c r="AG14" s="6">
        <f>COUNTA(E14,G14,I14,K14,O14,Q14,#REF!,AC14,S14)</f>
        <v>5</v>
      </c>
      <c r="AH14" s="16">
        <f t="shared" si="14"/>
        <v>0.45454545454545453</v>
      </c>
    </row>
    <row r="15" spans="1:34" x14ac:dyDescent="0.3">
      <c r="A15" s="18">
        <f t="shared" si="0"/>
        <v>5</v>
      </c>
      <c r="B15" s="57" t="s">
        <v>136</v>
      </c>
      <c r="C15" s="13" t="s">
        <v>137</v>
      </c>
      <c r="D15" s="13" t="s">
        <v>145</v>
      </c>
      <c r="E15" s="31">
        <v>5</v>
      </c>
      <c r="F15" s="47">
        <f>IF(E15=0,,($E$9-E15)*$E$7*100/$E$9)</f>
        <v>75</v>
      </c>
      <c r="G15" s="31"/>
      <c r="H15" s="47">
        <f t="shared" si="1"/>
        <v>0</v>
      </c>
      <c r="I15" s="33">
        <v>124</v>
      </c>
      <c r="J15" s="7">
        <f t="shared" si="2"/>
        <v>145.71428571428572</v>
      </c>
      <c r="K15" s="33"/>
      <c r="L15" s="21">
        <f t="shared" si="3"/>
        <v>0</v>
      </c>
      <c r="M15" s="31"/>
      <c r="N15" s="21">
        <f t="shared" si="4"/>
        <v>0</v>
      </c>
      <c r="O15" s="30"/>
      <c r="P15" s="21">
        <f t="shared" si="5"/>
        <v>0</v>
      </c>
      <c r="Q15" s="30">
        <v>7</v>
      </c>
      <c r="R15" s="21">
        <f t="shared" si="6"/>
        <v>60</v>
      </c>
      <c r="S15" s="30">
        <v>5</v>
      </c>
      <c r="T15" s="7">
        <f t="shared" si="7"/>
        <v>177.77777777777777</v>
      </c>
      <c r="U15" s="29"/>
      <c r="V15" s="29">
        <f t="shared" si="8"/>
        <v>0</v>
      </c>
      <c r="W15" s="30"/>
      <c r="X15" s="7">
        <f t="shared" si="9"/>
        <v>0</v>
      </c>
      <c r="Y15" s="29"/>
      <c r="Z15" s="29">
        <f t="shared" si="10"/>
        <v>0</v>
      </c>
      <c r="AA15" s="30"/>
      <c r="AB15" s="7">
        <f t="shared" si="11"/>
        <v>0</v>
      </c>
      <c r="AC15" s="6"/>
      <c r="AD15" s="7">
        <f>IF(AC15=0,,($AC$9-AC15)*$AC$7*100/$AC$9)</f>
        <v>0</v>
      </c>
      <c r="AE15" s="8">
        <f t="shared" si="12"/>
        <v>458.49206349206349</v>
      </c>
      <c r="AF15" s="6">
        <f t="shared" si="13"/>
        <v>5</v>
      </c>
      <c r="AG15" s="6">
        <f>COUNTA(E15,G15,I15,K15,O15,Q15,#REF!,AC15,S15)</f>
        <v>5</v>
      </c>
      <c r="AH15" s="16">
        <f t="shared" si="14"/>
        <v>0.45454545454545453</v>
      </c>
    </row>
    <row r="16" spans="1:34" x14ac:dyDescent="0.3">
      <c r="A16" s="18">
        <f t="shared" si="0"/>
        <v>6</v>
      </c>
      <c r="B16" s="13" t="s">
        <v>480</v>
      </c>
      <c r="C16" s="13" t="s">
        <v>419</v>
      </c>
      <c r="D16" s="13" t="s">
        <v>41</v>
      </c>
      <c r="E16" s="31"/>
      <c r="F16" s="47"/>
      <c r="G16" s="31"/>
      <c r="H16" s="47">
        <f t="shared" si="1"/>
        <v>0</v>
      </c>
      <c r="I16" s="30"/>
      <c r="J16" s="7">
        <f t="shared" si="2"/>
        <v>0</v>
      </c>
      <c r="K16" s="20"/>
      <c r="L16" s="21">
        <f t="shared" si="3"/>
        <v>0</v>
      </c>
      <c r="M16" s="31"/>
      <c r="N16" s="21">
        <f t="shared" si="4"/>
        <v>0</v>
      </c>
      <c r="O16" s="30"/>
      <c r="P16" s="21">
        <f t="shared" si="5"/>
        <v>0</v>
      </c>
      <c r="Q16" s="6"/>
      <c r="R16" s="21">
        <f t="shared" si="6"/>
        <v>0</v>
      </c>
      <c r="S16" s="37">
        <v>3</v>
      </c>
      <c r="T16" s="7">
        <f t="shared" si="7"/>
        <v>266.66666666666669</v>
      </c>
      <c r="U16" s="7"/>
      <c r="V16" s="29">
        <f t="shared" si="8"/>
        <v>0</v>
      </c>
      <c r="W16" s="6"/>
      <c r="X16" s="7">
        <f t="shared" si="9"/>
        <v>0</v>
      </c>
      <c r="Y16" s="7"/>
      <c r="Z16" s="29">
        <f t="shared" si="10"/>
        <v>0</v>
      </c>
      <c r="AA16" s="6"/>
      <c r="AB16" s="7">
        <f t="shared" si="11"/>
        <v>0</v>
      </c>
      <c r="AC16" s="6"/>
      <c r="AD16" s="7"/>
      <c r="AE16" s="8">
        <f t="shared" si="12"/>
        <v>266.66666666666669</v>
      </c>
      <c r="AF16" s="6">
        <f t="shared" si="13"/>
        <v>6</v>
      </c>
      <c r="AG16" s="6">
        <f>COUNTA(E16,G16,I16,K16,O16,Q16,#REF!,AC16,S16)</f>
        <v>2</v>
      </c>
      <c r="AH16" s="16">
        <f t="shared" si="14"/>
        <v>0.18181818181818182</v>
      </c>
    </row>
    <row r="17" spans="1:34" x14ac:dyDescent="0.3">
      <c r="A17" s="18">
        <f t="shared" si="0"/>
        <v>7</v>
      </c>
      <c r="B17" s="13" t="s">
        <v>284</v>
      </c>
      <c r="C17" s="13" t="s">
        <v>138</v>
      </c>
      <c r="D17" s="13" t="s">
        <v>101</v>
      </c>
      <c r="E17" s="31">
        <v>6</v>
      </c>
      <c r="F17" s="47">
        <f>IF(E17=0,,($E$9-E17)*$E$7*100/$E$9)</f>
        <v>50</v>
      </c>
      <c r="G17" s="31">
        <v>5</v>
      </c>
      <c r="H17" s="47">
        <f t="shared" si="1"/>
        <v>100</v>
      </c>
      <c r="I17" s="33"/>
      <c r="J17" s="7">
        <f t="shared" si="2"/>
        <v>0</v>
      </c>
      <c r="K17" s="33"/>
      <c r="L17" s="21">
        <f t="shared" si="3"/>
        <v>0</v>
      </c>
      <c r="M17" s="31"/>
      <c r="N17" s="21">
        <f t="shared" si="4"/>
        <v>0</v>
      </c>
      <c r="O17" s="30"/>
      <c r="P17" s="21">
        <v>5</v>
      </c>
      <c r="Q17" s="30">
        <v>9</v>
      </c>
      <c r="R17" s="21">
        <f t="shared" si="6"/>
        <v>20</v>
      </c>
      <c r="S17" s="30">
        <v>9</v>
      </c>
      <c r="T17" s="7">
        <v>22</v>
      </c>
      <c r="U17" s="29"/>
      <c r="V17" s="29">
        <f t="shared" si="8"/>
        <v>0</v>
      </c>
      <c r="W17" s="30"/>
      <c r="X17" s="7">
        <f t="shared" si="9"/>
        <v>0</v>
      </c>
      <c r="Y17" s="29"/>
      <c r="Z17" s="29">
        <f t="shared" si="10"/>
        <v>0</v>
      </c>
      <c r="AA17" s="30"/>
      <c r="AB17" s="7">
        <f t="shared" si="11"/>
        <v>0</v>
      </c>
      <c r="AC17" s="6"/>
      <c r="AD17" s="7">
        <f>IF(AC17=0,,($AC$9-AC17)*$AC$7*100/$AC$9)</f>
        <v>0</v>
      </c>
      <c r="AE17" s="8">
        <f t="shared" si="12"/>
        <v>197</v>
      </c>
      <c r="AF17" s="6">
        <f t="shared" si="13"/>
        <v>7</v>
      </c>
      <c r="AG17" s="6">
        <f>COUNTA(E17,G17,I17,K17,O17,Q17,#REF!,AC17,S17)</f>
        <v>5</v>
      </c>
      <c r="AH17" s="16">
        <f t="shared" si="14"/>
        <v>0.45454545454545453</v>
      </c>
    </row>
    <row r="18" spans="1:34" x14ac:dyDescent="0.3">
      <c r="A18" s="18">
        <v>8</v>
      </c>
      <c r="B18" s="13" t="s">
        <v>395</v>
      </c>
      <c r="C18" s="13" t="s">
        <v>396</v>
      </c>
      <c r="D18" s="13" t="s">
        <v>150</v>
      </c>
      <c r="E18" s="31"/>
      <c r="F18" s="47"/>
      <c r="G18" s="31"/>
      <c r="H18" s="47"/>
      <c r="I18" s="30"/>
      <c r="J18" s="7">
        <f t="shared" si="2"/>
        <v>0</v>
      </c>
      <c r="K18" s="33"/>
      <c r="L18" s="21">
        <v>0</v>
      </c>
      <c r="M18" s="31"/>
      <c r="N18" s="21">
        <v>0</v>
      </c>
      <c r="O18" s="30">
        <v>3</v>
      </c>
      <c r="P18" s="21">
        <f t="shared" ref="P18:P26" si="15">IF(O18=0,,($O$9-O18)*$O$7*100/$O$9)</f>
        <v>133.33333333333334</v>
      </c>
      <c r="Q18" s="6"/>
      <c r="R18" s="21">
        <v>0</v>
      </c>
      <c r="S18" s="30"/>
      <c r="T18" s="7">
        <f t="shared" ref="T18:T27" si="16">IF(S18=0,,($S$9-S18)*$S$7*100/$S$9)</f>
        <v>0</v>
      </c>
      <c r="U18" s="29"/>
      <c r="V18" s="29">
        <f t="shared" si="8"/>
        <v>0</v>
      </c>
      <c r="W18" s="6"/>
      <c r="X18" s="7">
        <f t="shared" si="9"/>
        <v>0</v>
      </c>
      <c r="Y18" s="29"/>
      <c r="Z18" s="29">
        <f t="shared" si="10"/>
        <v>0</v>
      </c>
      <c r="AA18" s="6"/>
      <c r="AB18" s="7">
        <f t="shared" si="11"/>
        <v>0</v>
      </c>
      <c r="AC18" s="6"/>
      <c r="AD18" s="7"/>
      <c r="AE18" s="8">
        <f t="shared" si="12"/>
        <v>133.33333333333334</v>
      </c>
      <c r="AF18" s="6">
        <f t="shared" si="13"/>
        <v>8</v>
      </c>
      <c r="AG18" s="6">
        <f>COUNTA(E18,G18,I18,K18,O18,Q18,#REF!,AC18,S18)</f>
        <v>2</v>
      </c>
      <c r="AH18" s="16">
        <f t="shared" si="14"/>
        <v>0.18181818181818182</v>
      </c>
    </row>
    <row r="19" spans="1:34" x14ac:dyDescent="0.3">
      <c r="A19" s="18">
        <v>9</v>
      </c>
      <c r="B19" s="13" t="s">
        <v>303</v>
      </c>
      <c r="C19" s="13" t="s">
        <v>810</v>
      </c>
      <c r="D19" s="13" t="s">
        <v>101</v>
      </c>
      <c r="E19" s="31"/>
      <c r="F19" s="47">
        <f>IF(E19=0,,($E$9-E19)*$E$7*100/$E$9)</f>
        <v>0</v>
      </c>
      <c r="G19" s="31"/>
      <c r="H19" s="47">
        <f>IF(G19=0,,($G$9-G19)*$G$7*100/$G$9)</f>
        <v>0</v>
      </c>
      <c r="I19" s="30"/>
      <c r="J19" s="7">
        <f t="shared" si="2"/>
        <v>0</v>
      </c>
      <c r="K19" s="20"/>
      <c r="L19" s="21">
        <f>IF(K19=0,,($K$9-K19)*$K$7*100/$K$9)</f>
        <v>0</v>
      </c>
      <c r="M19" s="31"/>
      <c r="N19" s="21">
        <f>IF(M19=0,,($M$9-M19)*$M$7*100/$M$9)</f>
        <v>0</v>
      </c>
      <c r="O19" s="30"/>
      <c r="P19" s="21">
        <f t="shared" si="15"/>
        <v>0</v>
      </c>
      <c r="Q19" s="6"/>
      <c r="R19" s="21">
        <f>IF(Q19=0,,($Q$9-Q19)*$Q$7*100/$Q$9)</f>
        <v>0</v>
      </c>
      <c r="S19" s="6">
        <v>6</v>
      </c>
      <c r="T19" s="7">
        <f t="shared" si="16"/>
        <v>133.33333333333334</v>
      </c>
      <c r="U19" s="7"/>
      <c r="V19" s="29">
        <f t="shared" si="8"/>
        <v>0</v>
      </c>
      <c r="W19" s="6"/>
      <c r="X19" s="7">
        <f t="shared" si="9"/>
        <v>0</v>
      </c>
      <c r="Y19" s="7"/>
      <c r="Z19" s="29">
        <f t="shared" si="10"/>
        <v>0</v>
      </c>
      <c r="AA19" s="6"/>
      <c r="AB19" s="7">
        <f t="shared" si="11"/>
        <v>0</v>
      </c>
      <c r="AC19" s="6"/>
      <c r="AD19" s="7">
        <f>IF(AC19=0,,($AC$9-AC19)*$AC$7*100/$AC$9)</f>
        <v>0</v>
      </c>
      <c r="AE19" s="8">
        <f t="shared" si="12"/>
        <v>133.33333333333334</v>
      </c>
      <c r="AF19" s="6">
        <f t="shared" si="13"/>
        <v>9</v>
      </c>
      <c r="AG19" s="6">
        <f>COUNTA(E19,G19,I19,K19,O19,Q19,#REF!,AC19,S19)</f>
        <v>2</v>
      </c>
      <c r="AH19" s="16">
        <f t="shared" si="14"/>
        <v>0.18181818181818182</v>
      </c>
    </row>
    <row r="20" spans="1:34" x14ac:dyDescent="0.3">
      <c r="A20" s="18">
        <f t="shared" si="0"/>
        <v>10</v>
      </c>
      <c r="B20" s="13" t="s">
        <v>505</v>
      </c>
      <c r="C20" s="13" t="s">
        <v>506</v>
      </c>
      <c r="D20" s="13" t="s">
        <v>412</v>
      </c>
      <c r="E20" s="31"/>
      <c r="F20" s="47">
        <f>IF(E20=0,,($E$9-E20)*$E$7*100/$E$9)</f>
        <v>0</v>
      </c>
      <c r="G20" s="31"/>
      <c r="H20" s="47">
        <f>IF(G20=0,,($G$9-G20)*$G$7*100/$G$9)</f>
        <v>0</v>
      </c>
      <c r="I20" s="30"/>
      <c r="J20" s="7">
        <f t="shared" si="2"/>
        <v>0</v>
      </c>
      <c r="K20" s="33"/>
      <c r="L20" s="21">
        <f>IF(K20=0,,($K$9-K20)*$K$7*100/$K$9)</f>
        <v>0</v>
      </c>
      <c r="M20" s="31"/>
      <c r="N20" s="21">
        <f>IF(M20=0,,($M$9-M20)*$M$7*100/$M$9)</f>
        <v>0</v>
      </c>
      <c r="O20" s="30">
        <v>5</v>
      </c>
      <c r="P20" s="21">
        <f t="shared" si="15"/>
        <v>88.888888888888886</v>
      </c>
      <c r="Q20" s="6"/>
      <c r="R20" s="21">
        <f>IF(Q20=0,,($Q$9-Q20)*$Q$7*100/$Q$9)</f>
        <v>0</v>
      </c>
      <c r="S20" s="30"/>
      <c r="T20" s="7">
        <f t="shared" si="16"/>
        <v>0</v>
      </c>
      <c r="U20" s="29"/>
      <c r="V20" s="29">
        <f t="shared" si="8"/>
        <v>0</v>
      </c>
      <c r="W20" s="6"/>
      <c r="X20" s="7">
        <f t="shared" si="9"/>
        <v>0</v>
      </c>
      <c r="Y20" s="29"/>
      <c r="Z20" s="29">
        <f t="shared" si="10"/>
        <v>0</v>
      </c>
      <c r="AA20" s="6"/>
      <c r="AB20" s="7">
        <f t="shared" si="11"/>
        <v>0</v>
      </c>
      <c r="AC20" s="6"/>
      <c r="AD20" s="7"/>
      <c r="AE20" s="8">
        <f t="shared" si="12"/>
        <v>88.888888888888886</v>
      </c>
      <c r="AF20" s="6">
        <f t="shared" si="13"/>
        <v>10</v>
      </c>
      <c r="AG20" s="6">
        <f>COUNTA(E20,G20,I20,K20,O20,Q20,#REF!,AC20,S20)</f>
        <v>2</v>
      </c>
      <c r="AH20" s="16">
        <f t="shared" si="14"/>
        <v>0.18181818181818182</v>
      </c>
    </row>
    <row r="21" spans="1:34" x14ac:dyDescent="0.3">
      <c r="A21" s="18">
        <v>11</v>
      </c>
      <c r="B21" s="13" t="s">
        <v>507</v>
      </c>
      <c r="C21" s="13" t="s">
        <v>476</v>
      </c>
      <c r="D21" s="13" t="s">
        <v>412</v>
      </c>
      <c r="E21" s="31"/>
      <c r="F21" s="47"/>
      <c r="G21" s="31"/>
      <c r="H21" s="47"/>
      <c r="I21" s="30"/>
      <c r="J21" s="7">
        <f t="shared" si="2"/>
        <v>0</v>
      </c>
      <c r="K21" s="33"/>
      <c r="L21" s="21">
        <v>0</v>
      </c>
      <c r="M21" s="31"/>
      <c r="N21" s="21">
        <v>0</v>
      </c>
      <c r="O21" s="30">
        <v>6</v>
      </c>
      <c r="P21" s="21">
        <f t="shared" si="15"/>
        <v>66.666666666666671</v>
      </c>
      <c r="Q21" s="6">
        <v>10</v>
      </c>
      <c r="R21" s="21">
        <v>10</v>
      </c>
      <c r="S21" s="30"/>
      <c r="T21" s="7">
        <f t="shared" si="16"/>
        <v>0</v>
      </c>
      <c r="U21" s="7"/>
      <c r="V21" s="29">
        <f t="shared" si="8"/>
        <v>0</v>
      </c>
      <c r="W21" s="6"/>
      <c r="X21" s="7">
        <f t="shared" si="9"/>
        <v>0</v>
      </c>
      <c r="Y21" s="7"/>
      <c r="Z21" s="29">
        <f t="shared" si="10"/>
        <v>0</v>
      </c>
      <c r="AA21" s="6"/>
      <c r="AB21" s="7">
        <f t="shared" si="11"/>
        <v>0</v>
      </c>
      <c r="AC21" s="6"/>
      <c r="AD21" s="7"/>
      <c r="AE21" s="8">
        <f t="shared" si="12"/>
        <v>76.666666666666671</v>
      </c>
      <c r="AF21" s="6">
        <f t="shared" si="13"/>
        <v>11</v>
      </c>
      <c r="AG21" s="6">
        <f>COUNTA(E21,G21,I21,K21,O21,Q21,#REF!,AC21,S21)</f>
        <v>3</v>
      </c>
      <c r="AH21" s="16">
        <f t="shared" si="14"/>
        <v>0.27272727272727271</v>
      </c>
    </row>
    <row r="22" spans="1:34" x14ac:dyDescent="0.3">
      <c r="A22" s="18">
        <v>12</v>
      </c>
      <c r="B22" s="13" t="s">
        <v>508</v>
      </c>
      <c r="C22" s="13" t="s">
        <v>509</v>
      </c>
      <c r="D22" s="13" t="s">
        <v>412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0"/>
      <c r="J22" s="7">
        <f t="shared" si="2"/>
        <v>0</v>
      </c>
      <c r="K22" s="33"/>
      <c r="L22" s="21">
        <f>IF(K22=0,,($K$9-K22)*$K$7*100/$K$9)</f>
        <v>0</v>
      </c>
      <c r="M22" s="31"/>
      <c r="N22" s="21">
        <f>IF(M22=0,,($M$9-M22)*$M$7*100/$M$9)</f>
        <v>0</v>
      </c>
      <c r="O22" s="30">
        <v>7</v>
      </c>
      <c r="P22" s="21">
        <f t="shared" si="15"/>
        <v>44.444444444444443</v>
      </c>
      <c r="Q22" s="30"/>
      <c r="R22" s="21">
        <f>IF(Q22=0,,($Q$9-Q22)*$Q$7*100/$Q$9)</f>
        <v>0</v>
      </c>
      <c r="S22" s="30"/>
      <c r="T22" s="7">
        <f t="shared" si="16"/>
        <v>0</v>
      </c>
      <c r="U22" s="7"/>
      <c r="V22" s="29">
        <f t="shared" si="8"/>
        <v>0</v>
      </c>
      <c r="W22" s="30"/>
      <c r="X22" s="7">
        <f t="shared" si="9"/>
        <v>0</v>
      </c>
      <c r="Y22" s="7"/>
      <c r="Z22" s="29">
        <f t="shared" si="10"/>
        <v>0</v>
      </c>
      <c r="AA22" s="30"/>
      <c r="AB22" s="7">
        <f t="shared" si="11"/>
        <v>0</v>
      </c>
      <c r="AC22" s="6"/>
      <c r="AD22" s="7">
        <f>IF(AC22=0,,($AC$9-AC22)*$AC$7*100/$AC$9)</f>
        <v>0</v>
      </c>
      <c r="AE22" s="8">
        <f t="shared" si="12"/>
        <v>44.444444444444443</v>
      </c>
      <c r="AF22" s="6">
        <f t="shared" si="13"/>
        <v>12</v>
      </c>
      <c r="AG22" s="6">
        <f>COUNTA(E22,G22,I22,K22,O22,Q22,#REF!,AC22,S22)</f>
        <v>2</v>
      </c>
      <c r="AH22" s="16">
        <f t="shared" si="14"/>
        <v>0.18181818181818182</v>
      </c>
    </row>
    <row r="23" spans="1:34" x14ac:dyDescent="0.3">
      <c r="A23" s="18">
        <v>13</v>
      </c>
      <c r="B23" s="13" t="s">
        <v>475</v>
      </c>
      <c r="C23" s="13" t="s">
        <v>476</v>
      </c>
      <c r="D23" s="13" t="s">
        <v>101</v>
      </c>
      <c r="E23" s="31"/>
      <c r="F23" s="47"/>
      <c r="G23" s="31"/>
      <c r="H23" s="47"/>
      <c r="I23" s="30"/>
      <c r="J23" s="7">
        <f t="shared" si="2"/>
        <v>0</v>
      </c>
      <c r="K23" s="33"/>
      <c r="L23" s="21">
        <f>IF(K23=0,,($K$9-K23)*$K$7*100/$K$9)</f>
        <v>0</v>
      </c>
      <c r="M23" s="31"/>
      <c r="N23" s="21">
        <v>0</v>
      </c>
      <c r="O23" s="30"/>
      <c r="P23" s="21">
        <f t="shared" si="15"/>
        <v>0</v>
      </c>
      <c r="Q23" s="6"/>
      <c r="R23" s="21">
        <v>0</v>
      </c>
      <c r="S23" s="6">
        <v>8</v>
      </c>
      <c r="T23" s="7">
        <f t="shared" si="16"/>
        <v>44.444444444444443</v>
      </c>
      <c r="U23" s="7"/>
      <c r="V23" s="29">
        <f t="shared" si="8"/>
        <v>0</v>
      </c>
      <c r="W23" s="6"/>
      <c r="X23" s="7">
        <f t="shared" si="9"/>
        <v>0</v>
      </c>
      <c r="Y23" s="7"/>
      <c r="Z23" s="29">
        <f t="shared" si="10"/>
        <v>0</v>
      </c>
      <c r="AA23" s="6"/>
      <c r="AB23" s="7">
        <f t="shared" si="11"/>
        <v>0</v>
      </c>
      <c r="AC23" s="6"/>
      <c r="AD23" s="7"/>
      <c r="AE23" s="8">
        <f t="shared" si="12"/>
        <v>44.444444444444443</v>
      </c>
      <c r="AF23" s="6">
        <f t="shared" si="13"/>
        <v>13</v>
      </c>
      <c r="AG23" s="6"/>
      <c r="AH23" s="16"/>
    </row>
    <row r="24" spans="1:34" x14ac:dyDescent="0.3">
      <c r="A24" s="18">
        <v>14</v>
      </c>
      <c r="B24" s="13" t="s">
        <v>147</v>
      </c>
      <c r="C24" s="13" t="s">
        <v>160</v>
      </c>
      <c r="D24" s="13" t="s">
        <v>145</v>
      </c>
      <c r="E24" s="31">
        <v>7</v>
      </c>
      <c r="F24" s="47">
        <f>IF(E24=0,,($E$9-E24)*$E$7*100/$E$9)</f>
        <v>25</v>
      </c>
      <c r="G24" s="31"/>
      <c r="H24" s="47">
        <f>IF(G24=0,,($G$9-G24)*$G$7*100/$G$9)</f>
        <v>0</v>
      </c>
      <c r="I24" s="33"/>
      <c r="J24" s="7">
        <f t="shared" si="2"/>
        <v>0</v>
      </c>
      <c r="K24" s="33"/>
      <c r="L24" s="21">
        <f>IF(K24=0,,($K$9-K24)*$K$7*100/$K$9)</f>
        <v>0</v>
      </c>
      <c r="M24" s="31"/>
      <c r="N24" s="21">
        <f>IF(M24=0,,($M$9-M24)*$M$7*100/$M$9)</f>
        <v>0</v>
      </c>
      <c r="O24" s="30"/>
      <c r="P24" s="21">
        <f t="shared" si="15"/>
        <v>0</v>
      </c>
      <c r="Q24" s="30"/>
      <c r="R24" s="21">
        <f>IF(Q24=0,,($Q$9-Q24)*$Q$7*100/$Q$9)</f>
        <v>0</v>
      </c>
      <c r="S24" s="30"/>
      <c r="T24" s="7">
        <f t="shared" si="16"/>
        <v>0</v>
      </c>
      <c r="U24" s="29"/>
      <c r="V24" s="29">
        <f t="shared" si="8"/>
        <v>0</v>
      </c>
      <c r="W24" s="30"/>
      <c r="X24" s="7">
        <f t="shared" si="9"/>
        <v>0</v>
      </c>
      <c r="Y24" s="29"/>
      <c r="Z24" s="29">
        <f t="shared" si="10"/>
        <v>0</v>
      </c>
      <c r="AA24" s="30"/>
      <c r="AB24" s="7">
        <f t="shared" si="11"/>
        <v>0</v>
      </c>
      <c r="AC24" s="6"/>
      <c r="AD24" s="7">
        <f>IF(AC24=0,,($AC$9-AC24)*$AC$7*100/$AC$9)</f>
        <v>0</v>
      </c>
      <c r="AE24" s="8">
        <f t="shared" si="12"/>
        <v>25</v>
      </c>
      <c r="AF24" s="6">
        <f t="shared" si="13"/>
        <v>14</v>
      </c>
      <c r="AG24" s="6"/>
      <c r="AH24" s="16"/>
    </row>
    <row r="25" spans="1:34" x14ac:dyDescent="0.3">
      <c r="A25" s="18">
        <v>15</v>
      </c>
      <c r="B25" s="13" t="s">
        <v>510</v>
      </c>
      <c r="C25" s="13" t="s">
        <v>511</v>
      </c>
      <c r="D25" s="13" t="s">
        <v>150</v>
      </c>
      <c r="E25" s="31"/>
      <c r="F25" s="47"/>
      <c r="G25" s="31"/>
      <c r="H25" s="47"/>
      <c r="I25" s="30"/>
      <c r="J25" s="7">
        <f t="shared" si="2"/>
        <v>0</v>
      </c>
      <c r="K25" s="33"/>
      <c r="L25" s="21">
        <f>IF(K25=0,,($K$9-K25)*$K$7*100/$K$9)</f>
        <v>0</v>
      </c>
      <c r="M25" s="31"/>
      <c r="N25" s="21">
        <v>0</v>
      </c>
      <c r="O25" s="30">
        <v>8</v>
      </c>
      <c r="P25" s="21">
        <f t="shared" si="15"/>
        <v>22.222222222222221</v>
      </c>
      <c r="Q25" s="6"/>
      <c r="R25" s="21">
        <v>0</v>
      </c>
      <c r="S25" s="30"/>
      <c r="T25" s="7">
        <f t="shared" si="16"/>
        <v>0</v>
      </c>
      <c r="U25" s="7"/>
      <c r="V25" s="29">
        <f t="shared" si="8"/>
        <v>0</v>
      </c>
      <c r="W25" s="6"/>
      <c r="X25" s="7">
        <f t="shared" si="9"/>
        <v>0</v>
      </c>
      <c r="Y25" s="7"/>
      <c r="Z25" s="29">
        <f t="shared" si="10"/>
        <v>0</v>
      </c>
      <c r="AA25" s="6"/>
      <c r="AB25" s="7">
        <f t="shared" si="11"/>
        <v>0</v>
      </c>
      <c r="AC25" s="6"/>
      <c r="AD25" s="7"/>
      <c r="AE25" s="8">
        <f t="shared" si="12"/>
        <v>22.222222222222221</v>
      </c>
      <c r="AF25" s="6">
        <f t="shared" si="13"/>
        <v>15</v>
      </c>
      <c r="AG25" s="6"/>
      <c r="AH25" s="16"/>
    </row>
    <row r="26" spans="1:34" x14ac:dyDescent="0.3">
      <c r="A26" s="18">
        <v>16</v>
      </c>
      <c r="B26" s="13" t="s">
        <v>161</v>
      </c>
      <c r="C26" s="13" t="s">
        <v>94</v>
      </c>
      <c r="D26" s="13" t="s">
        <v>145</v>
      </c>
      <c r="E26" s="31">
        <v>8</v>
      </c>
      <c r="F26" s="47">
        <f>25/2</f>
        <v>12.5</v>
      </c>
      <c r="G26" s="31"/>
      <c r="H26" s="47">
        <f>IF(G26=0,,($G$9-G26)*$G$7*100/$G$9)</f>
        <v>0</v>
      </c>
      <c r="I26" s="33"/>
      <c r="J26" s="7">
        <f t="shared" si="2"/>
        <v>0</v>
      </c>
      <c r="K26" s="33"/>
      <c r="L26" s="21">
        <f>IF(K26=0,,($K$9-K26)*$K$7*100/$K$9)</f>
        <v>0</v>
      </c>
      <c r="M26" s="31"/>
      <c r="N26" s="21">
        <f>IF(M26=0,,($M$9-M26)*$M$7*100/$M$9)</f>
        <v>0</v>
      </c>
      <c r="O26" s="30"/>
      <c r="P26" s="21">
        <f t="shared" si="15"/>
        <v>0</v>
      </c>
      <c r="Q26" s="6"/>
      <c r="R26" s="21">
        <f>IF(Q26=0,,($Q$9-Q26)*$Q$7*100/$Q$9)</f>
        <v>0</v>
      </c>
      <c r="S26" s="30"/>
      <c r="T26" s="7">
        <f t="shared" si="16"/>
        <v>0</v>
      </c>
      <c r="U26" s="29"/>
      <c r="V26" s="29">
        <f t="shared" si="8"/>
        <v>0</v>
      </c>
      <c r="W26" s="30"/>
      <c r="X26" s="7">
        <f t="shared" si="9"/>
        <v>0</v>
      </c>
      <c r="Y26" s="29"/>
      <c r="Z26" s="29">
        <f t="shared" si="10"/>
        <v>0</v>
      </c>
      <c r="AA26" s="30"/>
      <c r="AB26" s="7">
        <f t="shared" si="11"/>
        <v>0</v>
      </c>
      <c r="AC26" s="6"/>
      <c r="AD26" s="7">
        <f>IF(AC26=0,,($AC$9-AC26)*$AC$7*100/$AC$9)</f>
        <v>0</v>
      </c>
      <c r="AE26" s="8">
        <f t="shared" si="12"/>
        <v>12.5</v>
      </c>
      <c r="AF26" s="6">
        <f t="shared" si="13"/>
        <v>16</v>
      </c>
      <c r="AG26" s="6"/>
      <c r="AH26" s="16"/>
    </row>
    <row r="27" spans="1:34" x14ac:dyDescent="0.3">
      <c r="A27" s="18">
        <v>17</v>
      </c>
      <c r="B27" s="13" t="s">
        <v>512</v>
      </c>
      <c r="C27" s="13" t="s">
        <v>513</v>
      </c>
      <c r="D27" s="13" t="s">
        <v>150</v>
      </c>
      <c r="E27" s="31"/>
      <c r="F27" s="47"/>
      <c r="G27" s="31"/>
      <c r="H27" s="47"/>
      <c r="I27" s="30"/>
      <c r="J27" s="7">
        <f t="shared" si="2"/>
        <v>0</v>
      </c>
      <c r="K27" s="33"/>
      <c r="L27" s="21">
        <v>0</v>
      </c>
      <c r="M27" s="31"/>
      <c r="N27" s="21">
        <v>0</v>
      </c>
      <c r="O27" s="30">
        <v>9</v>
      </c>
      <c r="P27" s="21">
        <v>11</v>
      </c>
      <c r="Q27" s="6"/>
      <c r="R27" s="21">
        <v>0</v>
      </c>
      <c r="S27" s="30"/>
      <c r="T27" s="7">
        <f t="shared" si="16"/>
        <v>0</v>
      </c>
      <c r="U27" s="7"/>
      <c r="V27" s="29">
        <f t="shared" si="8"/>
        <v>0</v>
      </c>
      <c r="W27" s="6"/>
      <c r="X27" s="7">
        <f t="shared" si="9"/>
        <v>0</v>
      </c>
      <c r="Y27" s="7"/>
      <c r="Z27" s="29">
        <f t="shared" si="10"/>
        <v>0</v>
      </c>
      <c r="AA27" s="6"/>
      <c r="AB27" s="7">
        <f t="shared" si="11"/>
        <v>0</v>
      </c>
      <c r="AC27" s="6"/>
      <c r="AD27" s="7"/>
      <c r="AE27" s="8">
        <f t="shared" si="12"/>
        <v>11</v>
      </c>
      <c r="AF27" s="6">
        <f t="shared" si="13"/>
        <v>17</v>
      </c>
      <c r="AG27" s="6"/>
      <c r="AH27" s="16"/>
    </row>
    <row r="28" spans="1:34" x14ac:dyDescent="0.3">
      <c r="A28" s="18">
        <f t="shared" ref="A28" si="17">AF28</f>
        <v>18</v>
      </c>
      <c r="B28" s="13"/>
      <c r="C28" s="13"/>
      <c r="D28" s="13"/>
      <c r="E28" s="31"/>
      <c r="F28" s="22"/>
      <c r="G28" s="13"/>
      <c r="H28" s="22"/>
      <c r="I28" s="6"/>
      <c r="J28" s="7">
        <f t="shared" si="2"/>
        <v>0</v>
      </c>
      <c r="K28" s="20"/>
      <c r="L28" s="21"/>
      <c r="M28" s="31"/>
      <c r="N28" s="21"/>
      <c r="O28" s="30"/>
      <c r="P28" s="21">
        <f>IF(O28=0,,($O$9-O28)*$O$7*100/$O$9)</f>
        <v>0</v>
      </c>
      <c r="Q28" s="6"/>
      <c r="R28" s="21"/>
      <c r="S28" s="6"/>
      <c r="T28" s="7"/>
      <c r="U28" s="7"/>
      <c r="V28" s="7">
        <f t="shared" si="8"/>
        <v>0</v>
      </c>
      <c r="W28" s="6"/>
      <c r="X28" s="7"/>
      <c r="Y28" s="7"/>
      <c r="Z28" s="29">
        <f t="shared" si="10"/>
        <v>0</v>
      </c>
      <c r="AA28" s="6"/>
      <c r="AB28" s="7">
        <f t="shared" si="11"/>
        <v>0</v>
      </c>
      <c r="AC28" s="6"/>
      <c r="AD28" s="7"/>
      <c r="AE28" s="8">
        <f t="shared" si="12"/>
        <v>0</v>
      </c>
      <c r="AF28" s="6">
        <f t="shared" si="13"/>
        <v>18</v>
      </c>
      <c r="AG28" s="6">
        <f>COUNTA(E28,G28,I28,K28,O28,Q28,#REF!,AC28,S28)</f>
        <v>1</v>
      </c>
      <c r="AH28" s="16">
        <f t="shared" ref="AH28" si="18">AG28/$G$3</f>
        <v>9.0909090909090912E-2</v>
      </c>
    </row>
    <row r="29" spans="1:34" x14ac:dyDescent="0.3">
      <c r="A29" s="84" t="s">
        <v>11</v>
      </c>
      <c r="B29" s="84"/>
      <c r="C29" s="85"/>
      <c r="D29" s="23"/>
      <c r="E29" s="23">
        <v>8</v>
      </c>
      <c r="F29" s="23"/>
      <c r="G29">
        <f>COUNTA(G11:G28)</f>
        <v>1</v>
      </c>
      <c r="I29">
        <f>COUNTA(I11:I28)</f>
        <v>4</v>
      </c>
      <c r="K29">
        <f>COUNTA(K11:K28)</f>
        <v>1</v>
      </c>
      <c r="L29" s="49"/>
      <c r="M29">
        <f>COUNTA(M11:M28)</f>
        <v>4</v>
      </c>
      <c r="O29">
        <f>COUNTA(O11:O28)</f>
        <v>6</v>
      </c>
      <c r="Q29">
        <f>COUNTA(Q11:Q28)</f>
        <v>7</v>
      </c>
      <c r="S29">
        <f>COUNTA(S11:S28)</f>
        <v>9</v>
      </c>
      <c r="U29">
        <v>8</v>
      </c>
      <c r="W29">
        <v>8</v>
      </c>
      <c r="Y29" s="43">
        <v>8</v>
      </c>
    </row>
    <row r="30" spans="1:34" x14ac:dyDescent="0.3">
      <c r="A30" s="83" t="s">
        <v>18</v>
      </c>
      <c r="B30" s="83"/>
      <c r="C30" s="83"/>
      <c r="E30" s="15">
        <f>E29/$G$2</f>
        <v>0.47058823529411764</v>
      </c>
      <c r="G30" s="15">
        <f>G29/$G$2</f>
        <v>5.8823529411764705E-2</v>
      </c>
      <c r="I30" s="15">
        <f>I29/$G$2</f>
        <v>0.23529411764705882</v>
      </c>
      <c r="K30" s="15">
        <f>K29/$G$2</f>
        <v>5.8823529411764705E-2</v>
      </c>
      <c r="M30" s="15">
        <f>M29/$G$2</f>
        <v>0.23529411764705882</v>
      </c>
      <c r="O30" s="15">
        <f>O29/$G$2</f>
        <v>0.35294117647058826</v>
      </c>
      <c r="Q30" s="15">
        <f>Q29/$G$2</f>
        <v>0.41176470588235292</v>
      </c>
      <c r="S30" s="15">
        <f>S29/$G$2</f>
        <v>0.52941176470588236</v>
      </c>
      <c r="U30" s="15">
        <f>U29/$G$2</f>
        <v>0.47058823529411764</v>
      </c>
      <c r="W30" s="15">
        <f>W29/$G$2</f>
        <v>0.47058823529411764</v>
      </c>
      <c r="Y30" s="44">
        <v>0.44</v>
      </c>
    </row>
  </sheetData>
  <sortState xmlns:xlrd2="http://schemas.microsoft.com/office/spreadsheetml/2017/richdata2" ref="B11:AE28">
    <sortCondition descending="1" ref="AE11:AE28"/>
  </sortState>
  <mergeCells count="57"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A7:AB7"/>
    <mergeCell ref="AA8:AB8"/>
    <mergeCell ref="AA9:AB9"/>
    <mergeCell ref="I8:J8"/>
    <mergeCell ref="U7:V7"/>
    <mergeCell ref="I9:J9"/>
    <mergeCell ref="Y6:Z6"/>
    <mergeCell ref="Y7:Z7"/>
    <mergeCell ref="Y8:Z8"/>
    <mergeCell ref="Y9:Z9"/>
    <mergeCell ref="I6:J6"/>
    <mergeCell ref="I7:J7"/>
    <mergeCell ref="S9:T9"/>
    <mergeCell ref="U9:V9"/>
    <mergeCell ref="S8:T8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E11" sqref="E11:E18"/>
    </sheetView>
  </sheetViews>
  <sheetFormatPr baseColWidth="10" defaultRowHeight="14.4" x14ac:dyDescent="0.3"/>
  <cols>
    <col min="1" max="1" width="10.6640625" customWidth="1"/>
    <col min="2" max="2" width="20.33203125" customWidth="1"/>
    <col min="4" max="4" width="6.77734375" bestFit="1" customWidth="1"/>
    <col min="5" max="5" width="14.777343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0" width="11.44140625" customWidth="1"/>
    <col min="11" max="11" width="6.44140625" bestFit="1" customWidth="1"/>
    <col min="12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7" ht="31.2" x14ac:dyDescent="0.6">
      <c r="A1" s="69" t="s">
        <v>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27" x14ac:dyDescent="0.3">
      <c r="E2" s="80" t="s">
        <v>14</v>
      </c>
      <c r="F2" s="80"/>
      <c r="G2" s="14">
        <f>COUNTA(B11:B54)</f>
        <v>34</v>
      </c>
    </row>
    <row r="3" spans="1:27" x14ac:dyDescent="0.3">
      <c r="E3" s="80" t="s">
        <v>16</v>
      </c>
      <c r="F3" s="80"/>
      <c r="G3" s="14">
        <f>COUNTA(E8:W8)</f>
        <v>8</v>
      </c>
    </row>
    <row r="4" spans="1:27" x14ac:dyDescent="0.3">
      <c r="A4" s="32"/>
      <c r="B4" s="11"/>
      <c r="C4" s="3"/>
      <c r="D4" s="3"/>
    </row>
    <row r="6" spans="1:27" x14ac:dyDescent="0.3">
      <c r="E6" s="1" t="s">
        <v>0</v>
      </c>
      <c r="F6" s="74" t="s">
        <v>285</v>
      </c>
      <c r="G6" s="74"/>
      <c r="H6" s="74" t="s">
        <v>343</v>
      </c>
      <c r="I6" s="74"/>
      <c r="J6" s="74" t="s">
        <v>398</v>
      </c>
      <c r="K6" s="74"/>
      <c r="L6" s="74" t="s">
        <v>529</v>
      </c>
      <c r="M6" s="74"/>
      <c r="N6" s="74" t="s">
        <v>745</v>
      </c>
      <c r="O6" s="74"/>
      <c r="P6" s="74" t="s">
        <v>844</v>
      </c>
      <c r="Q6" s="74"/>
      <c r="R6" s="74" t="s">
        <v>861</v>
      </c>
      <c r="S6" s="74"/>
      <c r="T6" s="74"/>
      <c r="U6" s="74"/>
      <c r="V6" s="74"/>
      <c r="W6" s="74"/>
    </row>
    <row r="7" spans="1:27" x14ac:dyDescent="0.3">
      <c r="E7" s="1" t="s">
        <v>10</v>
      </c>
      <c r="F7" s="71">
        <v>2</v>
      </c>
      <c r="G7" s="72"/>
      <c r="H7" s="71">
        <v>2</v>
      </c>
      <c r="I7" s="72"/>
      <c r="J7" s="71">
        <v>2</v>
      </c>
      <c r="K7" s="72"/>
      <c r="L7" s="71">
        <v>3</v>
      </c>
      <c r="M7" s="72"/>
      <c r="N7" s="71">
        <v>4</v>
      </c>
      <c r="O7" s="72"/>
      <c r="P7" s="71">
        <v>4</v>
      </c>
      <c r="Q7" s="72"/>
      <c r="R7" s="71">
        <v>5</v>
      </c>
      <c r="S7" s="72"/>
      <c r="T7" s="71"/>
      <c r="U7" s="72"/>
      <c r="V7" s="71"/>
      <c r="W7" s="72"/>
    </row>
    <row r="8" spans="1:27" x14ac:dyDescent="0.3">
      <c r="E8" s="1" t="s">
        <v>1</v>
      </c>
      <c r="F8" s="73">
        <v>45942</v>
      </c>
      <c r="G8" s="73"/>
      <c r="H8" s="73">
        <v>45962</v>
      </c>
      <c r="I8" s="73"/>
      <c r="J8" s="73">
        <v>45983</v>
      </c>
      <c r="K8" s="73"/>
      <c r="L8" s="73">
        <v>45991</v>
      </c>
      <c r="M8" s="73"/>
      <c r="N8" s="73">
        <v>46039</v>
      </c>
      <c r="O8" s="73"/>
      <c r="P8" s="73">
        <v>46095</v>
      </c>
      <c r="Q8" s="73"/>
      <c r="R8" s="73">
        <v>46110</v>
      </c>
      <c r="S8" s="73"/>
      <c r="T8" s="73"/>
      <c r="U8" s="73"/>
      <c r="V8" s="73"/>
      <c r="W8" s="73"/>
      <c r="Z8" s="14"/>
    </row>
    <row r="9" spans="1:27" x14ac:dyDescent="0.3">
      <c r="E9" s="1" t="s">
        <v>2</v>
      </c>
      <c r="F9" s="71">
        <v>29</v>
      </c>
      <c r="G9" s="72"/>
      <c r="H9" s="71">
        <v>30</v>
      </c>
      <c r="I9" s="72"/>
      <c r="J9" s="71">
        <v>18</v>
      </c>
      <c r="K9" s="72"/>
      <c r="L9" s="71">
        <v>22</v>
      </c>
      <c r="M9" s="72"/>
      <c r="N9" s="71">
        <v>45</v>
      </c>
      <c r="O9" s="72"/>
      <c r="P9" s="71">
        <v>27</v>
      </c>
      <c r="Q9" s="72"/>
      <c r="R9" s="71">
        <v>232</v>
      </c>
      <c r="S9" s="72"/>
      <c r="T9" s="71"/>
      <c r="U9" s="72"/>
      <c r="V9" s="71"/>
      <c r="W9" s="72"/>
    </row>
    <row r="10" spans="1:27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3">
      <c r="A11" s="19">
        <f t="shared" ref="A11:A54" si="0">Y11</f>
        <v>1</v>
      </c>
      <c r="B11" s="20" t="s">
        <v>87</v>
      </c>
      <c r="C11" s="20" t="s">
        <v>120</v>
      </c>
      <c r="D11" s="13"/>
      <c r="E11" s="20" t="s">
        <v>41</v>
      </c>
      <c r="F11" s="20">
        <v>2</v>
      </c>
      <c r="G11" s="21">
        <f t="shared" ref="G11:G50" si="1">IF(F11=0,,($F$9-F11)*$F$7*100/$F$9)</f>
        <v>186.20689655172413</v>
      </c>
      <c r="H11" s="13">
        <v>5</v>
      </c>
      <c r="I11" s="21">
        <f t="shared" ref="I11:I50" si="2">IF(H11=0,,($H$9-H11)*$H$7*100/$H$9)</f>
        <v>166.66666666666666</v>
      </c>
      <c r="J11" s="20">
        <v>5</v>
      </c>
      <c r="K11" s="21">
        <f t="shared" ref="K11:K43" si="3">IF(J11=0,,($J$9-J11)*$J$7*100/$J$9)</f>
        <v>144.44444444444446</v>
      </c>
      <c r="L11" s="20">
        <v>1</v>
      </c>
      <c r="M11" s="21">
        <f t="shared" ref="M11:M50" si="4">IF(L11=0,,($L$9-L11)*$L$7*100/$L$9)</f>
        <v>286.36363636363637</v>
      </c>
      <c r="N11" s="33">
        <v>3</v>
      </c>
      <c r="O11" s="34">
        <f t="shared" ref="O11:O33" si="5">IF(N11=0,,($N$9-N11)*$N$7*100/$N$9)</f>
        <v>373.33333333333331</v>
      </c>
      <c r="P11" s="33">
        <v>1</v>
      </c>
      <c r="Q11" s="34">
        <f t="shared" ref="Q11:Q42" si="6">IF(P11=0,,($P$9-P11)*$P$7*100/$P$9)</f>
        <v>385.18518518518516</v>
      </c>
      <c r="R11" s="20">
        <v>67</v>
      </c>
      <c r="S11" s="21">
        <f t="shared" ref="S11:S40" si="7">IF(R11=0,,($R$9-R11)*$R$7*100/$R$9)</f>
        <v>355.60344827586209</v>
      </c>
      <c r="T11" s="33"/>
      <c r="U11" s="34">
        <f t="shared" ref="U11:U50" si="8">IF(T11=0,,($T$9-T11)*$T$7*100/$T$9)</f>
        <v>0</v>
      </c>
      <c r="V11" s="20"/>
      <c r="W11" s="21">
        <f>IF(V11=0,,($V$9-V11)*$V$7*100/$V$9)</f>
        <v>0</v>
      </c>
      <c r="X11" s="25">
        <f t="shared" ref="X11:X50" si="9">SUM(G11+I11+K11+M11+O11+Q11+S11+U11+W11)</f>
        <v>1897.8036108208523</v>
      </c>
      <c r="Y11" s="6">
        <f t="shared" ref="Y11:Y54" si="10">ROW(B11)-10</f>
        <v>1</v>
      </c>
      <c r="Z11" s="6">
        <f t="shared" ref="Z11:Z54" si="11">COUNTA(F11,H11,L11,N11,P11,T11,R11)</f>
        <v>6</v>
      </c>
      <c r="AA11" s="16">
        <f t="shared" ref="AA11:AA54" si="12">Z11/$G$3</f>
        <v>0.75</v>
      </c>
    </row>
    <row r="12" spans="1:27" x14ac:dyDescent="0.3">
      <c r="A12" s="19">
        <f t="shared" si="0"/>
        <v>2</v>
      </c>
      <c r="B12" s="20" t="s">
        <v>293</v>
      </c>
      <c r="C12" s="20" t="s">
        <v>121</v>
      </c>
      <c r="D12" s="20"/>
      <c r="E12" s="20" t="s">
        <v>41</v>
      </c>
      <c r="F12" s="20">
        <v>3</v>
      </c>
      <c r="G12" s="21">
        <f t="shared" si="1"/>
        <v>179.31034482758622</v>
      </c>
      <c r="H12" s="13">
        <v>3</v>
      </c>
      <c r="I12" s="21">
        <f t="shared" si="2"/>
        <v>180</v>
      </c>
      <c r="J12" s="20">
        <v>2</v>
      </c>
      <c r="K12" s="21">
        <f t="shared" si="3"/>
        <v>177.77777777777777</v>
      </c>
      <c r="L12" s="20">
        <v>2</v>
      </c>
      <c r="M12" s="21">
        <f t="shared" si="4"/>
        <v>272.72727272727275</v>
      </c>
      <c r="N12" s="33">
        <v>19</v>
      </c>
      <c r="O12" s="34">
        <f t="shared" si="5"/>
        <v>231.11111111111111</v>
      </c>
      <c r="P12" s="20">
        <v>2</v>
      </c>
      <c r="Q12" s="21">
        <f t="shared" si="6"/>
        <v>370.37037037037038</v>
      </c>
      <c r="R12" s="20">
        <v>70</v>
      </c>
      <c r="S12" s="21">
        <f t="shared" si="7"/>
        <v>349.13793103448273</v>
      </c>
      <c r="T12" s="20"/>
      <c r="U12" s="34">
        <f t="shared" si="8"/>
        <v>0</v>
      </c>
      <c r="V12" s="20"/>
      <c r="W12" s="21"/>
      <c r="X12" s="25">
        <f t="shared" si="9"/>
        <v>1760.4348078486012</v>
      </c>
      <c r="Y12" s="6">
        <f t="shared" si="10"/>
        <v>2</v>
      </c>
      <c r="Z12" s="6">
        <f t="shared" si="11"/>
        <v>6</v>
      </c>
      <c r="AA12" s="16">
        <f t="shared" si="12"/>
        <v>0.75</v>
      </c>
    </row>
    <row r="13" spans="1:27" x14ac:dyDescent="0.3">
      <c r="A13" s="19">
        <f t="shared" si="0"/>
        <v>3</v>
      </c>
      <c r="B13" s="20" t="s">
        <v>122</v>
      </c>
      <c r="C13" s="20" t="s">
        <v>69</v>
      </c>
      <c r="D13" s="20"/>
      <c r="E13" s="20" t="s">
        <v>41</v>
      </c>
      <c r="F13" s="20">
        <v>17</v>
      </c>
      <c r="G13" s="21">
        <f t="shared" si="1"/>
        <v>82.758620689655174</v>
      </c>
      <c r="H13" s="13">
        <v>12</v>
      </c>
      <c r="I13" s="21">
        <f t="shared" si="2"/>
        <v>120</v>
      </c>
      <c r="J13" s="20">
        <v>3</v>
      </c>
      <c r="K13" s="21">
        <f t="shared" si="3"/>
        <v>166.66666666666666</v>
      </c>
      <c r="L13" s="20">
        <v>3</v>
      </c>
      <c r="M13" s="21">
        <f t="shared" si="4"/>
        <v>259.09090909090907</v>
      </c>
      <c r="N13" s="33">
        <v>3</v>
      </c>
      <c r="O13" s="34">
        <f t="shared" si="5"/>
        <v>373.33333333333331</v>
      </c>
      <c r="P13" s="33">
        <v>5</v>
      </c>
      <c r="Q13" s="34">
        <f t="shared" si="6"/>
        <v>325.92592592592592</v>
      </c>
      <c r="R13" s="20">
        <v>62</v>
      </c>
      <c r="S13" s="21">
        <f t="shared" si="7"/>
        <v>366.37931034482756</v>
      </c>
      <c r="T13" s="20"/>
      <c r="U13" s="34">
        <f t="shared" si="8"/>
        <v>0</v>
      </c>
      <c r="V13" s="20"/>
      <c r="W13" s="21">
        <f t="shared" ref="W13:W48" si="13">IF(V13=0,,($V$9-V13)*$V$7*100/$V$9)</f>
        <v>0</v>
      </c>
      <c r="X13" s="25">
        <f t="shared" si="9"/>
        <v>1694.1547660513174</v>
      </c>
      <c r="Y13" s="6">
        <f t="shared" si="10"/>
        <v>3</v>
      </c>
      <c r="Z13" s="6">
        <f t="shared" si="11"/>
        <v>6</v>
      </c>
      <c r="AA13" s="16">
        <f t="shared" si="12"/>
        <v>0.75</v>
      </c>
    </row>
    <row r="14" spans="1:27" x14ac:dyDescent="0.3">
      <c r="A14" s="19">
        <f t="shared" si="0"/>
        <v>4</v>
      </c>
      <c r="B14" s="20" t="s">
        <v>296</v>
      </c>
      <c r="C14" s="20" t="s">
        <v>297</v>
      </c>
      <c r="D14" s="13"/>
      <c r="E14" s="20" t="s">
        <v>41</v>
      </c>
      <c r="F14" s="20">
        <v>16</v>
      </c>
      <c r="G14" s="21">
        <f t="shared" si="1"/>
        <v>89.65517241379311</v>
      </c>
      <c r="H14" s="13">
        <v>11</v>
      </c>
      <c r="I14" s="21">
        <f t="shared" si="2"/>
        <v>126.66666666666667</v>
      </c>
      <c r="J14" s="20">
        <v>6</v>
      </c>
      <c r="K14" s="21">
        <f t="shared" si="3"/>
        <v>133.33333333333334</v>
      </c>
      <c r="L14" s="20">
        <v>3</v>
      </c>
      <c r="M14" s="21">
        <f t="shared" si="4"/>
        <v>259.09090909090907</v>
      </c>
      <c r="N14" s="33">
        <v>14</v>
      </c>
      <c r="O14" s="34">
        <f t="shared" si="5"/>
        <v>275.55555555555554</v>
      </c>
      <c r="P14" s="33">
        <v>6</v>
      </c>
      <c r="Q14" s="34">
        <f t="shared" si="6"/>
        <v>311.11111111111109</v>
      </c>
      <c r="R14" s="52">
        <v>11</v>
      </c>
      <c r="S14" s="21">
        <f t="shared" si="7"/>
        <v>476.29310344827587</v>
      </c>
      <c r="T14" s="51"/>
      <c r="U14" s="34">
        <f t="shared" si="8"/>
        <v>0</v>
      </c>
      <c r="V14" s="52"/>
      <c r="W14" s="21">
        <f t="shared" si="13"/>
        <v>0</v>
      </c>
      <c r="X14" s="25">
        <f t="shared" si="9"/>
        <v>1671.7058516196448</v>
      </c>
      <c r="Y14" s="6">
        <f t="shared" si="10"/>
        <v>4</v>
      </c>
      <c r="Z14" s="6">
        <f t="shared" si="11"/>
        <v>6</v>
      </c>
      <c r="AA14" s="16">
        <f t="shared" si="12"/>
        <v>0.75</v>
      </c>
    </row>
    <row r="15" spans="1:27" x14ac:dyDescent="0.3">
      <c r="A15" s="19">
        <f t="shared" si="0"/>
        <v>5</v>
      </c>
      <c r="B15" s="20" t="s">
        <v>154</v>
      </c>
      <c r="C15" s="20" t="s">
        <v>149</v>
      </c>
      <c r="D15" s="13"/>
      <c r="E15" s="20" t="s">
        <v>145</v>
      </c>
      <c r="F15" s="20"/>
      <c r="G15" s="21">
        <f t="shared" si="1"/>
        <v>0</v>
      </c>
      <c r="H15" s="13">
        <v>15</v>
      </c>
      <c r="I15" s="21">
        <f t="shared" si="2"/>
        <v>100</v>
      </c>
      <c r="J15" s="20">
        <v>10</v>
      </c>
      <c r="K15" s="21">
        <f t="shared" si="3"/>
        <v>88.888888888888886</v>
      </c>
      <c r="L15" s="20">
        <v>5</v>
      </c>
      <c r="M15" s="21">
        <f t="shared" si="4"/>
        <v>231.81818181818181</v>
      </c>
      <c r="N15" s="33">
        <v>18</v>
      </c>
      <c r="O15" s="34">
        <f t="shared" si="5"/>
        <v>240</v>
      </c>
      <c r="P15" s="33">
        <v>10</v>
      </c>
      <c r="Q15" s="34">
        <f t="shared" si="6"/>
        <v>251.85185185185185</v>
      </c>
      <c r="R15" s="52">
        <v>40</v>
      </c>
      <c r="S15" s="21">
        <f t="shared" si="7"/>
        <v>413.79310344827587</v>
      </c>
      <c r="T15" s="51"/>
      <c r="U15" s="34">
        <f t="shared" si="8"/>
        <v>0</v>
      </c>
      <c r="V15" s="52"/>
      <c r="W15" s="21">
        <f t="shared" si="13"/>
        <v>0</v>
      </c>
      <c r="X15" s="25">
        <f t="shared" si="9"/>
        <v>1326.3520260071984</v>
      </c>
      <c r="Y15" s="6">
        <f t="shared" si="10"/>
        <v>5</v>
      </c>
      <c r="Z15" s="6">
        <f t="shared" si="11"/>
        <v>5</v>
      </c>
      <c r="AA15" s="16">
        <f t="shared" si="12"/>
        <v>0.625</v>
      </c>
    </row>
    <row r="16" spans="1:27" x14ac:dyDescent="0.3">
      <c r="A16" s="19">
        <f t="shared" si="0"/>
        <v>6</v>
      </c>
      <c r="B16" s="20" t="s">
        <v>54</v>
      </c>
      <c r="C16" s="20" t="s">
        <v>368</v>
      </c>
      <c r="D16" s="20"/>
      <c r="E16" s="20" t="s">
        <v>41</v>
      </c>
      <c r="F16" s="20"/>
      <c r="G16" s="21">
        <f t="shared" si="1"/>
        <v>0</v>
      </c>
      <c r="H16" s="13">
        <v>13</v>
      </c>
      <c r="I16" s="21">
        <f t="shared" si="2"/>
        <v>113.33333333333333</v>
      </c>
      <c r="J16" s="20">
        <v>11</v>
      </c>
      <c r="K16" s="21">
        <f t="shared" si="3"/>
        <v>77.777777777777771</v>
      </c>
      <c r="L16" s="20">
        <v>11</v>
      </c>
      <c r="M16" s="21">
        <f t="shared" si="4"/>
        <v>150</v>
      </c>
      <c r="N16" s="33">
        <v>17</v>
      </c>
      <c r="O16" s="34">
        <f t="shared" si="5"/>
        <v>248.88888888888889</v>
      </c>
      <c r="P16" s="33">
        <v>12</v>
      </c>
      <c r="Q16" s="34">
        <f t="shared" si="6"/>
        <v>222.22222222222223</v>
      </c>
      <c r="R16" s="20">
        <v>77</v>
      </c>
      <c r="S16" s="21">
        <f t="shared" si="7"/>
        <v>334.05172413793105</v>
      </c>
      <c r="T16" s="20"/>
      <c r="U16" s="34">
        <f t="shared" si="8"/>
        <v>0</v>
      </c>
      <c r="V16" s="20"/>
      <c r="W16" s="21">
        <f t="shared" si="13"/>
        <v>0</v>
      </c>
      <c r="X16" s="25">
        <f t="shared" si="9"/>
        <v>1146.2739463601533</v>
      </c>
      <c r="Y16" s="6">
        <f t="shared" si="10"/>
        <v>6</v>
      </c>
      <c r="Z16" s="6">
        <f t="shared" si="11"/>
        <v>5</v>
      </c>
      <c r="AA16" s="16">
        <f t="shared" si="12"/>
        <v>0.625</v>
      </c>
    </row>
    <row r="17" spans="1:27" x14ac:dyDescent="0.3">
      <c r="A17" s="19">
        <f t="shared" si="0"/>
        <v>7</v>
      </c>
      <c r="B17" s="20" t="s">
        <v>491</v>
      </c>
      <c r="C17" s="20" t="s">
        <v>492</v>
      </c>
      <c r="D17" s="13"/>
      <c r="E17" s="20" t="s">
        <v>415</v>
      </c>
      <c r="F17" s="20"/>
      <c r="G17" s="21">
        <f t="shared" si="1"/>
        <v>0</v>
      </c>
      <c r="H17" s="13"/>
      <c r="I17" s="21">
        <f t="shared" si="2"/>
        <v>0</v>
      </c>
      <c r="J17" s="20">
        <v>1</v>
      </c>
      <c r="K17" s="21">
        <f t="shared" si="3"/>
        <v>188.88888888888889</v>
      </c>
      <c r="L17" s="20">
        <v>12</v>
      </c>
      <c r="M17" s="21">
        <f t="shared" si="4"/>
        <v>136.36363636363637</v>
      </c>
      <c r="N17" s="33">
        <v>8</v>
      </c>
      <c r="O17" s="34">
        <f t="shared" si="5"/>
        <v>328.88888888888891</v>
      </c>
      <c r="P17" s="33">
        <v>13</v>
      </c>
      <c r="Q17" s="34">
        <f t="shared" si="6"/>
        <v>207.40740740740742</v>
      </c>
      <c r="R17" s="20">
        <v>104</v>
      </c>
      <c r="S17" s="21">
        <f t="shared" si="7"/>
        <v>275.86206896551727</v>
      </c>
      <c r="T17" s="33"/>
      <c r="U17" s="34">
        <f t="shared" si="8"/>
        <v>0</v>
      </c>
      <c r="V17" s="20"/>
      <c r="W17" s="21">
        <f t="shared" si="13"/>
        <v>0</v>
      </c>
      <c r="X17" s="25">
        <f t="shared" si="9"/>
        <v>1137.4108905143389</v>
      </c>
      <c r="Y17" s="6">
        <f t="shared" si="10"/>
        <v>7</v>
      </c>
      <c r="Z17" s="6">
        <f t="shared" si="11"/>
        <v>4</v>
      </c>
      <c r="AA17" s="16">
        <f t="shared" si="12"/>
        <v>0.5</v>
      </c>
    </row>
    <row r="18" spans="1:27" x14ac:dyDescent="0.3">
      <c r="A18" s="19">
        <f t="shared" si="0"/>
        <v>8</v>
      </c>
      <c r="B18" s="20" t="s">
        <v>292</v>
      </c>
      <c r="C18" s="20" t="s">
        <v>106</v>
      </c>
      <c r="D18" s="13"/>
      <c r="E18" s="20" t="s">
        <v>44</v>
      </c>
      <c r="F18" s="20">
        <v>1</v>
      </c>
      <c r="G18" s="21">
        <f t="shared" si="1"/>
        <v>193.10344827586206</v>
      </c>
      <c r="H18" s="13"/>
      <c r="I18" s="21">
        <f t="shared" si="2"/>
        <v>0</v>
      </c>
      <c r="J18" s="20"/>
      <c r="K18" s="21">
        <f t="shared" si="3"/>
        <v>0</v>
      </c>
      <c r="L18" s="20">
        <v>6</v>
      </c>
      <c r="M18" s="21">
        <f t="shared" si="4"/>
        <v>218.18181818181819</v>
      </c>
      <c r="N18" s="33"/>
      <c r="O18" s="34">
        <f t="shared" si="5"/>
        <v>0</v>
      </c>
      <c r="P18" s="33">
        <v>3</v>
      </c>
      <c r="Q18" s="34">
        <f t="shared" si="6"/>
        <v>355.55555555555554</v>
      </c>
      <c r="R18" s="20">
        <v>64</v>
      </c>
      <c r="S18" s="21">
        <f t="shared" si="7"/>
        <v>362.06896551724139</v>
      </c>
      <c r="T18" s="33"/>
      <c r="U18" s="34">
        <f t="shared" si="8"/>
        <v>0</v>
      </c>
      <c r="V18" s="20"/>
      <c r="W18" s="21">
        <f t="shared" si="13"/>
        <v>0</v>
      </c>
      <c r="X18" s="25">
        <f t="shared" si="9"/>
        <v>1128.9097875304772</v>
      </c>
      <c r="Y18" s="6">
        <f t="shared" si="10"/>
        <v>8</v>
      </c>
      <c r="Z18" s="6">
        <f t="shared" si="11"/>
        <v>4</v>
      </c>
      <c r="AA18" s="16">
        <f t="shared" si="12"/>
        <v>0.5</v>
      </c>
    </row>
    <row r="19" spans="1:27" x14ac:dyDescent="0.3">
      <c r="A19" s="19">
        <f t="shared" si="0"/>
        <v>9</v>
      </c>
      <c r="B19" s="20" t="s">
        <v>858</v>
      </c>
      <c r="C19" s="20" t="s">
        <v>493</v>
      </c>
      <c r="D19" s="13"/>
      <c r="E19" s="20" t="s">
        <v>41</v>
      </c>
      <c r="F19" s="20"/>
      <c r="G19" s="21">
        <f t="shared" si="1"/>
        <v>0</v>
      </c>
      <c r="H19" s="13"/>
      <c r="I19" s="21">
        <f t="shared" si="2"/>
        <v>0</v>
      </c>
      <c r="J19" s="20">
        <v>3</v>
      </c>
      <c r="K19" s="21">
        <f t="shared" si="3"/>
        <v>166.66666666666666</v>
      </c>
      <c r="L19" s="20">
        <v>8</v>
      </c>
      <c r="M19" s="21">
        <f t="shared" si="4"/>
        <v>190.90909090909091</v>
      </c>
      <c r="N19" s="33">
        <v>24</v>
      </c>
      <c r="O19" s="34">
        <f t="shared" si="5"/>
        <v>186.66666666666666</v>
      </c>
      <c r="P19" s="33">
        <v>14</v>
      </c>
      <c r="Q19" s="34">
        <f t="shared" si="6"/>
        <v>192.59259259259258</v>
      </c>
      <c r="R19" s="20">
        <v>155</v>
      </c>
      <c r="S19" s="21">
        <f t="shared" si="7"/>
        <v>165.94827586206895</v>
      </c>
      <c r="T19" s="33"/>
      <c r="U19" s="34">
        <f t="shared" si="8"/>
        <v>0</v>
      </c>
      <c r="V19" s="20"/>
      <c r="W19" s="21">
        <f t="shared" si="13"/>
        <v>0</v>
      </c>
      <c r="X19" s="25">
        <f t="shared" si="9"/>
        <v>902.78329269708581</v>
      </c>
      <c r="Y19" s="6">
        <f t="shared" si="10"/>
        <v>9</v>
      </c>
      <c r="Z19" s="6">
        <f t="shared" si="11"/>
        <v>4</v>
      </c>
      <c r="AA19" s="16">
        <f t="shared" si="12"/>
        <v>0.5</v>
      </c>
    </row>
    <row r="20" spans="1:27" x14ac:dyDescent="0.3">
      <c r="A20" s="19">
        <f t="shared" si="0"/>
        <v>10</v>
      </c>
      <c r="B20" s="20" t="s">
        <v>294</v>
      </c>
      <c r="C20" s="20" t="s">
        <v>295</v>
      </c>
      <c r="D20" s="20"/>
      <c r="E20" s="20" t="s">
        <v>41</v>
      </c>
      <c r="F20" s="20">
        <v>13</v>
      </c>
      <c r="G20" s="21">
        <f t="shared" si="1"/>
        <v>110.34482758620689</v>
      </c>
      <c r="H20" s="13"/>
      <c r="I20" s="21">
        <f t="shared" si="2"/>
        <v>0</v>
      </c>
      <c r="J20" s="20">
        <v>8</v>
      </c>
      <c r="K20" s="21">
        <f t="shared" si="3"/>
        <v>111.11111111111111</v>
      </c>
      <c r="L20" s="20">
        <v>10</v>
      </c>
      <c r="M20" s="21">
        <f t="shared" si="4"/>
        <v>163.63636363636363</v>
      </c>
      <c r="N20" s="33">
        <v>30</v>
      </c>
      <c r="O20" s="34">
        <f t="shared" si="5"/>
        <v>133.33333333333334</v>
      </c>
      <c r="P20" s="33">
        <v>11</v>
      </c>
      <c r="Q20" s="34">
        <f t="shared" si="6"/>
        <v>237.03703703703704</v>
      </c>
      <c r="R20" s="20">
        <v>185</v>
      </c>
      <c r="S20" s="21">
        <f t="shared" si="7"/>
        <v>101.29310344827586</v>
      </c>
      <c r="T20" s="33"/>
      <c r="U20" s="34">
        <f t="shared" si="8"/>
        <v>0</v>
      </c>
      <c r="V20" s="20"/>
      <c r="W20" s="21">
        <f t="shared" si="13"/>
        <v>0</v>
      </c>
      <c r="X20" s="25">
        <f t="shared" si="9"/>
        <v>856.75577615232783</v>
      </c>
      <c r="Y20" s="6">
        <f t="shared" si="10"/>
        <v>10</v>
      </c>
      <c r="Z20" s="6">
        <f t="shared" si="11"/>
        <v>5</v>
      </c>
      <c r="AA20" s="16">
        <f t="shared" si="12"/>
        <v>0.625</v>
      </c>
    </row>
    <row r="21" spans="1:27" x14ac:dyDescent="0.3">
      <c r="A21" s="19">
        <f t="shared" si="0"/>
        <v>11</v>
      </c>
      <c r="B21" s="20" t="s">
        <v>298</v>
      </c>
      <c r="C21" s="20" t="s">
        <v>299</v>
      </c>
      <c r="D21" s="20"/>
      <c r="E21" s="20" t="s">
        <v>41</v>
      </c>
      <c r="F21" s="20">
        <v>20</v>
      </c>
      <c r="G21" s="21">
        <f t="shared" si="1"/>
        <v>62.068965517241381</v>
      </c>
      <c r="H21" s="13">
        <v>14</v>
      </c>
      <c r="I21" s="21">
        <f t="shared" si="2"/>
        <v>106.66666666666667</v>
      </c>
      <c r="J21" s="20">
        <v>7</v>
      </c>
      <c r="K21" s="21">
        <f t="shared" si="3"/>
        <v>122.22222222222223</v>
      </c>
      <c r="L21" s="20">
        <v>15</v>
      </c>
      <c r="M21" s="21">
        <f t="shared" si="4"/>
        <v>95.454545454545453</v>
      </c>
      <c r="N21" s="33">
        <v>36</v>
      </c>
      <c r="O21" s="34">
        <f t="shared" si="5"/>
        <v>80</v>
      </c>
      <c r="P21" s="33">
        <v>9</v>
      </c>
      <c r="Q21" s="34">
        <f t="shared" si="6"/>
        <v>266.66666666666669</v>
      </c>
      <c r="R21" s="20"/>
      <c r="S21" s="21">
        <f t="shared" si="7"/>
        <v>0</v>
      </c>
      <c r="T21" s="33"/>
      <c r="U21" s="34">
        <f t="shared" si="8"/>
        <v>0</v>
      </c>
      <c r="V21" s="20"/>
      <c r="W21" s="21">
        <f t="shared" si="13"/>
        <v>0</v>
      </c>
      <c r="X21" s="25">
        <f t="shared" si="9"/>
        <v>733.07906652734243</v>
      </c>
      <c r="Y21" s="6">
        <f t="shared" si="10"/>
        <v>11</v>
      </c>
      <c r="Z21" s="6">
        <f t="shared" si="11"/>
        <v>5</v>
      </c>
      <c r="AA21" s="16">
        <f t="shared" si="12"/>
        <v>0.625</v>
      </c>
    </row>
    <row r="22" spans="1:27" x14ac:dyDescent="0.3">
      <c r="A22" s="19">
        <f t="shared" si="0"/>
        <v>12</v>
      </c>
      <c r="B22" s="20" t="s">
        <v>207</v>
      </c>
      <c r="C22" s="20" t="s">
        <v>157</v>
      </c>
      <c r="D22" s="20"/>
      <c r="E22" s="20" t="s">
        <v>145</v>
      </c>
      <c r="F22" s="20"/>
      <c r="G22" s="21">
        <f t="shared" si="1"/>
        <v>0</v>
      </c>
      <c r="H22" s="13"/>
      <c r="I22" s="21">
        <f t="shared" si="2"/>
        <v>0</v>
      </c>
      <c r="J22" s="20"/>
      <c r="K22" s="21">
        <f t="shared" si="3"/>
        <v>0</v>
      </c>
      <c r="L22" s="20">
        <v>13</v>
      </c>
      <c r="M22" s="21">
        <f t="shared" si="4"/>
        <v>122.72727272727273</v>
      </c>
      <c r="N22" s="33">
        <v>25</v>
      </c>
      <c r="O22" s="34">
        <f t="shared" si="5"/>
        <v>177.77777777777777</v>
      </c>
      <c r="P22" s="33">
        <v>3</v>
      </c>
      <c r="Q22" s="34">
        <f t="shared" si="6"/>
        <v>355.55555555555554</v>
      </c>
      <c r="R22" s="20">
        <v>217</v>
      </c>
      <c r="S22" s="21">
        <f t="shared" si="7"/>
        <v>32.327586206896555</v>
      </c>
      <c r="T22" s="20"/>
      <c r="U22" s="34">
        <f t="shared" si="8"/>
        <v>0</v>
      </c>
      <c r="V22" s="20"/>
      <c r="W22" s="21">
        <f t="shared" si="13"/>
        <v>0</v>
      </c>
      <c r="X22" s="25">
        <f t="shared" si="9"/>
        <v>688.38819226750252</v>
      </c>
      <c r="Y22" s="6">
        <f t="shared" si="10"/>
        <v>12</v>
      </c>
      <c r="Z22" s="6">
        <f t="shared" si="11"/>
        <v>4</v>
      </c>
      <c r="AA22" s="16">
        <f t="shared" si="12"/>
        <v>0.5</v>
      </c>
    </row>
    <row r="23" spans="1:27" x14ac:dyDescent="0.3">
      <c r="A23" s="19">
        <f t="shared" si="0"/>
        <v>13</v>
      </c>
      <c r="B23" s="20" t="s">
        <v>380</v>
      </c>
      <c r="C23" s="20" t="s">
        <v>86</v>
      </c>
      <c r="D23" s="13"/>
      <c r="E23" s="20" t="s">
        <v>41</v>
      </c>
      <c r="F23" s="20"/>
      <c r="G23" s="21">
        <f t="shared" si="1"/>
        <v>0</v>
      </c>
      <c r="H23" s="13"/>
      <c r="I23" s="21">
        <f t="shared" si="2"/>
        <v>0</v>
      </c>
      <c r="J23" s="20"/>
      <c r="K23" s="21">
        <f t="shared" si="3"/>
        <v>0</v>
      </c>
      <c r="L23" s="20">
        <v>9</v>
      </c>
      <c r="M23" s="21">
        <f t="shared" si="4"/>
        <v>177.27272727272728</v>
      </c>
      <c r="N23" s="33"/>
      <c r="O23" s="34">
        <f t="shared" si="5"/>
        <v>0</v>
      </c>
      <c r="P23" s="33">
        <v>7</v>
      </c>
      <c r="Q23" s="34">
        <f t="shared" si="6"/>
        <v>296.2962962962963</v>
      </c>
      <c r="R23" s="52"/>
      <c r="S23" s="21">
        <f t="shared" si="7"/>
        <v>0</v>
      </c>
      <c r="T23" s="54"/>
      <c r="U23" s="34">
        <f t="shared" si="8"/>
        <v>0</v>
      </c>
      <c r="V23" s="54"/>
      <c r="W23" s="21">
        <f t="shared" si="13"/>
        <v>0</v>
      </c>
      <c r="X23" s="25">
        <f t="shared" si="9"/>
        <v>473.56902356902356</v>
      </c>
      <c r="Y23" s="6">
        <f t="shared" si="10"/>
        <v>13</v>
      </c>
      <c r="Z23" s="6">
        <f t="shared" si="11"/>
        <v>2</v>
      </c>
      <c r="AA23" s="16">
        <f t="shared" si="12"/>
        <v>0.25</v>
      </c>
    </row>
    <row r="24" spans="1:27" x14ac:dyDescent="0.3">
      <c r="A24" s="19">
        <f t="shared" si="0"/>
        <v>14</v>
      </c>
      <c r="B24" s="20" t="s">
        <v>84</v>
      </c>
      <c r="C24" s="20" t="s">
        <v>369</v>
      </c>
      <c r="D24" s="20"/>
      <c r="E24" s="20" t="s">
        <v>41</v>
      </c>
      <c r="F24" s="20"/>
      <c r="G24" s="21">
        <f t="shared" si="1"/>
        <v>0</v>
      </c>
      <c r="H24" s="13">
        <v>19</v>
      </c>
      <c r="I24" s="21">
        <f t="shared" si="2"/>
        <v>73.333333333333329</v>
      </c>
      <c r="J24" s="20"/>
      <c r="K24" s="21">
        <f t="shared" si="3"/>
        <v>0</v>
      </c>
      <c r="L24" s="20">
        <v>7</v>
      </c>
      <c r="M24" s="21">
        <f t="shared" si="4"/>
        <v>204.54545454545453</v>
      </c>
      <c r="N24" s="33"/>
      <c r="O24" s="34">
        <f t="shared" si="5"/>
        <v>0</v>
      </c>
      <c r="P24" s="33">
        <v>16</v>
      </c>
      <c r="Q24" s="34">
        <f t="shared" si="6"/>
        <v>162.96296296296296</v>
      </c>
      <c r="R24" s="20"/>
      <c r="S24" s="21">
        <f t="shared" si="7"/>
        <v>0</v>
      </c>
      <c r="T24" s="20"/>
      <c r="U24" s="34">
        <f t="shared" si="8"/>
        <v>0</v>
      </c>
      <c r="V24" s="20"/>
      <c r="W24" s="21">
        <f t="shared" si="13"/>
        <v>0</v>
      </c>
      <c r="X24" s="25">
        <f t="shared" si="9"/>
        <v>440.84175084175081</v>
      </c>
      <c r="Y24" s="6">
        <f t="shared" si="10"/>
        <v>14</v>
      </c>
      <c r="Z24" s="6">
        <f t="shared" si="11"/>
        <v>3</v>
      </c>
      <c r="AA24" s="16">
        <f t="shared" si="12"/>
        <v>0.375</v>
      </c>
    </row>
    <row r="25" spans="1:27" x14ac:dyDescent="0.3">
      <c r="A25" s="19">
        <f t="shared" si="0"/>
        <v>15</v>
      </c>
      <c r="B25" s="20" t="s">
        <v>181</v>
      </c>
      <c r="C25" s="20" t="s">
        <v>178</v>
      </c>
      <c r="D25" s="20"/>
      <c r="E25" s="20" t="s">
        <v>41</v>
      </c>
      <c r="F25" s="20">
        <v>19</v>
      </c>
      <c r="G25" s="21">
        <f t="shared" si="1"/>
        <v>68.965517241379317</v>
      </c>
      <c r="H25" s="13">
        <v>26</v>
      </c>
      <c r="I25" s="21">
        <f t="shared" si="2"/>
        <v>26.666666666666668</v>
      </c>
      <c r="J25" s="20">
        <v>9</v>
      </c>
      <c r="K25" s="21">
        <f t="shared" si="3"/>
        <v>100</v>
      </c>
      <c r="L25" s="20">
        <v>16</v>
      </c>
      <c r="M25" s="21">
        <f t="shared" si="4"/>
        <v>81.818181818181813</v>
      </c>
      <c r="N25" s="33">
        <v>39</v>
      </c>
      <c r="O25" s="34">
        <f t="shared" si="5"/>
        <v>53.333333333333336</v>
      </c>
      <c r="P25" s="33">
        <v>22</v>
      </c>
      <c r="Q25" s="34">
        <f t="shared" si="6"/>
        <v>74.074074074074076</v>
      </c>
      <c r="R25" s="20"/>
      <c r="S25" s="21">
        <f t="shared" si="7"/>
        <v>0</v>
      </c>
      <c r="T25" s="33"/>
      <c r="U25" s="34">
        <f t="shared" si="8"/>
        <v>0</v>
      </c>
      <c r="V25" s="20"/>
      <c r="W25" s="21">
        <f t="shared" si="13"/>
        <v>0</v>
      </c>
      <c r="X25" s="25">
        <f t="shared" si="9"/>
        <v>404.85777313363519</v>
      </c>
      <c r="Y25" s="6">
        <f t="shared" si="10"/>
        <v>15</v>
      </c>
      <c r="Z25" s="6">
        <f t="shared" si="11"/>
        <v>5</v>
      </c>
      <c r="AA25" s="16">
        <f t="shared" si="12"/>
        <v>0.625</v>
      </c>
    </row>
    <row r="26" spans="1:27" x14ac:dyDescent="0.3">
      <c r="A26" s="19">
        <f t="shared" si="0"/>
        <v>16</v>
      </c>
      <c r="B26" s="20" t="s">
        <v>499</v>
      </c>
      <c r="C26" s="20" t="s">
        <v>500</v>
      </c>
      <c r="D26" s="13"/>
      <c r="E26" s="20" t="s">
        <v>390</v>
      </c>
      <c r="F26" s="20"/>
      <c r="G26" s="21">
        <f t="shared" si="1"/>
        <v>0</v>
      </c>
      <c r="H26" s="13"/>
      <c r="I26" s="21">
        <f t="shared" si="2"/>
        <v>0</v>
      </c>
      <c r="J26" s="20">
        <v>16</v>
      </c>
      <c r="K26" s="21">
        <f t="shared" si="3"/>
        <v>22.222222222222221</v>
      </c>
      <c r="L26" s="20">
        <v>19</v>
      </c>
      <c r="M26" s="21">
        <f t="shared" si="4"/>
        <v>40.909090909090907</v>
      </c>
      <c r="N26" s="33">
        <v>32</v>
      </c>
      <c r="O26" s="34">
        <f t="shared" si="5"/>
        <v>115.55555555555556</v>
      </c>
      <c r="P26" s="33">
        <v>15</v>
      </c>
      <c r="Q26" s="34">
        <f t="shared" si="6"/>
        <v>177.77777777777777</v>
      </c>
      <c r="R26" s="20"/>
      <c r="S26" s="21">
        <f t="shared" si="7"/>
        <v>0</v>
      </c>
      <c r="T26" s="33"/>
      <c r="U26" s="34">
        <f t="shared" si="8"/>
        <v>0</v>
      </c>
      <c r="V26" s="20"/>
      <c r="W26" s="21">
        <f t="shared" si="13"/>
        <v>0</v>
      </c>
      <c r="X26" s="25">
        <f t="shared" si="9"/>
        <v>356.46464646464642</v>
      </c>
      <c r="Y26" s="6">
        <f t="shared" si="10"/>
        <v>16</v>
      </c>
      <c r="Z26" s="6">
        <f t="shared" si="11"/>
        <v>3</v>
      </c>
      <c r="AA26" s="16">
        <f t="shared" si="12"/>
        <v>0.375</v>
      </c>
    </row>
    <row r="27" spans="1:27" x14ac:dyDescent="0.3">
      <c r="A27" s="19">
        <f t="shared" si="0"/>
        <v>17</v>
      </c>
      <c r="B27" s="20" t="s">
        <v>329</v>
      </c>
      <c r="C27" s="20" t="s">
        <v>297</v>
      </c>
      <c r="D27" s="20"/>
      <c r="E27" s="20" t="s">
        <v>41</v>
      </c>
      <c r="F27" s="20"/>
      <c r="G27" s="21">
        <f t="shared" si="1"/>
        <v>0</v>
      </c>
      <c r="H27" s="13"/>
      <c r="I27" s="21">
        <f t="shared" si="2"/>
        <v>0</v>
      </c>
      <c r="J27" s="20"/>
      <c r="K27" s="21">
        <f t="shared" si="3"/>
        <v>0</v>
      </c>
      <c r="L27" s="20"/>
      <c r="M27" s="21">
        <f t="shared" si="4"/>
        <v>0</v>
      </c>
      <c r="N27" s="33">
        <v>41</v>
      </c>
      <c r="O27" s="34">
        <f t="shared" si="5"/>
        <v>35.555555555555557</v>
      </c>
      <c r="P27" s="33">
        <v>8</v>
      </c>
      <c r="Q27" s="34">
        <f t="shared" si="6"/>
        <v>281.48148148148147</v>
      </c>
      <c r="R27" s="20"/>
      <c r="S27" s="21">
        <f t="shared" si="7"/>
        <v>0</v>
      </c>
      <c r="T27" s="33"/>
      <c r="U27" s="34">
        <f t="shared" si="8"/>
        <v>0</v>
      </c>
      <c r="V27" s="20"/>
      <c r="W27" s="21">
        <f t="shared" si="13"/>
        <v>0</v>
      </c>
      <c r="X27" s="25">
        <f t="shared" si="9"/>
        <v>317.03703703703701</v>
      </c>
      <c r="Y27" s="6">
        <f t="shared" si="10"/>
        <v>17</v>
      </c>
      <c r="Z27" s="6">
        <f t="shared" si="11"/>
        <v>2</v>
      </c>
      <c r="AA27" s="16">
        <f t="shared" si="12"/>
        <v>0.25</v>
      </c>
    </row>
    <row r="28" spans="1:27" x14ac:dyDescent="0.3">
      <c r="A28" s="19">
        <f t="shared" si="0"/>
        <v>18</v>
      </c>
      <c r="B28" s="20" t="s">
        <v>386</v>
      </c>
      <c r="C28" s="20" t="s">
        <v>387</v>
      </c>
      <c r="D28" s="13"/>
      <c r="E28" s="20" t="s">
        <v>150</v>
      </c>
      <c r="F28" s="20"/>
      <c r="G28" s="21">
        <f t="shared" si="1"/>
        <v>0</v>
      </c>
      <c r="H28" s="13"/>
      <c r="I28" s="21">
        <f t="shared" si="2"/>
        <v>0</v>
      </c>
      <c r="J28" s="20"/>
      <c r="K28" s="21">
        <f t="shared" si="3"/>
        <v>0</v>
      </c>
      <c r="L28" s="20">
        <v>14</v>
      </c>
      <c r="M28" s="21">
        <f t="shared" si="4"/>
        <v>109.09090909090909</v>
      </c>
      <c r="N28" s="33">
        <v>23</v>
      </c>
      <c r="O28" s="34">
        <f t="shared" si="5"/>
        <v>195.55555555555554</v>
      </c>
      <c r="P28" s="33"/>
      <c r="Q28" s="34">
        <f t="shared" si="6"/>
        <v>0</v>
      </c>
      <c r="R28" s="52"/>
      <c r="S28" s="21">
        <f t="shared" si="7"/>
        <v>0</v>
      </c>
      <c r="T28" s="51"/>
      <c r="U28" s="34">
        <f t="shared" si="8"/>
        <v>0</v>
      </c>
      <c r="V28" s="52"/>
      <c r="W28" s="21">
        <f t="shared" si="13"/>
        <v>0</v>
      </c>
      <c r="X28" s="25">
        <f t="shared" si="9"/>
        <v>304.64646464646466</v>
      </c>
      <c r="Y28" s="6">
        <f t="shared" si="10"/>
        <v>18</v>
      </c>
      <c r="Z28" s="6">
        <f t="shared" si="11"/>
        <v>2</v>
      </c>
      <c r="AA28" s="16">
        <f t="shared" si="12"/>
        <v>0.25</v>
      </c>
    </row>
    <row r="29" spans="1:27" x14ac:dyDescent="0.3">
      <c r="A29" s="19">
        <f t="shared" si="0"/>
        <v>19</v>
      </c>
      <c r="B29" s="20" t="s">
        <v>385</v>
      </c>
      <c r="C29" s="20" t="s">
        <v>66</v>
      </c>
      <c r="D29" s="20"/>
      <c r="E29" s="20" t="s">
        <v>150</v>
      </c>
      <c r="F29" s="20"/>
      <c r="G29" s="21">
        <f t="shared" si="1"/>
        <v>0</v>
      </c>
      <c r="H29" s="13"/>
      <c r="I29" s="21">
        <f t="shared" si="2"/>
        <v>0</v>
      </c>
      <c r="J29" s="20"/>
      <c r="K29" s="21">
        <f t="shared" si="3"/>
        <v>0</v>
      </c>
      <c r="L29" s="20">
        <v>17</v>
      </c>
      <c r="M29" s="21">
        <f t="shared" si="4"/>
        <v>68.181818181818187</v>
      </c>
      <c r="N29" s="33">
        <v>34</v>
      </c>
      <c r="O29" s="34">
        <f t="shared" si="5"/>
        <v>97.777777777777771</v>
      </c>
      <c r="P29" s="33">
        <v>18</v>
      </c>
      <c r="Q29" s="34">
        <f t="shared" si="6"/>
        <v>133.33333333333334</v>
      </c>
      <c r="R29" s="20"/>
      <c r="S29" s="21">
        <f t="shared" si="7"/>
        <v>0</v>
      </c>
      <c r="T29" s="20"/>
      <c r="U29" s="34">
        <f t="shared" si="8"/>
        <v>0</v>
      </c>
      <c r="V29" s="20"/>
      <c r="W29" s="21">
        <f t="shared" si="13"/>
        <v>0</v>
      </c>
      <c r="X29" s="25">
        <f t="shared" si="9"/>
        <v>299.29292929292933</v>
      </c>
      <c r="Y29" s="6">
        <f t="shared" si="10"/>
        <v>19</v>
      </c>
      <c r="Z29" s="6">
        <f t="shared" si="11"/>
        <v>3</v>
      </c>
      <c r="AA29" s="16">
        <f t="shared" si="12"/>
        <v>0.375</v>
      </c>
    </row>
    <row r="30" spans="1:27" x14ac:dyDescent="0.3">
      <c r="A30" s="19">
        <f t="shared" si="0"/>
        <v>20</v>
      </c>
      <c r="B30" s="20" t="s">
        <v>494</v>
      </c>
      <c r="C30" s="20" t="s">
        <v>495</v>
      </c>
      <c r="D30" s="20"/>
      <c r="E30" s="20" t="s">
        <v>41</v>
      </c>
      <c r="F30" s="20"/>
      <c r="G30" s="21">
        <f t="shared" si="1"/>
        <v>0</v>
      </c>
      <c r="H30" s="13"/>
      <c r="I30" s="21">
        <f t="shared" si="2"/>
        <v>0</v>
      </c>
      <c r="J30" s="20">
        <v>12</v>
      </c>
      <c r="K30" s="21">
        <f t="shared" si="3"/>
        <v>66.666666666666671</v>
      </c>
      <c r="L30" s="20"/>
      <c r="M30" s="21">
        <f t="shared" si="4"/>
        <v>0</v>
      </c>
      <c r="N30" s="33">
        <v>33</v>
      </c>
      <c r="O30" s="34">
        <f t="shared" si="5"/>
        <v>106.66666666666667</v>
      </c>
      <c r="P30" s="33"/>
      <c r="Q30" s="34">
        <f t="shared" si="6"/>
        <v>0</v>
      </c>
      <c r="R30" s="20"/>
      <c r="S30" s="21">
        <f t="shared" si="7"/>
        <v>0</v>
      </c>
      <c r="T30" s="20"/>
      <c r="U30" s="34">
        <f t="shared" si="8"/>
        <v>0</v>
      </c>
      <c r="V30" s="20"/>
      <c r="W30" s="21">
        <f t="shared" si="13"/>
        <v>0</v>
      </c>
      <c r="X30" s="25">
        <f t="shared" si="9"/>
        <v>173.33333333333334</v>
      </c>
      <c r="Y30" s="6">
        <f t="shared" si="10"/>
        <v>20</v>
      </c>
      <c r="Z30" s="6">
        <f t="shared" si="11"/>
        <v>1</v>
      </c>
      <c r="AA30" s="16">
        <f t="shared" si="12"/>
        <v>0.125</v>
      </c>
    </row>
    <row r="31" spans="1:27" x14ac:dyDescent="0.3">
      <c r="A31" s="19">
        <f t="shared" si="0"/>
        <v>21</v>
      </c>
      <c r="B31" s="20" t="s">
        <v>496</v>
      </c>
      <c r="C31" s="20" t="s">
        <v>289</v>
      </c>
      <c r="D31" s="13"/>
      <c r="E31" s="20" t="s">
        <v>150</v>
      </c>
      <c r="F31" s="20"/>
      <c r="G31" s="21">
        <f t="shared" si="1"/>
        <v>0</v>
      </c>
      <c r="H31" s="13"/>
      <c r="I31" s="21">
        <f t="shared" si="2"/>
        <v>0</v>
      </c>
      <c r="J31" s="20">
        <v>13</v>
      </c>
      <c r="K31" s="21">
        <f t="shared" si="3"/>
        <v>55.555555555555557</v>
      </c>
      <c r="L31" s="20"/>
      <c r="M31" s="21">
        <f t="shared" si="4"/>
        <v>0</v>
      </c>
      <c r="N31" s="33">
        <v>44</v>
      </c>
      <c r="O31" s="34">
        <f t="shared" si="5"/>
        <v>8.8888888888888893</v>
      </c>
      <c r="P31" s="33">
        <v>20</v>
      </c>
      <c r="Q31" s="34">
        <f t="shared" si="6"/>
        <v>103.70370370370371</v>
      </c>
      <c r="R31" s="52"/>
      <c r="S31" s="21">
        <f t="shared" si="7"/>
        <v>0</v>
      </c>
      <c r="T31" s="51"/>
      <c r="U31" s="34">
        <f t="shared" si="8"/>
        <v>0</v>
      </c>
      <c r="V31" s="52"/>
      <c r="W31" s="21">
        <f t="shared" si="13"/>
        <v>0</v>
      </c>
      <c r="X31" s="25">
        <f t="shared" si="9"/>
        <v>168.14814814814815</v>
      </c>
      <c r="Y31" s="6">
        <f t="shared" si="10"/>
        <v>21</v>
      </c>
      <c r="Z31" s="6">
        <f t="shared" si="11"/>
        <v>2</v>
      </c>
      <c r="AA31" s="16">
        <f t="shared" si="12"/>
        <v>0.25</v>
      </c>
    </row>
    <row r="32" spans="1:27" x14ac:dyDescent="0.3">
      <c r="A32" s="19">
        <f t="shared" si="0"/>
        <v>22</v>
      </c>
      <c r="B32" s="20" t="s">
        <v>300</v>
      </c>
      <c r="C32" s="20" t="s">
        <v>107</v>
      </c>
      <c r="D32" s="13"/>
      <c r="E32" s="20" t="s">
        <v>44</v>
      </c>
      <c r="F32" s="20">
        <v>24</v>
      </c>
      <c r="G32" s="21">
        <f t="shared" si="1"/>
        <v>34.482758620689658</v>
      </c>
      <c r="H32" s="13"/>
      <c r="I32" s="21">
        <f t="shared" si="2"/>
        <v>0</v>
      </c>
      <c r="J32" s="20"/>
      <c r="K32" s="21">
        <f t="shared" si="3"/>
        <v>0</v>
      </c>
      <c r="L32" s="20">
        <v>18</v>
      </c>
      <c r="M32" s="21">
        <f t="shared" si="4"/>
        <v>54.545454545454547</v>
      </c>
      <c r="N32" s="33"/>
      <c r="O32" s="34">
        <f t="shared" si="5"/>
        <v>0</v>
      </c>
      <c r="P32" s="33">
        <v>23</v>
      </c>
      <c r="Q32" s="34">
        <f t="shared" si="6"/>
        <v>59.25925925925926</v>
      </c>
      <c r="R32" s="52"/>
      <c r="S32" s="21">
        <f t="shared" si="7"/>
        <v>0</v>
      </c>
      <c r="T32" s="51"/>
      <c r="U32" s="34">
        <f t="shared" si="8"/>
        <v>0</v>
      </c>
      <c r="V32" s="52"/>
      <c r="W32" s="21">
        <f t="shared" si="13"/>
        <v>0</v>
      </c>
      <c r="X32" s="25">
        <f t="shared" si="9"/>
        <v>148.28747242540348</v>
      </c>
      <c r="Y32" s="6">
        <f t="shared" si="10"/>
        <v>22</v>
      </c>
      <c r="Z32" s="6">
        <f t="shared" si="11"/>
        <v>3</v>
      </c>
      <c r="AA32" s="16">
        <f t="shared" si="12"/>
        <v>0.375</v>
      </c>
    </row>
    <row r="33" spans="1:27" x14ac:dyDescent="0.3">
      <c r="A33" s="19">
        <f t="shared" si="0"/>
        <v>23</v>
      </c>
      <c r="B33" s="20" t="s">
        <v>108</v>
      </c>
      <c r="C33" s="20" t="s">
        <v>326</v>
      </c>
      <c r="D33" s="20"/>
      <c r="E33" s="20" t="s">
        <v>44</v>
      </c>
      <c r="F33" s="20"/>
      <c r="G33" s="21">
        <f t="shared" si="1"/>
        <v>0</v>
      </c>
      <c r="H33" s="13"/>
      <c r="I33" s="21">
        <f t="shared" si="2"/>
        <v>0</v>
      </c>
      <c r="J33" s="20"/>
      <c r="K33" s="21">
        <f t="shared" si="3"/>
        <v>0</v>
      </c>
      <c r="L33" s="20"/>
      <c r="M33" s="21">
        <f t="shared" si="4"/>
        <v>0</v>
      </c>
      <c r="N33" s="33"/>
      <c r="O33" s="34">
        <f t="shared" si="5"/>
        <v>0</v>
      </c>
      <c r="P33" s="33">
        <v>17</v>
      </c>
      <c r="Q33" s="34">
        <f t="shared" si="6"/>
        <v>148.14814814814815</v>
      </c>
      <c r="R33" s="20"/>
      <c r="S33" s="21">
        <f t="shared" si="7"/>
        <v>0</v>
      </c>
      <c r="T33" s="20"/>
      <c r="U33" s="34">
        <f t="shared" si="8"/>
        <v>0</v>
      </c>
      <c r="V33" s="20"/>
      <c r="W33" s="21">
        <f t="shared" si="13"/>
        <v>0</v>
      </c>
      <c r="X33" s="25">
        <f t="shared" si="9"/>
        <v>148.14814814814815</v>
      </c>
      <c r="Y33" s="6">
        <f t="shared" si="10"/>
        <v>23</v>
      </c>
      <c r="Z33" s="6">
        <f t="shared" si="11"/>
        <v>1</v>
      </c>
      <c r="AA33" s="16">
        <f t="shared" si="12"/>
        <v>0.125</v>
      </c>
    </row>
    <row r="34" spans="1:27" x14ac:dyDescent="0.3">
      <c r="A34" s="19">
        <f t="shared" si="0"/>
        <v>24</v>
      </c>
      <c r="B34" s="20" t="s">
        <v>301</v>
      </c>
      <c r="C34" s="20" t="s">
        <v>302</v>
      </c>
      <c r="D34" s="20"/>
      <c r="E34" s="20" t="s">
        <v>41</v>
      </c>
      <c r="F34" s="20">
        <v>26</v>
      </c>
      <c r="G34" s="21">
        <f t="shared" si="1"/>
        <v>20.689655172413794</v>
      </c>
      <c r="H34" s="13"/>
      <c r="I34" s="21">
        <f t="shared" si="2"/>
        <v>0</v>
      </c>
      <c r="J34" s="20">
        <v>15</v>
      </c>
      <c r="K34" s="21">
        <f t="shared" si="3"/>
        <v>33.333333333333336</v>
      </c>
      <c r="L34" s="20">
        <v>22</v>
      </c>
      <c r="M34" s="21">
        <f t="shared" si="4"/>
        <v>0</v>
      </c>
      <c r="N34" s="33">
        <v>45</v>
      </c>
      <c r="O34" s="34">
        <v>5</v>
      </c>
      <c r="P34" s="33">
        <v>21</v>
      </c>
      <c r="Q34" s="34">
        <f t="shared" si="6"/>
        <v>88.888888888888886</v>
      </c>
      <c r="R34" s="20"/>
      <c r="S34" s="21">
        <f t="shared" si="7"/>
        <v>0</v>
      </c>
      <c r="T34" s="33"/>
      <c r="U34" s="34">
        <f t="shared" si="8"/>
        <v>0</v>
      </c>
      <c r="V34" s="20"/>
      <c r="W34" s="21">
        <f t="shared" si="13"/>
        <v>0</v>
      </c>
      <c r="X34" s="25">
        <f t="shared" si="9"/>
        <v>147.91187739463601</v>
      </c>
      <c r="Y34" s="6">
        <f t="shared" si="10"/>
        <v>24</v>
      </c>
      <c r="Z34" s="6">
        <f t="shared" si="11"/>
        <v>4</v>
      </c>
      <c r="AA34" s="16">
        <f t="shared" si="12"/>
        <v>0.5</v>
      </c>
    </row>
    <row r="35" spans="1:27" x14ac:dyDescent="0.3">
      <c r="A35" s="19">
        <f t="shared" si="0"/>
        <v>25</v>
      </c>
      <c r="B35" s="20" t="s">
        <v>501</v>
      </c>
      <c r="C35" s="20" t="s">
        <v>502</v>
      </c>
      <c r="D35" s="20"/>
      <c r="E35" s="20" t="s">
        <v>150</v>
      </c>
      <c r="F35" s="20"/>
      <c r="G35" s="21">
        <f t="shared" si="1"/>
        <v>0</v>
      </c>
      <c r="H35" s="13"/>
      <c r="I35" s="21">
        <f t="shared" si="2"/>
        <v>0</v>
      </c>
      <c r="J35" s="20">
        <v>17</v>
      </c>
      <c r="K35" s="21">
        <f t="shared" si="3"/>
        <v>11.111111111111111</v>
      </c>
      <c r="L35" s="20"/>
      <c r="M35" s="21">
        <f t="shared" si="4"/>
        <v>0</v>
      </c>
      <c r="N35" s="33"/>
      <c r="O35" s="34">
        <f t="shared" ref="O35:O44" si="14">IF(N35=0,,($N$9-N35)*$N$7*100/$N$9)</f>
        <v>0</v>
      </c>
      <c r="P35" s="33">
        <v>19</v>
      </c>
      <c r="Q35" s="34">
        <f t="shared" si="6"/>
        <v>118.51851851851852</v>
      </c>
      <c r="R35" s="20"/>
      <c r="S35" s="21">
        <f t="shared" si="7"/>
        <v>0</v>
      </c>
      <c r="T35" s="33"/>
      <c r="U35" s="34">
        <f t="shared" si="8"/>
        <v>0</v>
      </c>
      <c r="V35" s="20"/>
      <c r="W35" s="21">
        <f t="shared" si="13"/>
        <v>0</v>
      </c>
      <c r="X35" s="25">
        <f t="shared" si="9"/>
        <v>129.62962962962962</v>
      </c>
      <c r="Y35" s="6">
        <f t="shared" si="10"/>
        <v>25</v>
      </c>
      <c r="Z35" s="6">
        <f t="shared" si="11"/>
        <v>1</v>
      </c>
      <c r="AA35" s="16">
        <f t="shared" si="12"/>
        <v>0.125</v>
      </c>
    </row>
    <row r="36" spans="1:27" x14ac:dyDescent="0.3">
      <c r="A36" s="19">
        <f t="shared" si="0"/>
        <v>26</v>
      </c>
      <c r="B36" s="20" t="s">
        <v>747</v>
      </c>
      <c r="C36" s="20" t="s">
        <v>748</v>
      </c>
      <c r="D36" s="13"/>
      <c r="E36" s="20" t="s">
        <v>41</v>
      </c>
      <c r="F36" s="20"/>
      <c r="G36" s="21">
        <f t="shared" si="1"/>
        <v>0</v>
      </c>
      <c r="H36" s="13"/>
      <c r="I36" s="21">
        <f t="shared" si="2"/>
        <v>0</v>
      </c>
      <c r="J36" s="20"/>
      <c r="K36" s="21">
        <f t="shared" si="3"/>
        <v>0</v>
      </c>
      <c r="L36" s="20"/>
      <c r="M36" s="21">
        <f t="shared" si="4"/>
        <v>0</v>
      </c>
      <c r="N36" s="33">
        <v>37</v>
      </c>
      <c r="O36" s="34">
        <f t="shared" si="14"/>
        <v>71.111111111111114</v>
      </c>
      <c r="P36" s="33"/>
      <c r="Q36" s="34">
        <f t="shared" si="6"/>
        <v>0</v>
      </c>
      <c r="R36" s="54"/>
      <c r="S36" s="21">
        <f t="shared" si="7"/>
        <v>0</v>
      </c>
      <c r="T36" s="54"/>
      <c r="U36" s="34">
        <f t="shared" si="8"/>
        <v>0</v>
      </c>
      <c r="V36" s="54"/>
      <c r="W36" s="21">
        <f t="shared" si="13"/>
        <v>0</v>
      </c>
      <c r="X36" s="25">
        <f t="shared" si="9"/>
        <v>71.111111111111114</v>
      </c>
      <c r="Y36" s="6">
        <f t="shared" si="10"/>
        <v>26</v>
      </c>
      <c r="Z36" s="6">
        <f t="shared" si="11"/>
        <v>1</v>
      </c>
      <c r="AA36" s="16">
        <f t="shared" si="12"/>
        <v>0.125</v>
      </c>
    </row>
    <row r="37" spans="1:27" x14ac:dyDescent="0.3">
      <c r="A37" s="19">
        <f t="shared" si="0"/>
        <v>27</v>
      </c>
      <c r="B37" s="20" t="s">
        <v>497</v>
      </c>
      <c r="C37" s="20" t="s">
        <v>498</v>
      </c>
      <c r="D37" s="20"/>
      <c r="E37" s="20" t="s">
        <v>41</v>
      </c>
      <c r="F37" s="20"/>
      <c r="G37" s="21">
        <f t="shared" si="1"/>
        <v>0</v>
      </c>
      <c r="H37" s="13"/>
      <c r="I37" s="21">
        <f t="shared" si="2"/>
        <v>0</v>
      </c>
      <c r="J37" s="20">
        <v>14</v>
      </c>
      <c r="K37" s="21">
        <f t="shared" si="3"/>
        <v>44.444444444444443</v>
      </c>
      <c r="L37" s="20"/>
      <c r="M37" s="21">
        <f t="shared" si="4"/>
        <v>0</v>
      </c>
      <c r="N37" s="33"/>
      <c r="O37" s="34">
        <f t="shared" si="14"/>
        <v>0</v>
      </c>
      <c r="P37" s="33"/>
      <c r="Q37" s="34">
        <f t="shared" si="6"/>
        <v>0</v>
      </c>
      <c r="R37" s="20"/>
      <c r="S37" s="21">
        <f t="shared" si="7"/>
        <v>0</v>
      </c>
      <c r="T37" s="20"/>
      <c r="U37" s="34">
        <f t="shared" si="8"/>
        <v>0</v>
      </c>
      <c r="V37" s="20"/>
      <c r="W37" s="21">
        <f t="shared" si="13"/>
        <v>0</v>
      </c>
      <c r="X37" s="25">
        <f t="shared" si="9"/>
        <v>44.444444444444443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3">
      <c r="A38" s="19">
        <f t="shared" si="0"/>
        <v>28</v>
      </c>
      <c r="B38" s="20" t="s">
        <v>338</v>
      </c>
      <c r="C38" s="20" t="s">
        <v>339</v>
      </c>
      <c r="D38" s="13"/>
      <c r="E38" s="20" t="s">
        <v>101</v>
      </c>
      <c r="F38" s="20"/>
      <c r="G38" s="21">
        <f t="shared" si="1"/>
        <v>0</v>
      </c>
      <c r="H38" s="13"/>
      <c r="I38" s="21">
        <f t="shared" si="2"/>
        <v>0</v>
      </c>
      <c r="J38" s="20"/>
      <c r="K38" s="21">
        <f t="shared" si="3"/>
        <v>0</v>
      </c>
      <c r="L38" s="20"/>
      <c r="M38" s="21">
        <f t="shared" si="4"/>
        <v>0</v>
      </c>
      <c r="N38" s="33"/>
      <c r="O38" s="34">
        <f t="shared" si="14"/>
        <v>0</v>
      </c>
      <c r="P38" s="33">
        <v>24</v>
      </c>
      <c r="Q38" s="34">
        <f t="shared" si="6"/>
        <v>44.444444444444443</v>
      </c>
      <c r="R38" s="20"/>
      <c r="S38" s="21">
        <f t="shared" si="7"/>
        <v>0</v>
      </c>
      <c r="T38" s="20"/>
      <c r="U38" s="34">
        <f t="shared" si="8"/>
        <v>0</v>
      </c>
      <c r="V38" s="20"/>
      <c r="W38" s="21">
        <f t="shared" si="13"/>
        <v>0</v>
      </c>
      <c r="X38" s="25">
        <f t="shared" si="9"/>
        <v>44.444444444444443</v>
      </c>
      <c r="Y38" s="6">
        <f t="shared" si="10"/>
        <v>28</v>
      </c>
      <c r="Z38" s="6">
        <f t="shared" si="11"/>
        <v>1</v>
      </c>
      <c r="AA38" s="16">
        <f t="shared" si="12"/>
        <v>0.125</v>
      </c>
    </row>
    <row r="39" spans="1:27" x14ac:dyDescent="0.3">
      <c r="A39" s="19">
        <f t="shared" si="0"/>
        <v>29</v>
      </c>
      <c r="B39" s="20" t="s">
        <v>859</v>
      </c>
      <c r="C39" s="20" t="s">
        <v>337</v>
      </c>
      <c r="D39" s="20"/>
      <c r="E39" s="20" t="s">
        <v>390</v>
      </c>
      <c r="F39" s="20"/>
      <c r="G39" s="21">
        <f t="shared" si="1"/>
        <v>0</v>
      </c>
      <c r="H39" s="13"/>
      <c r="I39" s="21">
        <f t="shared" si="2"/>
        <v>0</v>
      </c>
      <c r="J39" s="20"/>
      <c r="K39" s="21">
        <f t="shared" si="3"/>
        <v>0</v>
      </c>
      <c r="L39" s="20"/>
      <c r="M39" s="21">
        <f t="shared" si="4"/>
        <v>0</v>
      </c>
      <c r="N39" s="33"/>
      <c r="O39" s="34">
        <f t="shared" si="14"/>
        <v>0</v>
      </c>
      <c r="P39" s="33">
        <v>25</v>
      </c>
      <c r="Q39" s="34">
        <f t="shared" si="6"/>
        <v>29.62962962962963</v>
      </c>
      <c r="R39" s="20"/>
      <c r="S39" s="21">
        <f t="shared" si="7"/>
        <v>0</v>
      </c>
      <c r="T39" s="20"/>
      <c r="U39" s="34">
        <f t="shared" si="8"/>
        <v>0</v>
      </c>
      <c r="V39" s="20"/>
      <c r="W39" s="21">
        <f t="shared" si="13"/>
        <v>0</v>
      </c>
      <c r="X39" s="25">
        <f t="shared" si="9"/>
        <v>29.62962962962963</v>
      </c>
      <c r="Y39" s="6">
        <f t="shared" si="10"/>
        <v>29</v>
      </c>
      <c r="Z39" s="6">
        <f t="shared" si="11"/>
        <v>1</v>
      </c>
      <c r="AA39" s="16">
        <f t="shared" si="12"/>
        <v>0.125</v>
      </c>
    </row>
    <row r="40" spans="1:27" x14ac:dyDescent="0.3">
      <c r="A40" s="19">
        <f t="shared" si="0"/>
        <v>30</v>
      </c>
      <c r="B40" s="20" t="s">
        <v>530</v>
      </c>
      <c r="C40" s="20" t="s">
        <v>531</v>
      </c>
      <c r="D40" s="20"/>
      <c r="E40" s="20" t="s">
        <v>145</v>
      </c>
      <c r="F40" s="20"/>
      <c r="G40" s="21">
        <f t="shared" si="1"/>
        <v>0</v>
      </c>
      <c r="H40" s="13"/>
      <c r="I40" s="21">
        <f t="shared" si="2"/>
        <v>0</v>
      </c>
      <c r="J40" s="20"/>
      <c r="K40" s="21">
        <f t="shared" si="3"/>
        <v>0</v>
      </c>
      <c r="L40" s="20">
        <v>20</v>
      </c>
      <c r="M40" s="21">
        <f t="shared" si="4"/>
        <v>27.272727272727273</v>
      </c>
      <c r="N40" s="33"/>
      <c r="O40" s="34">
        <f t="shared" si="14"/>
        <v>0</v>
      </c>
      <c r="P40" s="33"/>
      <c r="Q40" s="34">
        <f t="shared" si="6"/>
        <v>0</v>
      </c>
      <c r="R40" s="20"/>
      <c r="S40" s="21">
        <f t="shared" si="7"/>
        <v>0</v>
      </c>
      <c r="T40" s="20"/>
      <c r="U40" s="34">
        <f t="shared" si="8"/>
        <v>0</v>
      </c>
      <c r="V40" s="20"/>
      <c r="W40" s="21">
        <f t="shared" si="13"/>
        <v>0</v>
      </c>
      <c r="X40" s="25">
        <f t="shared" si="9"/>
        <v>27.272727272727273</v>
      </c>
      <c r="Y40" s="6">
        <f t="shared" si="10"/>
        <v>30</v>
      </c>
      <c r="Z40" s="6">
        <f t="shared" si="11"/>
        <v>1</v>
      </c>
      <c r="AA40" s="16">
        <f t="shared" si="12"/>
        <v>0.125</v>
      </c>
    </row>
    <row r="41" spans="1:27" x14ac:dyDescent="0.3">
      <c r="A41" s="19">
        <f t="shared" si="0"/>
        <v>31</v>
      </c>
      <c r="B41" s="20" t="s">
        <v>636</v>
      </c>
      <c r="C41" s="20" t="s">
        <v>331</v>
      </c>
      <c r="D41" s="13"/>
      <c r="E41" s="20" t="s">
        <v>390</v>
      </c>
      <c r="F41" s="20"/>
      <c r="G41" s="21">
        <f t="shared" si="1"/>
        <v>0</v>
      </c>
      <c r="H41" s="13"/>
      <c r="I41" s="21">
        <f t="shared" si="2"/>
        <v>0</v>
      </c>
      <c r="J41" s="20"/>
      <c r="K41" s="21">
        <f t="shared" si="3"/>
        <v>0</v>
      </c>
      <c r="L41" s="20"/>
      <c r="M41" s="21">
        <f t="shared" si="4"/>
        <v>0</v>
      </c>
      <c r="N41" s="33"/>
      <c r="O41" s="34">
        <f t="shared" si="14"/>
        <v>0</v>
      </c>
      <c r="P41" s="33">
        <v>26</v>
      </c>
      <c r="Q41" s="34">
        <f t="shared" si="6"/>
        <v>14.814814814814815</v>
      </c>
      <c r="R41" s="52"/>
      <c r="S41" s="21">
        <v>0</v>
      </c>
      <c r="T41" s="51"/>
      <c r="U41" s="34">
        <f t="shared" si="8"/>
        <v>0</v>
      </c>
      <c r="V41" s="52"/>
      <c r="W41" s="21">
        <f t="shared" si="13"/>
        <v>0</v>
      </c>
      <c r="X41" s="25">
        <f t="shared" si="9"/>
        <v>14.814814814814815</v>
      </c>
      <c r="Y41" s="6">
        <f t="shared" si="10"/>
        <v>31</v>
      </c>
      <c r="Z41" s="6">
        <f t="shared" si="11"/>
        <v>1</v>
      </c>
      <c r="AA41" s="16">
        <f t="shared" si="12"/>
        <v>0.125</v>
      </c>
    </row>
    <row r="42" spans="1:27" x14ac:dyDescent="0.3">
      <c r="A42" s="19">
        <f t="shared" si="0"/>
        <v>32</v>
      </c>
      <c r="B42" s="20" t="s">
        <v>532</v>
      </c>
      <c r="C42" s="20" t="s">
        <v>326</v>
      </c>
      <c r="D42" s="20"/>
      <c r="E42" s="20" t="s">
        <v>97</v>
      </c>
      <c r="F42" s="20"/>
      <c r="G42" s="21">
        <f t="shared" si="1"/>
        <v>0</v>
      </c>
      <c r="H42" s="13"/>
      <c r="I42" s="21">
        <f t="shared" si="2"/>
        <v>0</v>
      </c>
      <c r="J42" s="20"/>
      <c r="K42" s="21">
        <f t="shared" si="3"/>
        <v>0</v>
      </c>
      <c r="L42" s="20">
        <v>21</v>
      </c>
      <c r="M42" s="21">
        <f t="shared" si="4"/>
        <v>13.636363636363637</v>
      </c>
      <c r="N42" s="33"/>
      <c r="O42" s="34">
        <f t="shared" si="14"/>
        <v>0</v>
      </c>
      <c r="P42" s="33"/>
      <c r="Q42" s="34">
        <f t="shared" si="6"/>
        <v>0</v>
      </c>
      <c r="R42" s="20"/>
      <c r="S42" s="21">
        <f t="shared" ref="S42:S50" si="15">IF(R42=0,,($R$9-R42)*$R$7*100/$R$9)</f>
        <v>0</v>
      </c>
      <c r="T42" s="20"/>
      <c r="U42" s="34">
        <f t="shared" si="8"/>
        <v>0</v>
      </c>
      <c r="V42" s="20"/>
      <c r="W42" s="21">
        <f t="shared" si="13"/>
        <v>0</v>
      </c>
      <c r="X42" s="25">
        <f t="shared" si="9"/>
        <v>13.636363636363637</v>
      </c>
      <c r="Y42" s="6">
        <f t="shared" si="10"/>
        <v>32</v>
      </c>
      <c r="Z42" s="6">
        <f t="shared" si="11"/>
        <v>1</v>
      </c>
      <c r="AA42" s="16">
        <f t="shared" si="12"/>
        <v>0.125</v>
      </c>
    </row>
    <row r="43" spans="1:27" x14ac:dyDescent="0.3">
      <c r="A43" s="19">
        <f t="shared" si="0"/>
        <v>33</v>
      </c>
      <c r="B43" s="20" t="s">
        <v>457</v>
      </c>
      <c r="C43" s="20" t="s">
        <v>458</v>
      </c>
      <c r="D43" s="20"/>
      <c r="E43" s="20" t="s">
        <v>860</v>
      </c>
      <c r="F43" s="20"/>
      <c r="G43" s="21">
        <f t="shared" si="1"/>
        <v>0</v>
      </c>
      <c r="H43" s="13"/>
      <c r="I43" s="21">
        <f t="shared" si="2"/>
        <v>0</v>
      </c>
      <c r="J43" s="20"/>
      <c r="K43" s="21">
        <f t="shared" si="3"/>
        <v>0</v>
      </c>
      <c r="L43" s="20"/>
      <c r="M43" s="21">
        <f t="shared" si="4"/>
        <v>0</v>
      </c>
      <c r="N43" s="33"/>
      <c r="O43" s="34">
        <f t="shared" si="14"/>
        <v>0</v>
      </c>
      <c r="P43" s="33">
        <v>27</v>
      </c>
      <c r="Q43" s="34">
        <v>8</v>
      </c>
      <c r="R43" s="20"/>
      <c r="S43" s="21">
        <f t="shared" si="15"/>
        <v>0</v>
      </c>
      <c r="T43" s="20"/>
      <c r="U43" s="34">
        <f t="shared" si="8"/>
        <v>0</v>
      </c>
      <c r="V43" s="20"/>
      <c r="W43" s="21">
        <f t="shared" si="13"/>
        <v>0</v>
      </c>
      <c r="X43" s="25">
        <f t="shared" si="9"/>
        <v>8</v>
      </c>
      <c r="Y43" s="6">
        <f t="shared" si="10"/>
        <v>33</v>
      </c>
      <c r="Z43" s="6">
        <f t="shared" si="11"/>
        <v>1</v>
      </c>
      <c r="AA43" s="16">
        <f t="shared" si="12"/>
        <v>0.125</v>
      </c>
    </row>
    <row r="44" spans="1:27" x14ac:dyDescent="0.3">
      <c r="A44" s="19">
        <f t="shared" si="0"/>
        <v>34</v>
      </c>
      <c r="B44" s="20" t="s">
        <v>503</v>
      </c>
      <c r="C44" s="20" t="s">
        <v>504</v>
      </c>
      <c r="D44" s="20"/>
      <c r="E44" s="20" t="s">
        <v>415</v>
      </c>
      <c r="F44" s="20"/>
      <c r="G44" s="21">
        <f t="shared" si="1"/>
        <v>0</v>
      </c>
      <c r="H44" s="13"/>
      <c r="I44" s="21">
        <f t="shared" si="2"/>
        <v>0</v>
      </c>
      <c r="J44" s="20">
        <v>18</v>
      </c>
      <c r="K44" s="21">
        <v>6</v>
      </c>
      <c r="L44" s="20"/>
      <c r="M44" s="21">
        <f t="shared" si="4"/>
        <v>0</v>
      </c>
      <c r="N44" s="33"/>
      <c r="O44" s="34">
        <f t="shared" si="14"/>
        <v>0</v>
      </c>
      <c r="P44" s="33"/>
      <c r="Q44" s="34">
        <f>IF(P44=0,,($P$9-P44)*$P$7*100/$P$9)</f>
        <v>0</v>
      </c>
      <c r="R44" s="20"/>
      <c r="S44" s="21">
        <f t="shared" si="15"/>
        <v>0</v>
      </c>
      <c r="T44" s="33"/>
      <c r="U44" s="34">
        <f t="shared" si="8"/>
        <v>0</v>
      </c>
      <c r="V44" s="20"/>
      <c r="W44" s="21">
        <f t="shared" si="13"/>
        <v>0</v>
      </c>
      <c r="X44" s="25">
        <f t="shared" si="9"/>
        <v>6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3">
      <c r="A45" s="19">
        <f t="shared" si="0"/>
        <v>35</v>
      </c>
      <c r="B45" s="20"/>
      <c r="C45" s="20"/>
      <c r="D45" s="20"/>
      <c r="E45" s="20"/>
      <c r="F45" s="20"/>
      <c r="G45" s="21">
        <f t="shared" si="1"/>
        <v>0</v>
      </c>
      <c r="H45" s="13"/>
      <c r="I45" s="21">
        <f t="shared" si="2"/>
        <v>0</v>
      </c>
      <c r="J45" s="20"/>
      <c r="K45" s="21">
        <f>IF(J45=0,,($J$9-J45)*$J$7*100/$J$9)</f>
        <v>0</v>
      </c>
      <c r="L45" s="20"/>
      <c r="M45" s="21">
        <f t="shared" si="4"/>
        <v>0</v>
      </c>
      <c r="N45" s="33"/>
      <c r="O45" s="34">
        <v>0</v>
      </c>
      <c r="P45" s="33"/>
      <c r="Q45" s="34">
        <f>IF(P45=0,,($P$9-P45)*$P$7*100/$P$9)</f>
        <v>0</v>
      </c>
      <c r="R45" s="20"/>
      <c r="S45" s="21">
        <f t="shared" si="15"/>
        <v>0</v>
      </c>
      <c r="T45" s="20"/>
      <c r="U45" s="34">
        <f t="shared" si="8"/>
        <v>0</v>
      </c>
      <c r="V45" s="20"/>
      <c r="W45" s="21">
        <f t="shared" si="13"/>
        <v>0</v>
      </c>
      <c r="X45" s="25">
        <f t="shared" si="9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3">
      <c r="A46" s="19">
        <f t="shared" si="0"/>
        <v>36</v>
      </c>
      <c r="B46" s="20"/>
      <c r="C46" s="20"/>
      <c r="D46" s="20"/>
      <c r="E46" s="20"/>
      <c r="F46" s="20"/>
      <c r="G46" s="21">
        <f t="shared" si="1"/>
        <v>0</v>
      </c>
      <c r="H46" s="13"/>
      <c r="I46" s="21">
        <f t="shared" si="2"/>
        <v>0</v>
      </c>
      <c r="J46" s="20"/>
      <c r="K46" s="21">
        <v>0</v>
      </c>
      <c r="L46" s="20"/>
      <c r="M46" s="21">
        <f t="shared" si="4"/>
        <v>0</v>
      </c>
      <c r="N46" s="33"/>
      <c r="O46" s="34">
        <f>IF(N46=0,,($N$9-N46)*$N$7*100/$N$9)</f>
        <v>0</v>
      </c>
      <c r="P46" s="33"/>
      <c r="Q46" s="34">
        <f>IF(P46=0,,($P$9-P46)*$P$7*100/$P$9)</f>
        <v>0</v>
      </c>
      <c r="R46" s="20"/>
      <c r="S46" s="21">
        <f t="shared" si="15"/>
        <v>0</v>
      </c>
      <c r="T46" s="20"/>
      <c r="U46" s="34">
        <f t="shared" si="8"/>
        <v>0</v>
      </c>
      <c r="V46" s="20"/>
      <c r="W46" s="21">
        <f t="shared" si="13"/>
        <v>0</v>
      </c>
      <c r="X46" s="25">
        <f t="shared" si="9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3">
      <c r="A47" s="19">
        <f t="shared" si="0"/>
        <v>37</v>
      </c>
      <c r="B47" s="20"/>
      <c r="C47" s="20"/>
      <c r="D47" s="20"/>
      <c r="E47" s="20"/>
      <c r="F47" s="20"/>
      <c r="G47" s="21">
        <f t="shared" si="1"/>
        <v>0</v>
      </c>
      <c r="H47" s="13"/>
      <c r="I47" s="21">
        <f t="shared" si="2"/>
        <v>0</v>
      </c>
      <c r="J47" s="20"/>
      <c r="K47" s="21">
        <f>IF(J47=0,,($J$9-J47)*$J$7*100/$J$9)</f>
        <v>0</v>
      </c>
      <c r="L47" s="20"/>
      <c r="M47" s="21">
        <f t="shared" si="4"/>
        <v>0</v>
      </c>
      <c r="N47" s="33"/>
      <c r="O47" s="34">
        <f>IF(N47=0,,($N$9-N47)*$N$7*100/$N$9)</f>
        <v>0</v>
      </c>
      <c r="P47" s="20"/>
      <c r="Q47" s="21">
        <f>IF(P47=0,,($P$9-P47)*$P$7*100/$P$9)</f>
        <v>0</v>
      </c>
      <c r="R47" s="20"/>
      <c r="S47" s="21">
        <f t="shared" si="15"/>
        <v>0</v>
      </c>
      <c r="T47" s="20"/>
      <c r="U47" s="34">
        <f t="shared" si="8"/>
        <v>0</v>
      </c>
      <c r="V47" s="20"/>
      <c r="W47" s="21">
        <f t="shared" si="13"/>
        <v>0</v>
      </c>
      <c r="X47" s="25">
        <f t="shared" si="9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3">
      <c r="A48" s="19">
        <f t="shared" si="0"/>
        <v>38</v>
      </c>
      <c r="B48" s="20"/>
      <c r="C48" s="20"/>
      <c r="D48" s="20"/>
      <c r="E48" s="20"/>
      <c r="F48" s="20"/>
      <c r="G48" s="21">
        <f t="shared" si="1"/>
        <v>0</v>
      </c>
      <c r="H48" s="13"/>
      <c r="I48" s="21">
        <f t="shared" si="2"/>
        <v>0</v>
      </c>
      <c r="J48" s="20"/>
      <c r="K48" s="21">
        <f>IF(J48=0,,($J$9-J48)*$J$7*100/$J$9)</f>
        <v>0</v>
      </c>
      <c r="L48" s="20"/>
      <c r="M48" s="21">
        <f t="shared" si="4"/>
        <v>0</v>
      </c>
      <c r="N48" s="33"/>
      <c r="O48" s="34">
        <f>IF(N48=0,,($N$9-N48)*$N$7*100/$N$9)</f>
        <v>0</v>
      </c>
      <c r="P48" s="20"/>
      <c r="Q48" s="21">
        <f>IF(P48=0,,($P$9-P48)*$P$7*100/$P$9)</f>
        <v>0</v>
      </c>
      <c r="R48" s="20"/>
      <c r="S48" s="21">
        <f t="shared" si="15"/>
        <v>0</v>
      </c>
      <c r="T48" s="20"/>
      <c r="U48" s="34">
        <f t="shared" si="8"/>
        <v>0</v>
      </c>
      <c r="V48" s="20"/>
      <c r="W48" s="21">
        <f t="shared" si="13"/>
        <v>0</v>
      </c>
      <c r="X48" s="25">
        <f t="shared" si="9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3">
      <c r="A49" s="19">
        <f t="shared" si="0"/>
        <v>39</v>
      </c>
      <c r="B49" s="20"/>
      <c r="C49" s="20"/>
      <c r="D49" s="20"/>
      <c r="E49" s="20"/>
      <c r="F49" s="20"/>
      <c r="G49" s="21">
        <f t="shared" si="1"/>
        <v>0</v>
      </c>
      <c r="H49" s="20"/>
      <c r="I49" s="21">
        <f t="shared" si="2"/>
        <v>0</v>
      </c>
      <c r="J49" s="20"/>
      <c r="K49" s="21">
        <f>IF(J49=0,,($J$9-J49)*$J$7*100/$J$9)</f>
        <v>0</v>
      </c>
      <c r="L49" s="20"/>
      <c r="M49" s="21">
        <f t="shared" si="4"/>
        <v>0</v>
      </c>
      <c r="N49" s="33"/>
      <c r="O49" s="34">
        <f>IF(N49=0,,($N$9-N49)*$N$7*100/$N$9)</f>
        <v>0</v>
      </c>
      <c r="P49" s="20"/>
      <c r="Q49" s="21"/>
      <c r="R49" s="20"/>
      <c r="S49" s="21">
        <f t="shared" si="15"/>
        <v>0</v>
      </c>
      <c r="T49" s="20"/>
      <c r="U49" s="34">
        <f t="shared" si="8"/>
        <v>0</v>
      </c>
      <c r="V49" s="20"/>
      <c r="W49" s="21"/>
      <c r="X49" s="25">
        <f t="shared" si="9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3">
      <c r="A50" s="19">
        <f t="shared" si="0"/>
        <v>40</v>
      </c>
      <c r="B50" s="20"/>
      <c r="C50" s="20"/>
      <c r="D50" s="13"/>
      <c r="E50" s="20"/>
      <c r="F50" s="20"/>
      <c r="G50" s="21">
        <f t="shared" si="1"/>
        <v>0</v>
      </c>
      <c r="H50" s="20"/>
      <c r="I50" s="21">
        <f t="shared" si="2"/>
        <v>0</v>
      </c>
      <c r="J50" s="20"/>
      <c r="K50" s="21">
        <f>IF(J50=0,,($J$9-J50)*$J$7*100/$J$9)</f>
        <v>0</v>
      </c>
      <c r="L50" s="20"/>
      <c r="M50" s="21">
        <f t="shared" si="4"/>
        <v>0</v>
      </c>
      <c r="N50" s="33"/>
      <c r="O50" s="34">
        <f>IF(N50=0,,($N$9-N50)*$N$7*100/$N$9)</f>
        <v>0</v>
      </c>
      <c r="P50" s="20"/>
      <c r="Q50" s="21">
        <f>IF(P50=0,,($P$9-P50)*$P$7*100/$P$9)</f>
        <v>0</v>
      </c>
      <c r="R50" s="20"/>
      <c r="S50" s="21">
        <f t="shared" si="15"/>
        <v>0</v>
      </c>
      <c r="T50" s="20"/>
      <c r="U50" s="34">
        <f t="shared" si="8"/>
        <v>0</v>
      </c>
      <c r="V50" s="20"/>
      <c r="W50" s="21">
        <f>IF(V50=0,,($V$9-V50)*$V$7*100/$V$9)</f>
        <v>0</v>
      </c>
      <c r="X50" s="25">
        <f t="shared" si="9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3">
      <c r="A51" s="19">
        <v>41</v>
      </c>
      <c r="B51" s="20"/>
      <c r="C51" s="20"/>
      <c r="D51" s="20"/>
      <c r="E51" s="20"/>
      <c r="F51" s="20"/>
      <c r="G51" s="21">
        <f t="shared" ref="G51:G54" si="16">IF(F51=0,,($F$9-F51)*$F$7*100/$F$9)</f>
        <v>0</v>
      </c>
      <c r="H51" s="20"/>
      <c r="I51" s="21">
        <f t="shared" ref="I51:I54" si="17">IF(H51=0,,($H$9-H51)*$H$7*100/$H$9)</f>
        <v>0</v>
      </c>
      <c r="J51" s="20"/>
      <c r="K51" s="21">
        <f t="shared" ref="K51:K54" si="18">IF(J51=0,,($J$9-J51)*$J$7*100/$J$9)</f>
        <v>0</v>
      </c>
      <c r="L51" s="20"/>
      <c r="M51" s="21">
        <f t="shared" ref="M51:M54" si="19">IF(L51=0,,($L$9-L51)*$L$7*100/$L$9)</f>
        <v>0</v>
      </c>
      <c r="N51" s="33"/>
      <c r="O51" s="34">
        <f t="shared" ref="O51:O54" si="20">IF(N51=0,,($N$9-N51)*$N$7*100/$N$9)</f>
        <v>0</v>
      </c>
      <c r="P51" s="20"/>
      <c r="Q51" s="21">
        <f>IF(P51=0,,($P$9-P51)*$P$7*100/$P$9)</f>
        <v>0</v>
      </c>
      <c r="R51" s="20"/>
      <c r="S51" s="21">
        <f t="shared" ref="S51:S54" si="21">IF(R51=0,,($R$9-R51)*$R$7*100/$R$9)</f>
        <v>0</v>
      </c>
      <c r="T51" s="20"/>
      <c r="U51" s="34">
        <f t="shared" ref="U51:U54" si="22">IF(T51=0,,($T$9-T51)*$T$7*100/$T$9)</f>
        <v>0</v>
      </c>
      <c r="V51" s="20"/>
      <c r="W51" s="21">
        <f>IF(V51=0,,($V$9-V51)*$V$7*100/$V$9)</f>
        <v>0</v>
      </c>
      <c r="X51" s="25">
        <f t="shared" ref="X51:X54" si="23">SUM(G51+I51+K51+M51+O51+Q51+S51+U51+W51)</f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3">
      <c r="A52" s="19">
        <v>42</v>
      </c>
      <c r="B52" s="20"/>
      <c r="C52" s="20"/>
      <c r="D52" s="20"/>
      <c r="E52" s="20"/>
      <c r="F52" s="20"/>
      <c r="G52" s="21">
        <f t="shared" si="16"/>
        <v>0</v>
      </c>
      <c r="H52" s="20"/>
      <c r="I52" s="21">
        <f t="shared" si="17"/>
        <v>0</v>
      </c>
      <c r="J52" s="20"/>
      <c r="K52" s="21">
        <f t="shared" si="18"/>
        <v>0</v>
      </c>
      <c r="L52" s="20"/>
      <c r="M52" s="21">
        <f t="shared" si="19"/>
        <v>0</v>
      </c>
      <c r="N52" s="33"/>
      <c r="O52" s="34">
        <f t="shared" si="20"/>
        <v>0</v>
      </c>
      <c r="P52" s="20"/>
      <c r="Q52" s="21"/>
      <c r="R52" s="20"/>
      <c r="S52" s="21">
        <f t="shared" si="21"/>
        <v>0</v>
      </c>
      <c r="T52" s="20"/>
      <c r="U52" s="34">
        <f t="shared" si="22"/>
        <v>0</v>
      </c>
      <c r="V52" s="20"/>
      <c r="W52" s="21"/>
      <c r="X52" s="25">
        <f t="shared" si="23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3">
      <c r="A53" s="19">
        <v>43</v>
      </c>
      <c r="B53" s="20"/>
      <c r="C53" s="20"/>
      <c r="D53" s="20"/>
      <c r="E53" s="20"/>
      <c r="F53" s="20"/>
      <c r="G53" s="21">
        <f t="shared" si="16"/>
        <v>0</v>
      </c>
      <c r="H53" s="20"/>
      <c r="I53" s="21">
        <f t="shared" si="17"/>
        <v>0</v>
      </c>
      <c r="J53" s="20"/>
      <c r="K53" s="21">
        <f t="shared" si="18"/>
        <v>0</v>
      </c>
      <c r="L53" s="20"/>
      <c r="M53" s="21">
        <f t="shared" si="19"/>
        <v>0</v>
      </c>
      <c r="N53" s="33"/>
      <c r="O53" s="34">
        <f t="shared" si="20"/>
        <v>0</v>
      </c>
      <c r="P53" s="20"/>
      <c r="Q53" s="21">
        <f>IF(P53=0,,($P$9-P53)*$P$7*100/$P$9)</f>
        <v>0</v>
      </c>
      <c r="R53" s="20"/>
      <c r="S53" s="21">
        <f t="shared" si="21"/>
        <v>0</v>
      </c>
      <c r="T53" s="20"/>
      <c r="U53" s="34">
        <f t="shared" si="22"/>
        <v>0</v>
      </c>
      <c r="V53" s="20"/>
      <c r="W53" s="21">
        <f>IF(V53=0,,($V$9-V53)*$V$7*100/$V$9)</f>
        <v>0</v>
      </c>
      <c r="X53" s="25">
        <f t="shared" si="23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3">
      <c r="A54" s="19">
        <f t="shared" si="0"/>
        <v>44</v>
      </c>
      <c r="B54" s="20"/>
      <c r="C54" s="20"/>
      <c r="D54" s="20"/>
      <c r="E54" s="20"/>
      <c r="F54" s="20"/>
      <c r="G54" s="21">
        <f t="shared" si="16"/>
        <v>0</v>
      </c>
      <c r="H54" s="20"/>
      <c r="I54" s="21">
        <f t="shared" si="17"/>
        <v>0</v>
      </c>
      <c r="J54" s="20"/>
      <c r="K54" s="21">
        <f t="shared" si="18"/>
        <v>0</v>
      </c>
      <c r="L54" s="20"/>
      <c r="M54" s="21">
        <f t="shared" si="19"/>
        <v>0</v>
      </c>
      <c r="N54" s="33"/>
      <c r="O54" s="34">
        <f t="shared" si="20"/>
        <v>0</v>
      </c>
      <c r="P54" s="20"/>
      <c r="Q54" s="21">
        <f>IF(P54=0,,($P$9-P54)*$P$7*100/$P$9)</f>
        <v>0</v>
      </c>
      <c r="R54" s="20"/>
      <c r="S54" s="21">
        <f t="shared" si="21"/>
        <v>0</v>
      </c>
      <c r="T54" s="20"/>
      <c r="U54" s="34">
        <f t="shared" si="22"/>
        <v>0</v>
      </c>
      <c r="V54" s="20"/>
      <c r="W54" s="21">
        <f>IF(V54=0,,($V$9-V54)*$V$7*100/$V$9)</f>
        <v>0</v>
      </c>
      <c r="X54" s="25">
        <f t="shared" si="23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3">
      <c r="A55" s="67" t="s">
        <v>11</v>
      </c>
      <c r="B55" s="67"/>
      <c r="C55" s="68"/>
      <c r="D55" s="9"/>
      <c r="F55">
        <f>COUNTA(F11:F54)</f>
        <v>10</v>
      </c>
      <c r="H55">
        <f>COUNTA(H11:H54)</f>
        <v>9</v>
      </c>
      <c r="J55">
        <f>COUNTA(L11:L54)</f>
        <v>22</v>
      </c>
      <c r="L55">
        <f>COUNTA(N11:N54)</f>
        <v>20</v>
      </c>
      <c r="N55">
        <f>COUNTA(P11:P54)</f>
        <v>27</v>
      </c>
      <c r="O55" s="32"/>
      <c r="P55">
        <f>COUNTA(R11:R54)</f>
        <v>11</v>
      </c>
      <c r="R55">
        <f>COUNTA(T11:T54)</f>
        <v>0</v>
      </c>
    </row>
    <row r="56" spans="1:27" x14ac:dyDescent="0.3">
      <c r="A56" s="83" t="s">
        <v>18</v>
      </c>
      <c r="B56" s="83"/>
      <c r="C56" s="83"/>
      <c r="F56" s="15">
        <f>F55/$G$2</f>
        <v>0.29411764705882354</v>
      </c>
      <c r="H56" s="15">
        <f>H55/$G$2</f>
        <v>0.26470588235294118</v>
      </c>
      <c r="J56" s="15">
        <f>J55/$G$2</f>
        <v>0.6470588235294118</v>
      </c>
      <c r="L56" s="15">
        <f>L55/$G$2</f>
        <v>0.58823529411764708</v>
      </c>
      <c r="N56" s="15">
        <f>N55/$G$2</f>
        <v>0.79411764705882348</v>
      </c>
      <c r="P56" s="15">
        <f>P55/$G$2</f>
        <v>0.3235294117647059</v>
      </c>
      <c r="R56" s="15">
        <f>R55/$G$2</f>
        <v>0</v>
      </c>
    </row>
    <row r="58" spans="1:27" x14ac:dyDescent="0.3">
      <c r="L58" t="s">
        <v>12</v>
      </c>
    </row>
    <row r="59" spans="1:27" x14ac:dyDescent="0.3">
      <c r="L59" t="s">
        <v>12</v>
      </c>
    </row>
    <row r="60" spans="1:27" x14ac:dyDescent="0.3">
      <c r="L60" t="s">
        <v>12</v>
      </c>
    </row>
    <row r="61" spans="1:27" x14ac:dyDescent="0.3">
      <c r="L61" t="s">
        <v>12</v>
      </c>
    </row>
    <row r="62" spans="1:27" x14ac:dyDescent="0.3">
      <c r="L62" t="s">
        <v>12</v>
      </c>
    </row>
    <row r="63" spans="1:27" x14ac:dyDescent="0.3">
      <c r="L63" t="s">
        <v>12</v>
      </c>
    </row>
    <row r="64" spans="1:27" x14ac:dyDescent="0.3">
      <c r="L64" t="s">
        <v>12</v>
      </c>
    </row>
    <row r="65" spans="12:12" x14ac:dyDescent="0.3">
      <c r="L65" t="s">
        <v>12</v>
      </c>
    </row>
    <row r="66" spans="12:12" x14ac:dyDescent="0.3">
      <c r="L66" t="s">
        <v>12</v>
      </c>
    </row>
    <row r="67" spans="12:12" x14ac:dyDescent="0.3">
      <c r="L67" t="s">
        <v>12</v>
      </c>
    </row>
    <row r="68" spans="12:12" x14ac:dyDescent="0.3">
      <c r="L68" t="s">
        <v>12</v>
      </c>
    </row>
    <row r="69" spans="12:12" x14ac:dyDescent="0.3">
      <c r="L69" t="s">
        <v>12</v>
      </c>
    </row>
    <row r="70" spans="12:12" x14ac:dyDescent="0.3">
      <c r="L70" t="s">
        <v>12</v>
      </c>
    </row>
    <row r="71" spans="12:12" x14ac:dyDescent="0.3">
      <c r="L71" t="s">
        <v>12</v>
      </c>
    </row>
    <row r="72" spans="12:12" x14ac:dyDescent="0.3">
      <c r="L72" t="s">
        <v>12</v>
      </c>
    </row>
    <row r="73" spans="12:12" x14ac:dyDescent="0.3">
      <c r="L73" t="s">
        <v>12</v>
      </c>
    </row>
    <row r="74" spans="12:12" x14ac:dyDescent="0.3">
      <c r="L74" t="s">
        <v>12</v>
      </c>
    </row>
    <row r="75" spans="12:12" x14ac:dyDescent="0.3">
      <c r="L75" t="s">
        <v>12</v>
      </c>
    </row>
    <row r="76" spans="12:12" x14ac:dyDescent="0.3">
      <c r="L76" t="s">
        <v>12</v>
      </c>
    </row>
    <row r="77" spans="12:12" x14ac:dyDescent="0.3">
      <c r="L77" t="s">
        <v>12</v>
      </c>
    </row>
    <row r="78" spans="12:12" x14ac:dyDescent="0.3">
      <c r="L78" t="s">
        <v>12</v>
      </c>
    </row>
    <row r="79" spans="12:12" x14ac:dyDescent="0.3">
      <c r="L79" t="s">
        <v>12</v>
      </c>
    </row>
  </sheetData>
  <sortState xmlns:xlrd2="http://schemas.microsoft.com/office/spreadsheetml/2017/richdata2" ref="B11:X50">
    <sortCondition descending="1" ref="X11:X50"/>
  </sortState>
  <mergeCells count="41">
    <mergeCell ref="A1:N1"/>
    <mergeCell ref="F6:G6"/>
    <mergeCell ref="H6:I6"/>
    <mergeCell ref="L6:M6"/>
    <mergeCell ref="P6:Q6"/>
    <mergeCell ref="N6:O6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H8:I8"/>
    <mergeCell ref="L8:M8"/>
    <mergeCell ref="P8:Q8"/>
    <mergeCell ref="R8:S8"/>
    <mergeCell ref="V8:W8"/>
    <mergeCell ref="T8:U8"/>
    <mergeCell ref="J8:K8"/>
    <mergeCell ref="N8:O8"/>
    <mergeCell ref="H9:I9"/>
    <mergeCell ref="L9:M9"/>
    <mergeCell ref="P9:Q9"/>
    <mergeCell ref="R9:S9"/>
    <mergeCell ref="V9:W9"/>
    <mergeCell ref="T9:U9"/>
    <mergeCell ref="J9:K9"/>
    <mergeCell ref="N9:O9"/>
    <mergeCell ref="A55:C55"/>
    <mergeCell ref="E2:F2"/>
    <mergeCell ref="E3:F3"/>
    <mergeCell ref="A56:C56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0"/>
  <sheetViews>
    <sheetView zoomScale="116" zoomScaleNormal="94" workbookViewId="0">
      <pane xSplit="5" ySplit="10" topLeftCell="H12" activePane="bottomRight" state="frozenSplit"/>
      <selection pane="topRight" activeCell="D26" sqref="D26"/>
      <selection pane="bottomLeft" activeCell="D26" sqref="D26"/>
      <selection pane="bottomRight" activeCell="E11" sqref="E11:E18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2.44140625" customWidth="1"/>
    <col min="5" max="5" width="14.777343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2" width="11.44140625" customWidth="1"/>
    <col min="13" max="13" width="12.66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7" ht="31.2" x14ac:dyDescent="0.6">
      <c r="A1" s="69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27" x14ac:dyDescent="0.3">
      <c r="E2" s="80" t="s">
        <v>14</v>
      </c>
      <c r="F2" s="80"/>
      <c r="G2" s="14">
        <f>COUNTA(B11:B38)</f>
        <v>28</v>
      </c>
    </row>
    <row r="3" spans="1:27" x14ac:dyDescent="0.3">
      <c r="E3" s="80" t="s">
        <v>16</v>
      </c>
      <c r="F3" s="80"/>
      <c r="G3" s="14">
        <f>COUNTA(E8:W8)</f>
        <v>8</v>
      </c>
    </row>
    <row r="4" spans="1:27" x14ac:dyDescent="0.3">
      <c r="A4" s="32"/>
      <c r="B4" s="11"/>
      <c r="C4" s="3"/>
      <c r="D4" s="3"/>
    </row>
    <row r="6" spans="1:27" x14ac:dyDescent="0.3">
      <c r="E6" s="1" t="s">
        <v>0</v>
      </c>
      <c r="F6" s="74" t="s">
        <v>285</v>
      </c>
      <c r="G6" s="74"/>
      <c r="H6" s="74" t="s">
        <v>343</v>
      </c>
      <c r="I6" s="74"/>
      <c r="J6" s="74" t="s">
        <v>398</v>
      </c>
      <c r="K6" s="74"/>
      <c r="L6" s="74" t="s">
        <v>522</v>
      </c>
      <c r="M6" s="74"/>
      <c r="N6" s="74" t="s">
        <v>746</v>
      </c>
      <c r="O6" s="74"/>
      <c r="P6" s="74" t="s">
        <v>844</v>
      </c>
      <c r="Q6" s="74"/>
      <c r="R6" s="71" t="s">
        <v>862</v>
      </c>
      <c r="S6" s="72"/>
      <c r="T6" s="74"/>
      <c r="U6" s="74"/>
      <c r="V6" s="74"/>
      <c r="W6" s="74"/>
    </row>
    <row r="7" spans="1:27" x14ac:dyDescent="0.3">
      <c r="E7" s="1" t="s">
        <v>10</v>
      </c>
      <c r="F7" s="71">
        <v>2</v>
      </c>
      <c r="G7" s="72"/>
      <c r="H7" s="71">
        <v>2</v>
      </c>
      <c r="I7" s="72"/>
      <c r="J7" s="71">
        <v>2</v>
      </c>
      <c r="K7" s="72"/>
      <c r="L7" s="71">
        <v>3</v>
      </c>
      <c r="M7" s="72"/>
      <c r="N7" s="71">
        <v>4</v>
      </c>
      <c r="O7" s="72"/>
      <c r="P7" s="71">
        <v>4</v>
      </c>
      <c r="Q7" s="72"/>
      <c r="R7" s="71">
        <v>5</v>
      </c>
      <c r="S7" s="72"/>
      <c r="T7" s="71"/>
      <c r="U7" s="72"/>
      <c r="V7" s="71"/>
      <c r="W7" s="72"/>
    </row>
    <row r="8" spans="1:27" x14ac:dyDescent="0.3">
      <c r="E8" s="1" t="s">
        <v>1</v>
      </c>
      <c r="F8" s="73">
        <v>45942</v>
      </c>
      <c r="G8" s="73"/>
      <c r="H8" s="73">
        <v>45962</v>
      </c>
      <c r="I8" s="73"/>
      <c r="J8" s="73">
        <v>45983</v>
      </c>
      <c r="K8" s="73"/>
      <c r="L8" s="73">
        <v>45991</v>
      </c>
      <c r="M8" s="73"/>
      <c r="N8" s="73">
        <v>46039</v>
      </c>
      <c r="O8" s="73"/>
      <c r="P8" s="73">
        <v>46095</v>
      </c>
      <c r="Q8" s="73"/>
      <c r="R8" s="81">
        <v>46110</v>
      </c>
      <c r="S8" s="82"/>
      <c r="T8" s="73"/>
      <c r="U8" s="73"/>
      <c r="V8" s="73"/>
      <c r="W8" s="73"/>
      <c r="Z8" s="14"/>
    </row>
    <row r="9" spans="1:27" x14ac:dyDescent="0.3">
      <c r="E9" s="1" t="s">
        <v>2</v>
      </c>
      <c r="F9" s="71">
        <v>10</v>
      </c>
      <c r="G9" s="72"/>
      <c r="H9" s="71">
        <v>13</v>
      </c>
      <c r="I9" s="72"/>
      <c r="J9" s="71">
        <v>19</v>
      </c>
      <c r="K9" s="72"/>
      <c r="L9" s="71">
        <v>19</v>
      </c>
      <c r="M9" s="72"/>
      <c r="N9" s="71">
        <v>35</v>
      </c>
      <c r="O9" s="72"/>
      <c r="P9" s="71">
        <v>19</v>
      </c>
      <c r="Q9" s="72"/>
      <c r="R9" s="71">
        <v>221</v>
      </c>
      <c r="S9" s="72"/>
      <c r="T9" s="71"/>
      <c r="U9" s="72"/>
      <c r="V9" s="71"/>
      <c r="W9" s="72"/>
    </row>
    <row r="10" spans="1:27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3">
      <c r="A11" s="18">
        <f t="shared" ref="A11:A37" si="0">Y11</f>
        <v>1</v>
      </c>
      <c r="B11" s="13" t="s">
        <v>305</v>
      </c>
      <c r="C11" s="13" t="s">
        <v>306</v>
      </c>
      <c r="D11" s="13"/>
      <c r="E11" s="20" t="s">
        <v>123</v>
      </c>
      <c r="F11" s="20">
        <v>5</v>
      </c>
      <c r="G11" s="21">
        <f t="shared" ref="G11:G17" si="1">IF(F11=0,,($F$9-F11)*$F$7*100/$F$9)</f>
        <v>100</v>
      </c>
      <c r="H11" s="20">
        <v>3</v>
      </c>
      <c r="I11" s="21">
        <f t="shared" ref="I11:I21" si="2">IF(H11=0,,($H$9-H11)*$H$7*100/$H$9)</f>
        <v>153.84615384615384</v>
      </c>
      <c r="J11" s="20">
        <v>1</v>
      </c>
      <c r="K11" s="21">
        <f t="shared" ref="K11:K21" si="3">IF(J11=0,,($J$9-J11)*$J$7*100/$J$9)</f>
        <v>189.47368421052633</v>
      </c>
      <c r="L11" s="13">
        <v>3</v>
      </c>
      <c r="M11" s="21">
        <f t="shared" ref="M11:M21" si="4">IF(L11=0,,($L$9-L11)*$L$7*100/$L$9)</f>
        <v>252.63157894736841</v>
      </c>
      <c r="N11" s="33">
        <v>3</v>
      </c>
      <c r="O11" s="34">
        <f t="shared" ref="O11:O21" si="5">IF(N11=0,,($N$9-N11)*$N$7*100/$N$9)</f>
        <v>365.71428571428572</v>
      </c>
      <c r="P11" s="33">
        <v>1</v>
      </c>
      <c r="Q11" s="21">
        <f>IF(P11=0,,($P$9-P11)*$P$7*100/$P$9)</f>
        <v>378.94736842105266</v>
      </c>
      <c r="R11" s="20">
        <v>6</v>
      </c>
      <c r="S11" s="21">
        <f t="shared" ref="S11:S38" si="6">IF(R11=0,,($R$9-R11)*$R$7*100/$R$9)</f>
        <v>486.42533936651586</v>
      </c>
      <c r="T11" s="33"/>
      <c r="U11" s="34">
        <f t="shared" ref="U11:U21" si="7">IF(T11=0,,($T$9-T11)*$T$7*100/$T$9)</f>
        <v>0</v>
      </c>
      <c r="V11" s="20"/>
      <c r="W11" s="21">
        <f t="shared" ref="W11:W21" si="8">IF(V11=0,,($V$9-V11)*$V$7*100/$V$9)</f>
        <v>0</v>
      </c>
      <c r="X11" s="25">
        <f t="shared" ref="X11:X38" si="9">SUM(G11+I11+K11+M11+O11+Q11+S11+U11+W11)</f>
        <v>1927.0384105059029</v>
      </c>
      <c r="Y11" s="6">
        <f t="shared" ref="Y11:Y37" si="10">ROW(B11)-10</f>
        <v>1</v>
      </c>
      <c r="Z11" s="6">
        <f t="shared" ref="Z11:Z32" si="11">COUNTA(F11,H11,L11,N11,R11,V11,T11)</f>
        <v>5</v>
      </c>
      <c r="AA11" s="16">
        <f t="shared" ref="Y11:AA38" si="12">Z11/$G$3</f>
        <v>0.625</v>
      </c>
    </row>
    <row r="12" spans="1:27" x14ac:dyDescent="0.3">
      <c r="A12" s="18">
        <f t="shared" si="0"/>
        <v>2</v>
      </c>
      <c r="B12" s="13" t="s">
        <v>83</v>
      </c>
      <c r="C12" s="13" t="s">
        <v>124</v>
      </c>
      <c r="D12" s="13"/>
      <c r="E12" s="20" t="s">
        <v>123</v>
      </c>
      <c r="F12" s="20">
        <v>3</v>
      </c>
      <c r="G12" s="21">
        <f t="shared" si="1"/>
        <v>140</v>
      </c>
      <c r="H12" s="20">
        <v>1</v>
      </c>
      <c r="I12" s="21">
        <f t="shared" si="2"/>
        <v>184.61538461538461</v>
      </c>
      <c r="J12" s="20">
        <v>7</v>
      </c>
      <c r="K12" s="21">
        <f t="shared" si="3"/>
        <v>126.31578947368421</v>
      </c>
      <c r="L12" s="13">
        <v>10</v>
      </c>
      <c r="M12" s="21">
        <f t="shared" si="4"/>
        <v>142.10526315789474</v>
      </c>
      <c r="N12" s="33">
        <v>16</v>
      </c>
      <c r="O12" s="34">
        <f t="shared" si="5"/>
        <v>217.14285714285714</v>
      </c>
      <c r="P12" s="33">
        <v>9</v>
      </c>
      <c r="Q12" s="21">
        <f>IF(P12=0,,($P$9-P12)*$P$7*100/$P$9)</f>
        <v>210.52631578947367</v>
      </c>
      <c r="R12" s="20">
        <v>16</v>
      </c>
      <c r="S12" s="21">
        <f t="shared" si="6"/>
        <v>463.80090497737558</v>
      </c>
      <c r="T12" s="33"/>
      <c r="U12" s="34">
        <f t="shared" si="7"/>
        <v>0</v>
      </c>
      <c r="V12" s="20"/>
      <c r="W12" s="21">
        <f t="shared" si="8"/>
        <v>0</v>
      </c>
      <c r="X12" s="25">
        <f t="shared" si="9"/>
        <v>1484.50651515667</v>
      </c>
      <c r="Y12" s="6">
        <f t="shared" si="10"/>
        <v>2</v>
      </c>
      <c r="Z12" s="6">
        <f t="shared" si="11"/>
        <v>5</v>
      </c>
      <c r="AA12" s="16">
        <f t="shared" si="12"/>
        <v>0.625</v>
      </c>
    </row>
    <row r="13" spans="1:27" x14ac:dyDescent="0.3">
      <c r="A13" s="18">
        <f t="shared" si="0"/>
        <v>3</v>
      </c>
      <c r="B13" s="13" t="s">
        <v>477</v>
      </c>
      <c r="C13" s="13" t="s">
        <v>478</v>
      </c>
      <c r="D13" s="13"/>
      <c r="E13" s="20" t="s">
        <v>89</v>
      </c>
      <c r="F13" s="20"/>
      <c r="G13" s="21">
        <f t="shared" si="1"/>
        <v>0</v>
      </c>
      <c r="H13" s="20"/>
      <c r="I13" s="21">
        <f t="shared" si="2"/>
        <v>0</v>
      </c>
      <c r="J13" s="20">
        <v>6</v>
      </c>
      <c r="K13" s="21">
        <f t="shared" si="3"/>
        <v>136.84210526315789</v>
      </c>
      <c r="L13" s="13">
        <v>3</v>
      </c>
      <c r="M13" s="21">
        <f t="shared" si="4"/>
        <v>252.63157894736841</v>
      </c>
      <c r="N13" s="33">
        <v>5</v>
      </c>
      <c r="O13" s="34">
        <f t="shared" si="5"/>
        <v>342.85714285714283</v>
      </c>
      <c r="P13" s="20">
        <v>5</v>
      </c>
      <c r="Q13" s="21">
        <f>IF(P13=0,,($P$9-P13)*$P$7*100/$P$9)</f>
        <v>294.73684210526318</v>
      </c>
      <c r="R13" s="20">
        <v>26</v>
      </c>
      <c r="S13" s="21">
        <f t="shared" si="6"/>
        <v>441.1764705882353</v>
      </c>
      <c r="T13" s="20"/>
      <c r="U13" s="34">
        <f t="shared" si="7"/>
        <v>0</v>
      </c>
      <c r="V13" s="20"/>
      <c r="W13" s="21">
        <f t="shared" si="8"/>
        <v>0</v>
      </c>
      <c r="X13" s="25">
        <f t="shared" si="9"/>
        <v>1468.2441397611676</v>
      </c>
      <c r="Y13" s="6">
        <f t="shared" si="10"/>
        <v>3</v>
      </c>
      <c r="Z13" s="6">
        <f t="shared" si="11"/>
        <v>3</v>
      </c>
      <c r="AA13" s="16">
        <f t="shared" si="12"/>
        <v>0.375</v>
      </c>
    </row>
    <row r="14" spans="1:27" x14ac:dyDescent="0.3">
      <c r="A14" s="18">
        <f t="shared" si="0"/>
        <v>4</v>
      </c>
      <c r="B14" s="13" t="s">
        <v>370</v>
      </c>
      <c r="C14" s="13" t="s">
        <v>371</v>
      </c>
      <c r="D14" s="13"/>
      <c r="E14" s="20" t="s">
        <v>89</v>
      </c>
      <c r="F14" s="20"/>
      <c r="G14" s="21">
        <f t="shared" si="1"/>
        <v>0</v>
      </c>
      <c r="H14" s="20">
        <v>5</v>
      </c>
      <c r="I14" s="21">
        <f t="shared" si="2"/>
        <v>123.07692307692308</v>
      </c>
      <c r="J14" s="20">
        <v>10</v>
      </c>
      <c r="K14" s="21">
        <f t="shared" si="3"/>
        <v>94.736842105263165</v>
      </c>
      <c r="L14" s="13">
        <v>7</v>
      </c>
      <c r="M14" s="21">
        <f t="shared" si="4"/>
        <v>189.47368421052633</v>
      </c>
      <c r="N14" s="33">
        <v>3</v>
      </c>
      <c r="O14" s="34">
        <f t="shared" si="5"/>
        <v>365.71428571428572</v>
      </c>
      <c r="P14" s="33">
        <v>7</v>
      </c>
      <c r="Q14" s="21">
        <f>IF(P14=0,,($P$9-P14)*$P$7*100/$P$9)</f>
        <v>252.63157894736841</v>
      </c>
      <c r="R14" s="20">
        <v>82</v>
      </c>
      <c r="S14" s="21">
        <f t="shared" si="6"/>
        <v>314.47963800904978</v>
      </c>
      <c r="T14" s="51"/>
      <c r="U14" s="34">
        <f t="shared" si="7"/>
        <v>0</v>
      </c>
      <c r="V14" s="52"/>
      <c r="W14" s="21">
        <f t="shared" si="8"/>
        <v>0</v>
      </c>
      <c r="X14" s="25">
        <f t="shared" si="9"/>
        <v>1340.1129520634163</v>
      </c>
      <c r="Y14" s="6">
        <f t="shared" si="10"/>
        <v>4</v>
      </c>
      <c r="Z14" s="6">
        <f t="shared" si="11"/>
        <v>4</v>
      </c>
      <c r="AA14" s="16">
        <f t="shared" si="12"/>
        <v>0.5</v>
      </c>
    </row>
    <row r="15" spans="1:27" x14ac:dyDescent="0.3">
      <c r="A15" s="18">
        <f t="shared" si="0"/>
        <v>5</v>
      </c>
      <c r="B15" s="20" t="s">
        <v>523</v>
      </c>
      <c r="C15" s="20" t="s">
        <v>323</v>
      </c>
      <c r="D15" s="13"/>
      <c r="E15" s="20" t="s">
        <v>101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13">
        <v>1</v>
      </c>
      <c r="M15" s="21">
        <f t="shared" si="4"/>
        <v>284.21052631578948</v>
      </c>
      <c r="N15" s="20">
        <v>12</v>
      </c>
      <c r="O15" s="34">
        <f t="shared" si="5"/>
        <v>262.85714285714283</v>
      </c>
      <c r="P15" s="20">
        <v>3</v>
      </c>
      <c r="Q15" s="21">
        <f>IF(P15=0,,($P$9-P15)*$P$7*100/$P$9)</f>
        <v>336.84210526315792</v>
      </c>
      <c r="R15" s="20">
        <v>76</v>
      </c>
      <c r="S15" s="21">
        <f t="shared" si="6"/>
        <v>328.05429864253392</v>
      </c>
      <c r="T15" s="20"/>
      <c r="U15" s="34">
        <f t="shared" si="7"/>
        <v>0</v>
      </c>
      <c r="V15" s="20"/>
      <c r="W15" s="21">
        <f t="shared" si="8"/>
        <v>0</v>
      </c>
      <c r="X15" s="25">
        <f t="shared" si="9"/>
        <v>1211.9640730786241</v>
      </c>
      <c r="Y15" s="6">
        <f t="shared" si="10"/>
        <v>5</v>
      </c>
      <c r="Z15" s="6">
        <f t="shared" si="11"/>
        <v>3</v>
      </c>
      <c r="AA15" s="16">
        <f t="shared" si="12"/>
        <v>0.375</v>
      </c>
    </row>
    <row r="16" spans="1:27" x14ac:dyDescent="0.3">
      <c r="A16" s="18">
        <f t="shared" si="0"/>
        <v>6</v>
      </c>
      <c r="B16" s="20" t="s">
        <v>372</v>
      </c>
      <c r="C16" s="20" t="s">
        <v>373</v>
      </c>
      <c r="D16" s="20"/>
      <c r="E16" s="20" t="s">
        <v>89</v>
      </c>
      <c r="F16" s="20"/>
      <c r="G16" s="21">
        <f t="shared" si="1"/>
        <v>0</v>
      </c>
      <c r="H16" s="20">
        <v>8</v>
      </c>
      <c r="I16" s="21">
        <f t="shared" si="2"/>
        <v>76.92307692307692</v>
      </c>
      <c r="J16" s="20">
        <v>14</v>
      </c>
      <c r="K16" s="21">
        <f t="shared" si="3"/>
        <v>52.631578947368418</v>
      </c>
      <c r="L16" s="13">
        <v>8</v>
      </c>
      <c r="M16" s="21">
        <f t="shared" si="4"/>
        <v>173.68421052631578</v>
      </c>
      <c r="N16" s="33">
        <v>17</v>
      </c>
      <c r="O16" s="34">
        <f t="shared" si="5"/>
        <v>205.71428571428572</v>
      </c>
      <c r="P16" s="20">
        <v>3</v>
      </c>
      <c r="Q16" s="21">
        <f>IF(P16=0,,($N$9-P16)*$N$7*100/$N$9)</f>
        <v>365.71428571428572</v>
      </c>
      <c r="R16" s="20">
        <v>89</v>
      </c>
      <c r="S16" s="21">
        <f t="shared" si="6"/>
        <v>298.6425339366516</v>
      </c>
      <c r="T16" s="20"/>
      <c r="U16" s="34">
        <f t="shared" si="7"/>
        <v>0</v>
      </c>
      <c r="V16" s="20"/>
      <c r="W16" s="21">
        <f t="shared" si="8"/>
        <v>0</v>
      </c>
      <c r="X16" s="25">
        <f t="shared" si="9"/>
        <v>1173.3099717619843</v>
      </c>
      <c r="Y16" s="6">
        <f t="shared" si="10"/>
        <v>6</v>
      </c>
      <c r="Z16" s="6">
        <f t="shared" si="11"/>
        <v>4</v>
      </c>
      <c r="AA16" s="16">
        <f t="shared" si="12"/>
        <v>0.5</v>
      </c>
    </row>
    <row r="17" spans="1:27" x14ac:dyDescent="0.3">
      <c r="A17" s="18">
        <f t="shared" si="0"/>
        <v>7</v>
      </c>
      <c r="B17" s="13" t="s">
        <v>480</v>
      </c>
      <c r="C17" s="13" t="s">
        <v>419</v>
      </c>
      <c r="D17" s="13"/>
      <c r="E17" s="20" t="s">
        <v>123</v>
      </c>
      <c r="F17" s="20"/>
      <c r="G17" s="21">
        <f t="shared" si="1"/>
        <v>0</v>
      </c>
      <c r="H17" s="20"/>
      <c r="I17" s="21">
        <f t="shared" si="2"/>
        <v>0</v>
      </c>
      <c r="J17" s="20">
        <v>9</v>
      </c>
      <c r="K17" s="21">
        <f t="shared" si="3"/>
        <v>105.26315789473684</v>
      </c>
      <c r="L17" s="13">
        <v>5</v>
      </c>
      <c r="M17" s="21">
        <f t="shared" si="4"/>
        <v>221.05263157894737</v>
      </c>
      <c r="N17" s="33">
        <v>10</v>
      </c>
      <c r="O17" s="34">
        <f t="shared" si="5"/>
        <v>285.71428571428572</v>
      </c>
      <c r="P17" s="20">
        <v>6</v>
      </c>
      <c r="Q17" s="21">
        <f t="shared" ref="Q17:Q35" si="13">IF(P17=0,,($P$9-P17)*$P$7*100/$P$9)</f>
        <v>273.68421052631578</v>
      </c>
      <c r="R17" s="20">
        <v>129</v>
      </c>
      <c r="S17" s="21">
        <f t="shared" si="6"/>
        <v>208.1447963800905</v>
      </c>
      <c r="T17" s="20"/>
      <c r="U17" s="34">
        <f t="shared" si="7"/>
        <v>0</v>
      </c>
      <c r="V17" s="20"/>
      <c r="W17" s="21">
        <f t="shared" si="8"/>
        <v>0</v>
      </c>
      <c r="X17" s="25">
        <f t="shared" si="9"/>
        <v>1093.8590820943764</v>
      </c>
      <c r="Y17" s="6">
        <f t="shared" si="10"/>
        <v>7</v>
      </c>
      <c r="Z17" s="6">
        <f t="shared" si="11"/>
        <v>3</v>
      </c>
      <c r="AA17" s="16">
        <f t="shared" si="12"/>
        <v>0.375</v>
      </c>
    </row>
    <row r="18" spans="1:27" x14ac:dyDescent="0.3">
      <c r="A18" s="18">
        <f t="shared" si="0"/>
        <v>8</v>
      </c>
      <c r="B18" s="13" t="s">
        <v>475</v>
      </c>
      <c r="C18" s="13" t="s">
        <v>476</v>
      </c>
      <c r="D18" s="13"/>
      <c r="E18" s="20" t="s">
        <v>101</v>
      </c>
      <c r="F18" s="20"/>
      <c r="G18" s="21"/>
      <c r="H18" s="20"/>
      <c r="I18" s="21">
        <f t="shared" si="2"/>
        <v>0</v>
      </c>
      <c r="J18" s="20">
        <v>3</v>
      </c>
      <c r="K18" s="21">
        <f t="shared" si="3"/>
        <v>168.42105263157896</v>
      </c>
      <c r="L18" s="13">
        <v>6</v>
      </c>
      <c r="M18" s="21">
        <f t="shared" si="4"/>
        <v>205.26315789473685</v>
      </c>
      <c r="N18" s="33">
        <v>11</v>
      </c>
      <c r="O18" s="34">
        <f t="shared" si="5"/>
        <v>274.28571428571428</v>
      </c>
      <c r="P18" s="33">
        <v>8</v>
      </c>
      <c r="Q18" s="21">
        <f t="shared" si="13"/>
        <v>231.57894736842104</v>
      </c>
      <c r="R18" s="20">
        <v>143</v>
      </c>
      <c r="S18" s="21">
        <f t="shared" si="6"/>
        <v>176.47058823529412</v>
      </c>
      <c r="T18" s="53"/>
      <c r="U18" s="34">
        <f t="shared" si="7"/>
        <v>0</v>
      </c>
      <c r="V18" s="52"/>
      <c r="W18" s="21">
        <f t="shared" si="8"/>
        <v>0</v>
      </c>
      <c r="X18" s="25">
        <f t="shared" si="9"/>
        <v>1056.0194604157452</v>
      </c>
      <c r="Y18" s="6">
        <f t="shared" si="10"/>
        <v>8</v>
      </c>
      <c r="Z18" s="6">
        <f t="shared" si="11"/>
        <v>3</v>
      </c>
      <c r="AA18" s="16">
        <f t="shared" si="12"/>
        <v>0.375</v>
      </c>
    </row>
    <row r="19" spans="1:27" x14ac:dyDescent="0.3">
      <c r="A19" s="18">
        <f t="shared" si="0"/>
        <v>9</v>
      </c>
      <c r="B19" s="13" t="s">
        <v>310</v>
      </c>
      <c r="C19" s="13" t="s">
        <v>94</v>
      </c>
      <c r="D19" s="13"/>
      <c r="E19" s="20" t="s">
        <v>145</v>
      </c>
      <c r="F19" s="20"/>
      <c r="G19" s="21">
        <f>IF(F19=0,,($F$9-F19)*$F$7*100/$F$9)</f>
        <v>0</v>
      </c>
      <c r="H19" s="20"/>
      <c r="I19" s="21">
        <f t="shared" si="2"/>
        <v>0</v>
      </c>
      <c r="J19" s="20">
        <v>11</v>
      </c>
      <c r="K19" s="21">
        <f t="shared" si="3"/>
        <v>84.21052631578948</v>
      </c>
      <c r="L19" s="13">
        <v>2</v>
      </c>
      <c r="M19" s="21">
        <f t="shared" si="4"/>
        <v>268.42105263157896</v>
      </c>
      <c r="N19" s="33">
        <v>23</v>
      </c>
      <c r="O19" s="34">
        <f t="shared" si="5"/>
        <v>137.14285714285714</v>
      </c>
      <c r="P19" s="20">
        <v>11</v>
      </c>
      <c r="Q19" s="21">
        <f t="shared" si="13"/>
        <v>168.42105263157896</v>
      </c>
      <c r="R19" s="20">
        <v>115</v>
      </c>
      <c r="S19" s="21">
        <f t="shared" si="6"/>
        <v>239.81900452488688</v>
      </c>
      <c r="T19" s="20"/>
      <c r="U19" s="34">
        <f t="shared" si="7"/>
        <v>0</v>
      </c>
      <c r="V19" s="20"/>
      <c r="W19" s="21">
        <f t="shared" si="8"/>
        <v>0</v>
      </c>
      <c r="X19" s="25">
        <f t="shared" si="9"/>
        <v>898.01449324669136</v>
      </c>
      <c r="Y19" s="6">
        <f t="shared" si="10"/>
        <v>9</v>
      </c>
      <c r="Z19" s="6">
        <f t="shared" si="11"/>
        <v>3</v>
      </c>
      <c r="AA19" s="16">
        <f t="shared" si="12"/>
        <v>0.375</v>
      </c>
    </row>
    <row r="20" spans="1:27" x14ac:dyDescent="0.3">
      <c r="A20" s="18">
        <f t="shared" si="0"/>
        <v>10</v>
      </c>
      <c r="B20" s="13" t="s">
        <v>303</v>
      </c>
      <c r="C20" s="13" t="s">
        <v>304</v>
      </c>
      <c r="D20" s="13"/>
      <c r="E20" s="20" t="s">
        <v>101</v>
      </c>
      <c r="F20" s="20">
        <v>2</v>
      </c>
      <c r="G20" s="21">
        <f>IF(F20=0,,($F$9-F20)*$F$7*100/$F$9)</f>
        <v>160</v>
      </c>
      <c r="H20" s="20"/>
      <c r="I20" s="21">
        <f t="shared" si="2"/>
        <v>0</v>
      </c>
      <c r="J20" s="20">
        <v>2</v>
      </c>
      <c r="K20" s="21">
        <f t="shared" si="3"/>
        <v>178.94736842105263</v>
      </c>
      <c r="L20" s="13">
        <v>12</v>
      </c>
      <c r="M20" s="21">
        <f t="shared" si="4"/>
        <v>110.52631578947368</v>
      </c>
      <c r="N20" s="33">
        <v>25</v>
      </c>
      <c r="O20" s="34">
        <f t="shared" si="5"/>
        <v>114.28571428571429</v>
      </c>
      <c r="P20" s="33">
        <v>10</v>
      </c>
      <c r="Q20" s="21">
        <f t="shared" si="13"/>
        <v>189.47368421052633</v>
      </c>
      <c r="R20" s="20"/>
      <c r="S20" s="21">
        <f t="shared" si="6"/>
        <v>0</v>
      </c>
      <c r="T20" s="51"/>
      <c r="U20" s="34">
        <f t="shared" si="7"/>
        <v>0</v>
      </c>
      <c r="V20" s="52"/>
      <c r="W20" s="21">
        <f t="shared" si="8"/>
        <v>0</v>
      </c>
      <c r="X20" s="25">
        <f t="shared" si="9"/>
        <v>753.23308270676694</v>
      </c>
      <c r="Y20" s="6">
        <f t="shared" si="10"/>
        <v>10</v>
      </c>
      <c r="Z20" s="6">
        <f t="shared" si="11"/>
        <v>3</v>
      </c>
      <c r="AA20" s="16">
        <f t="shared" si="12"/>
        <v>0.375</v>
      </c>
    </row>
    <row r="21" spans="1:27" x14ac:dyDescent="0.3">
      <c r="A21" s="18">
        <f t="shared" si="0"/>
        <v>11</v>
      </c>
      <c r="B21" s="20" t="s">
        <v>92</v>
      </c>
      <c r="C21" s="20" t="s">
        <v>307</v>
      </c>
      <c r="D21" s="20"/>
      <c r="E21" s="20" t="s">
        <v>145</v>
      </c>
      <c r="F21" s="20">
        <v>8</v>
      </c>
      <c r="G21" s="21">
        <f>IF(F21=0,,($F$9-F21)*$F$7*100/$F$9)</f>
        <v>40</v>
      </c>
      <c r="H21" s="20">
        <v>12</v>
      </c>
      <c r="I21" s="21">
        <f t="shared" si="2"/>
        <v>15.384615384615385</v>
      </c>
      <c r="J21" s="20">
        <v>13</v>
      </c>
      <c r="K21" s="21">
        <f t="shared" si="3"/>
        <v>63.157894736842103</v>
      </c>
      <c r="L21" s="13">
        <v>11</v>
      </c>
      <c r="M21" s="21">
        <f t="shared" si="4"/>
        <v>126.31578947368421</v>
      </c>
      <c r="N21" s="33">
        <v>28</v>
      </c>
      <c r="O21" s="34">
        <f t="shared" si="5"/>
        <v>80</v>
      </c>
      <c r="P21" s="20">
        <v>14</v>
      </c>
      <c r="Q21" s="21">
        <f t="shared" si="13"/>
        <v>105.26315789473684</v>
      </c>
      <c r="R21" s="20">
        <v>204</v>
      </c>
      <c r="S21" s="21">
        <f t="shared" si="6"/>
        <v>38.46153846153846</v>
      </c>
      <c r="T21" s="20"/>
      <c r="U21" s="34">
        <f t="shared" si="7"/>
        <v>0</v>
      </c>
      <c r="V21" s="20"/>
      <c r="W21" s="21">
        <f t="shared" si="8"/>
        <v>0</v>
      </c>
      <c r="X21" s="25">
        <f t="shared" si="9"/>
        <v>468.58299595141699</v>
      </c>
      <c r="Y21" s="6">
        <f t="shared" si="10"/>
        <v>11</v>
      </c>
      <c r="Z21" s="6">
        <f t="shared" si="11"/>
        <v>5</v>
      </c>
      <c r="AA21" s="16">
        <f t="shared" si="12"/>
        <v>0.625</v>
      </c>
    </row>
    <row r="22" spans="1:27" x14ac:dyDescent="0.3">
      <c r="A22" s="18">
        <f t="shared" si="0"/>
        <v>12</v>
      </c>
      <c r="B22" s="20" t="s">
        <v>418</v>
      </c>
      <c r="C22" s="20" t="s">
        <v>419</v>
      </c>
      <c r="D22" s="20"/>
      <c r="E22" s="20" t="s">
        <v>415</v>
      </c>
      <c r="F22" s="20"/>
      <c r="G22" s="21"/>
      <c r="H22" s="20"/>
      <c r="I22" s="21"/>
      <c r="J22" s="20"/>
      <c r="K22" s="21"/>
      <c r="L22" s="13"/>
      <c r="M22" s="21"/>
      <c r="N22" s="20"/>
      <c r="O22" s="34"/>
      <c r="P22" s="20">
        <v>2</v>
      </c>
      <c r="Q22" s="21">
        <f t="shared" si="13"/>
        <v>357.89473684210526</v>
      </c>
      <c r="R22" s="20"/>
      <c r="S22" s="21">
        <f t="shared" si="6"/>
        <v>0</v>
      </c>
      <c r="T22" s="20"/>
      <c r="U22" s="34"/>
      <c r="V22" s="20"/>
      <c r="W22" s="21"/>
      <c r="X22" s="25">
        <f t="shared" si="9"/>
        <v>357.89473684210526</v>
      </c>
      <c r="Y22" s="6">
        <f t="shared" si="10"/>
        <v>12</v>
      </c>
      <c r="Z22" s="6">
        <f t="shared" si="11"/>
        <v>0</v>
      </c>
      <c r="AA22" s="16">
        <f t="shared" si="12"/>
        <v>0</v>
      </c>
    </row>
    <row r="23" spans="1:27" x14ac:dyDescent="0.3">
      <c r="A23" s="18">
        <f t="shared" si="0"/>
        <v>13</v>
      </c>
      <c r="B23" s="13" t="s">
        <v>484</v>
      </c>
      <c r="C23" s="13" t="s">
        <v>485</v>
      </c>
      <c r="D23" s="13"/>
      <c r="E23" s="20" t="s">
        <v>145</v>
      </c>
      <c r="F23" s="20"/>
      <c r="G23" s="21">
        <f>IF(F23=0,,($F$9-F23)*$F$7*100/$F$9)</f>
        <v>0</v>
      </c>
      <c r="H23" s="20"/>
      <c r="I23" s="21">
        <f>IF(H23=0,,($H$9-H23)*$H$7*100/$H$9)</f>
        <v>0</v>
      </c>
      <c r="J23" s="20">
        <v>16</v>
      </c>
      <c r="K23" s="21">
        <f>IF(J23=0,,($J$9-J23)*$J$7*100/$J$9)</f>
        <v>31.578947368421051</v>
      </c>
      <c r="L23" s="13">
        <v>9</v>
      </c>
      <c r="M23" s="21">
        <f>IF(L23=0,,($L$9-L23)*$L$7*100/$L$9)</f>
        <v>157.89473684210526</v>
      </c>
      <c r="N23" s="33">
        <v>24</v>
      </c>
      <c r="O23" s="34">
        <f>IF(N23=0,,($N$9-N23)*$N$7*100/$N$9)</f>
        <v>125.71428571428571</v>
      </c>
      <c r="P23" s="20"/>
      <c r="Q23" s="21">
        <f t="shared" si="13"/>
        <v>0</v>
      </c>
      <c r="R23" s="20"/>
      <c r="S23" s="21">
        <f t="shared" si="6"/>
        <v>0</v>
      </c>
      <c r="T23" s="20"/>
      <c r="U23" s="34">
        <f>IF(T23=0,,($T$9-T23)*$T$7*100/$T$9)</f>
        <v>0</v>
      </c>
      <c r="V23" s="20"/>
      <c r="W23" s="21">
        <f>IF(V23=0,,($V$9-V23)*$V$7*100/$V$9)</f>
        <v>0</v>
      </c>
      <c r="X23" s="25">
        <f t="shared" si="9"/>
        <v>315.18796992481202</v>
      </c>
      <c r="Y23" s="6">
        <f t="shared" si="10"/>
        <v>13</v>
      </c>
      <c r="Z23" s="6">
        <f t="shared" si="11"/>
        <v>2</v>
      </c>
      <c r="AA23" s="16">
        <f t="shared" si="12"/>
        <v>0.25</v>
      </c>
    </row>
    <row r="24" spans="1:27" x14ac:dyDescent="0.3">
      <c r="A24" s="18">
        <f t="shared" si="0"/>
        <v>14</v>
      </c>
      <c r="B24" s="20" t="s">
        <v>489</v>
      </c>
      <c r="C24" s="20" t="s">
        <v>490</v>
      </c>
      <c r="D24" s="20"/>
      <c r="E24" s="20" t="s">
        <v>123</v>
      </c>
      <c r="F24" s="20"/>
      <c r="G24" s="21">
        <f>IF(F24=0,,($F$9-F24)*$F$7*100/$F$9)</f>
        <v>0</v>
      </c>
      <c r="H24" s="20"/>
      <c r="I24" s="21">
        <f>IF(H24=0,,($H$9-H24)*$H$7*100/$H$9)</f>
        <v>0</v>
      </c>
      <c r="J24" s="20">
        <v>19</v>
      </c>
      <c r="K24" s="21">
        <v>6</v>
      </c>
      <c r="L24" s="13">
        <v>15</v>
      </c>
      <c r="M24" s="21">
        <f>IF(L24=0,,($L$9-L24)*$L$7*100/$L$9)</f>
        <v>63.157894736842103</v>
      </c>
      <c r="N24" s="20"/>
      <c r="O24" s="34">
        <f>IF(N24=0,,($N$9-N24)*$N$7*100/$N$9)</f>
        <v>0</v>
      </c>
      <c r="P24" s="20">
        <v>13</v>
      </c>
      <c r="Q24" s="21">
        <f t="shared" si="13"/>
        <v>126.31578947368421</v>
      </c>
      <c r="R24" s="20">
        <v>184</v>
      </c>
      <c r="S24" s="21">
        <f t="shared" si="6"/>
        <v>83.710407239819006</v>
      </c>
      <c r="T24" s="20"/>
      <c r="U24" s="34">
        <f>IF(T24=0,,($T$9-T24)*$T$7*100/$T$9)</f>
        <v>0</v>
      </c>
      <c r="V24" s="20"/>
      <c r="W24" s="21">
        <f>IF(V24=0,,($V$9-V24)*$V$7*100/$V$9)</f>
        <v>0</v>
      </c>
      <c r="X24" s="25">
        <f t="shared" si="9"/>
        <v>279.18409145034531</v>
      </c>
      <c r="Y24" s="6">
        <f t="shared" si="10"/>
        <v>14</v>
      </c>
      <c r="Z24" s="6">
        <f t="shared" si="11"/>
        <v>2</v>
      </c>
      <c r="AA24" s="16">
        <f t="shared" si="12"/>
        <v>0.25</v>
      </c>
    </row>
    <row r="25" spans="1:27" x14ac:dyDescent="0.3">
      <c r="A25" s="19">
        <f t="shared" si="0"/>
        <v>15</v>
      </c>
      <c r="B25" s="20" t="s">
        <v>488</v>
      </c>
      <c r="C25" s="20" t="s">
        <v>485</v>
      </c>
      <c r="D25" s="20"/>
      <c r="E25" s="20" t="s">
        <v>194</v>
      </c>
      <c r="F25" s="20"/>
      <c r="G25" s="21">
        <f>IF(F25=0,,($F$9-F25)*$F$7*100/$F$9)</f>
        <v>0</v>
      </c>
      <c r="H25" s="20"/>
      <c r="I25" s="21">
        <f>IF(H25=0,,($H$9-H25)*$H$7*100/$H$9)</f>
        <v>0</v>
      </c>
      <c r="J25" s="20">
        <v>18</v>
      </c>
      <c r="K25" s="21">
        <f>IF(J25=0,,($J$9-J25)*$J$7*100/$J$9)</f>
        <v>10.526315789473685</v>
      </c>
      <c r="L25" s="13">
        <v>13</v>
      </c>
      <c r="M25" s="21">
        <f>IF(L25=0,,($L$9-L25)*$L$7*100/$L$9)</f>
        <v>94.736842105263165</v>
      </c>
      <c r="N25" s="20">
        <v>30</v>
      </c>
      <c r="O25" s="34">
        <f>IF(N25=0,,($N$9-N25)*$N$7*100/$N$9)</f>
        <v>57.142857142857146</v>
      </c>
      <c r="P25" s="20">
        <v>15</v>
      </c>
      <c r="Q25" s="21">
        <f t="shared" si="13"/>
        <v>84.21052631578948</v>
      </c>
      <c r="R25" s="20"/>
      <c r="S25" s="21">
        <f t="shared" si="6"/>
        <v>0</v>
      </c>
      <c r="T25" s="20"/>
      <c r="U25" s="34">
        <f>IF(T25=0,,($T$9-T25)*$T$7*100/$T$9)</f>
        <v>0</v>
      </c>
      <c r="V25" s="20"/>
      <c r="W25" s="21">
        <f>IF(V25=0,,($V$9-V25)*$V$7*100/$V$9)</f>
        <v>0</v>
      </c>
      <c r="X25" s="25">
        <f t="shared" si="9"/>
        <v>246.61654135338347</v>
      </c>
      <c r="Y25" s="6">
        <f t="shared" si="10"/>
        <v>15</v>
      </c>
      <c r="Z25" s="6">
        <f t="shared" si="11"/>
        <v>2</v>
      </c>
      <c r="AA25" s="16">
        <f t="shared" si="12"/>
        <v>0.25</v>
      </c>
    </row>
    <row r="26" spans="1:27" x14ac:dyDescent="0.3">
      <c r="A26" s="19">
        <f t="shared" si="0"/>
        <v>16</v>
      </c>
      <c r="B26" s="20" t="s">
        <v>394</v>
      </c>
      <c r="C26" s="20" t="s">
        <v>391</v>
      </c>
      <c r="D26" s="20"/>
      <c r="E26" s="20" t="s">
        <v>101</v>
      </c>
      <c r="F26" s="20"/>
      <c r="G26" s="21"/>
      <c r="H26" s="20"/>
      <c r="I26" s="21"/>
      <c r="J26" s="20"/>
      <c r="K26" s="21"/>
      <c r="L26" s="13"/>
      <c r="M26" s="21"/>
      <c r="N26" s="20"/>
      <c r="O26" s="34"/>
      <c r="P26" s="20">
        <v>12</v>
      </c>
      <c r="Q26" s="21">
        <f t="shared" si="13"/>
        <v>147.36842105263159</v>
      </c>
      <c r="R26" s="20"/>
      <c r="S26" s="21">
        <f t="shared" si="6"/>
        <v>0</v>
      </c>
      <c r="T26" s="20"/>
      <c r="U26" s="34"/>
      <c r="V26" s="20"/>
      <c r="W26" s="21"/>
      <c r="X26" s="25">
        <f t="shared" si="9"/>
        <v>147.36842105263159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3">
      <c r="A27" s="19">
        <f t="shared" si="0"/>
        <v>17</v>
      </c>
      <c r="B27" s="13" t="s">
        <v>422</v>
      </c>
      <c r="C27" s="13" t="s">
        <v>524</v>
      </c>
      <c r="D27" s="13"/>
      <c r="E27" s="20" t="s">
        <v>423</v>
      </c>
      <c r="F27" s="20"/>
      <c r="G27" s="21">
        <f>IF(F27=0,,($F$9-F27)*$F$7*100/$F$9)</f>
        <v>0</v>
      </c>
      <c r="H27" s="20"/>
      <c r="I27" s="21">
        <f>IF(H27=0,,($H$9-H27)*$H$7*100/$H$9)</f>
        <v>0</v>
      </c>
      <c r="J27" s="20"/>
      <c r="K27" s="21">
        <f>IF(J27=0,,($J$9-J27)*$J$7*100/$J$9)</f>
        <v>0</v>
      </c>
      <c r="L27" s="13">
        <v>14</v>
      </c>
      <c r="M27" s="21">
        <f>IF(L27=0,,($L$9-L27)*$L$7*100/$L$9)</f>
        <v>78.94736842105263</v>
      </c>
      <c r="N27" s="20">
        <v>33</v>
      </c>
      <c r="O27" s="34">
        <f t="shared" ref="O27:O35" si="14">IF(N27=0,,($N$9-N27)*$N$7*100/$N$9)</f>
        <v>22.857142857142858</v>
      </c>
      <c r="P27" s="20">
        <v>18</v>
      </c>
      <c r="Q27" s="21">
        <f t="shared" si="13"/>
        <v>21.05263157894737</v>
      </c>
      <c r="R27" s="20">
        <v>211</v>
      </c>
      <c r="S27" s="21">
        <f t="shared" si="6"/>
        <v>22.624434389140273</v>
      </c>
      <c r="T27" s="54"/>
      <c r="U27" s="34">
        <f>IF(T27=0,,($T$9-T27)*$T$7*100/$T$9)</f>
        <v>0</v>
      </c>
      <c r="V27" s="54"/>
      <c r="W27" s="21">
        <f>IF(V27=0,,($V$9-V27)*$V$7*100/$V$9)</f>
        <v>0</v>
      </c>
      <c r="X27" s="25">
        <f t="shared" si="9"/>
        <v>145.48157724628314</v>
      </c>
      <c r="Y27" s="6">
        <f t="shared" si="10"/>
        <v>17</v>
      </c>
      <c r="Z27" s="6">
        <f t="shared" si="11"/>
        <v>3</v>
      </c>
      <c r="AA27" s="16">
        <f t="shared" si="12"/>
        <v>0.375</v>
      </c>
    </row>
    <row r="28" spans="1:27" x14ac:dyDescent="0.3">
      <c r="A28" s="19">
        <f t="shared" si="0"/>
        <v>18</v>
      </c>
      <c r="B28" s="20" t="s">
        <v>432</v>
      </c>
      <c r="C28" s="20" t="s">
        <v>433</v>
      </c>
      <c r="D28" s="20"/>
      <c r="E28" s="20" t="s">
        <v>423</v>
      </c>
      <c r="F28" s="20"/>
      <c r="G28" s="21"/>
      <c r="H28" s="20"/>
      <c r="I28" s="21"/>
      <c r="J28" s="20"/>
      <c r="K28" s="21"/>
      <c r="L28" s="13"/>
      <c r="M28" s="21"/>
      <c r="N28" s="20">
        <v>26</v>
      </c>
      <c r="O28" s="34">
        <f t="shared" si="14"/>
        <v>102.85714285714286</v>
      </c>
      <c r="P28" s="20">
        <v>17</v>
      </c>
      <c r="Q28" s="21">
        <f t="shared" si="13"/>
        <v>42.10526315789474</v>
      </c>
      <c r="R28" s="20">
        <v>221</v>
      </c>
      <c r="S28" s="21">
        <f t="shared" si="6"/>
        <v>0</v>
      </c>
      <c r="T28" s="20"/>
      <c r="U28" s="34"/>
      <c r="V28" s="20"/>
      <c r="W28" s="21"/>
      <c r="X28" s="25">
        <f t="shared" si="9"/>
        <v>144.9624060150376</v>
      </c>
      <c r="Y28" s="6">
        <f t="shared" si="10"/>
        <v>18</v>
      </c>
      <c r="Z28" s="6">
        <f t="shared" si="11"/>
        <v>2</v>
      </c>
      <c r="AA28" s="16">
        <f t="shared" si="12"/>
        <v>0.25</v>
      </c>
    </row>
    <row r="29" spans="1:27" x14ac:dyDescent="0.3">
      <c r="A29" s="19">
        <f t="shared" si="0"/>
        <v>19</v>
      </c>
      <c r="B29" s="20" t="s">
        <v>420</v>
      </c>
      <c r="C29" s="20" t="s">
        <v>421</v>
      </c>
      <c r="D29" s="20"/>
      <c r="E29" s="20" t="s">
        <v>145</v>
      </c>
      <c r="F29" s="20"/>
      <c r="G29" s="21">
        <f t="shared" ref="G29:G35" si="15">IF(F29=0,,($F$9-F29)*$F$7*100/$F$9)</f>
        <v>0</v>
      </c>
      <c r="H29" s="20"/>
      <c r="I29" s="21">
        <f t="shared" ref="I29:I35" si="16">IF(H29=0,,($H$9-H29)*$H$7*100/$H$9)</f>
        <v>0</v>
      </c>
      <c r="J29" s="20"/>
      <c r="K29" s="21">
        <f t="shared" ref="K29:K35" si="17">IF(J29=0,,($J$9-J29)*$J$7*100/$J$9)</f>
        <v>0</v>
      </c>
      <c r="L29" s="13">
        <v>17</v>
      </c>
      <c r="M29" s="21">
        <f t="shared" ref="M29:M35" si="18">IF(L29=0,,($L$9-L29)*$L$7*100/$L$9)</f>
        <v>31.578947368421051</v>
      </c>
      <c r="N29" s="20">
        <v>29</v>
      </c>
      <c r="O29" s="34">
        <f t="shared" si="14"/>
        <v>68.571428571428569</v>
      </c>
      <c r="P29" s="20"/>
      <c r="Q29" s="21">
        <f t="shared" si="13"/>
        <v>0</v>
      </c>
      <c r="R29" s="20">
        <v>211</v>
      </c>
      <c r="S29" s="21">
        <f t="shared" si="6"/>
        <v>22.624434389140273</v>
      </c>
      <c r="T29" s="20"/>
      <c r="U29" s="34">
        <f t="shared" ref="U29:U35" si="19">IF(T29=0,,($T$9-T29)*$T$7*100/$T$9)</f>
        <v>0</v>
      </c>
      <c r="V29" s="20"/>
      <c r="W29" s="21">
        <f t="shared" ref="W29:W35" si="20">IF(V29=0,,($V$9-V29)*$V$7*100/$V$9)</f>
        <v>0</v>
      </c>
      <c r="X29" s="25">
        <f t="shared" si="9"/>
        <v>122.7748103289899</v>
      </c>
      <c r="Y29" s="6">
        <f t="shared" si="10"/>
        <v>19</v>
      </c>
      <c r="Z29" s="6">
        <f t="shared" si="11"/>
        <v>3</v>
      </c>
      <c r="AA29" s="16">
        <f t="shared" si="12"/>
        <v>0.375</v>
      </c>
    </row>
    <row r="30" spans="1:27" x14ac:dyDescent="0.3">
      <c r="A30" s="19">
        <f t="shared" si="0"/>
        <v>20</v>
      </c>
      <c r="B30" s="13" t="s">
        <v>479</v>
      </c>
      <c r="C30" s="13" t="s">
        <v>66</v>
      </c>
      <c r="D30" s="13"/>
      <c r="E30" s="20" t="s">
        <v>89</v>
      </c>
      <c r="F30" s="20"/>
      <c r="G30" s="21">
        <f t="shared" si="15"/>
        <v>0</v>
      </c>
      <c r="H30" s="20"/>
      <c r="I30" s="21">
        <f t="shared" si="16"/>
        <v>0</v>
      </c>
      <c r="J30" s="20">
        <v>8</v>
      </c>
      <c r="K30" s="21">
        <f t="shared" si="17"/>
        <v>115.78947368421052</v>
      </c>
      <c r="L30" s="13"/>
      <c r="M30" s="21">
        <f t="shared" si="18"/>
        <v>0</v>
      </c>
      <c r="N30" s="33"/>
      <c r="O30" s="34">
        <f t="shared" si="14"/>
        <v>0</v>
      </c>
      <c r="P30" s="33"/>
      <c r="Q30" s="21">
        <f t="shared" si="13"/>
        <v>0</v>
      </c>
      <c r="R30" s="20"/>
      <c r="S30" s="21">
        <f t="shared" si="6"/>
        <v>0</v>
      </c>
      <c r="T30" s="51"/>
      <c r="U30" s="34">
        <f t="shared" si="19"/>
        <v>0</v>
      </c>
      <c r="V30" s="52"/>
      <c r="W30" s="21">
        <f t="shared" si="20"/>
        <v>0</v>
      </c>
      <c r="X30" s="25">
        <f t="shared" si="9"/>
        <v>115.78947368421052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3">
      <c r="A31" s="19">
        <f t="shared" si="0"/>
        <v>21</v>
      </c>
      <c r="B31" s="13" t="s">
        <v>481</v>
      </c>
      <c r="C31" s="13" t="s">
        <v>431</v>
      </c>
      <c r="D31" s="13"/>
      <c r="E31" s="20" t="s">
        <v>412</v>
      </c>
      <c r="F31" s="20"/>
      <c r="G31" s="21">
        <f t="shared" si="15"/>
        <v>0</v>
      </c>
      <c r="H31" s="20"/>
      <c r="I31" s="21">
        <f t="shared" si="16"/>
        <v>0</v>
      </c>
      <c r="J31" s="20">
        <v>12</v>
      </c>
      <c r="K31" s="21">
        <f t="shared" si="17"/>
        <v>73.684210526315795</v>
      </c>
      <c r="L31" s="13"/>
      <c r="M31" s="21">
        <f t="shared" si="18"/>
        <v>0</v>
      </c>
      <c r="N31" s="33"/>
      <c r="O31" s="34">
        <f t="shared" si="14"/>
        <v>0</v>
      </c>
      <c r="P31" s="33"/>
      <c r="Q31" s="21">
        <f t="shared" si="13"/>
        <v>0</v>
      </c>
      <c r="R31" s="20"/>
      <c r="S31" s="21">
        <f t="shared" si="6"/>
        <v>0</v>
      </c>
      <c r="T31" s="51"/>
      <c r="U31" s="34">
        <f t="shared" si="19"/>
        <v>0</v>
      </c>
      <c r="V31" s="52"/>
      <c r="W31" s="21">
        <f t="shared" si="20"/>
        <v>0</v>
      </c>
      <c r="X31" s="25">
        <f t="shared" si="9"/>
        <v>73.684210526315795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3">
      <c r="A32" s="19">
        <f t="shared" si="0"/>
        <v>22</v>
      </c>
      <c r="B32" s="20" t="s">
        <v>427</v>
      </c>
      <c r="C32" s="20" t="s">
        <v>66</v>
      </c>
      <c r="D32" s="20"/>
      <c r="E32" s="20" t="s">
        <v>423</v>
      </c>
      <c r="F32" s="20"/>
      <c r="G32" s="21">
        <f t="shared" si="15"/>
        <v>0</v>
      </c>
      <c r="H32" s="20"/>
      <c r="I32" s="21">
        <f t="shared" si="16"/>
        <v>0</v>
      </c>
      <c r="J32" s="20"/>
      <c r="K32" s="21">
        <f t="shared" si="17"/>
        <v>0</v>
      </c>
      <c r="L32" s="13">
        <v>16</v>
      </c>
      <c r="M32" s="21">
        <f t="shared" si="18"/>
        <v>47.368421052631582</v>
      </c>
      <c r="N32" s="20">
        <v>35</v>
      </c>
      <c r="O32" s="34">
        <f t="shared" si="14"/>
        <v>0</v>
      </c>
      <c r="P32" s="20"/>
      <c r="Q32" s="21">
        <f t="shared" si="13"/>
        <v>0</v>
      </c>
      <c r="R32" s="20"/>
      <c r="S32" s="21">
        <f t="shared" si="6"/>
        <v>0</v>
      </c>
      <c r="T32" s="20"/>
      <c r="U32" s="34">
        <f t="shared" si="19"/>
        <v>0</v>
      </c>
      <c r="V32" s="20"/>
      <c r="W32" s="21">
        <f t="shared" si="20"/>
        <v>0</v>
      </c>
      <c r="X32" s="25">
        <f t="shared" si="9"/>
        <v>47.368421052631582</v>
      </c>
      <c r="Y32" s="6">
        <f t="shared" si="10"/>
        <v>22</v>
      </c>
      <c r="Z32" s="6">
        <f t="shared" si="11"/>
        <v>2</v>
      </c>
      <c r="AA32" s="16">
        <f t="shared" si="12"/>
        <v>0.25</v>
      </c>
    </row>
    <row r="33" spans="1:27" x14ac:dyDescent="0.3">
      <c r="A33" s="19">
        <f t="shared" si="0"/>
        <v>23</v>
      </c>
      <c r="B33" s="13" t="s">
        <v>482</v>
      </c>
      <c r="C33" s="13" t="s">
        <v>483</v>
      </c>
      <c r="D33" s="13"/>
      <c r="E33" s="20" t="s">
        <v>145</v>
      </c>
      <c r="F33" s="20"/>
      <c r="G33" s="21">
        <f t="shared" si="15"/>
        <v>0</v>
      </c>
      <c r="H33" s="20"/>
      <c r="I33" s="21">
        <f t="shared" si="16"/>
        <v>0</v>
      </c>
      <c r="J33" s="20">
        <v>15</v>
      </c>
      <c r="K33" s="21">
        <f t="shared" si="17"/>
        <v>42.10526315789474</v>
      </c>
      <c r="L33" s="13"/>
      <c r="M33" s="21">
        <f t="shared" si="18"/>
        <v>0</v>
      </c>
      <c r="N33" s="33"/>
      <c r="O33" s="34">
        <f t="shared" si="14"/>
        <v>0</v>
      </c>
      <c r="P33" s="33"/>
      <c r="Q33" s="21">
        <f t="shared" si="13"/>
        <v>0</v>
      </c>
      <c r="R33" s="20"/>
      <c r="S33" s="21">
        <f t="shared" si="6"/>
        <v>0</v>
      </c>
      <c r="T33" s="53"/>
      <c r="U33" s="34">
        <f t="shared" si="19"/>
        <v>0</v>
      </c>
      <c r="V33" s="54"/>
      <c r="W33" s="21">
        <f t="shared" si="20"/>
        <v>0</v>
      </c>
      <c r="X33" s="25">
        <f t="shared" si="9"/>
        <v>42.10526315789474</v>
      </c>
      <c r="Y33" s="6">
        <f t="shared" si="10"/>
        <v>23</v>
      </c>
      <c r="Z33" s="6">
        <f t="shared" ref="Z33:Z38" si="21">COUNTA(F33,H33,L33,N33,R33,V33,T33)</f>
        <v>0</v>
      </c>
      <c r="AA33" s="16">
        <f t="shared" ref="AA33:AA38" si="22">Z33/$G$3</f>
        <v>0</v>
      </c>
    </row>
    <row r="34" spans="1:27" x14ac:dyDescent="0.3">
      <c r="A34" s="19">
        <f t="shared" si="0"/>
        <v>24</v>
      </c>
      <c r="B34" s="13" t="s">
        <v>486</v>
      </c>
      <c r="C34" s="13" t="s">
        <v>487</v>
      </c>
      <c r="D34" s="13"/>
      <c r="E34" s="20" t="s">
        <v>145</v>
      </c>
      <c r="F34" s="20"/>
      <c r="G34" s="21">
        <f t="shared" si="15"/>
        <v>0</v>
      </c>
      <c r="H34" s="20"/>
      <c r="I34" s="21">
        <f t="shared" si="16"/>
        <v>0</v>
      </c>
      <c r="J34" s="20">
        <v>17</v>
      </c>
      <c r="K34" s="21">
        <f t="shared" si="17"/>
        <v>21.05263157894737</v>
      </c>
      <c r="L34" s="13"/>
      <c r="M34" s="21">
        <f t="shared" si="18"/>
        <v>0</v>
      </c>
      <c r="N34" s="33"/>
      <c r="O34" s="34">
        <f t="shared" si="14"/>
        <v>0</v>
      </c>
      <c r="P34" s="33"/>
      <c r="Q34" s="21">
        <f t="shared" si="13"/>
        <v>0</v>
      </c>
      <c r="R34" s="20"/>
      <c r="S34" s="21">
        <f t="shared" si="6"/>
        <v>0</v>
      </c>
      <c r="T34" s="53"/>
      <c r="U34" s="34">
        <f t="shared" si="19"/>
        <v>0</v>
      </c>
      <c r="V34" s="54"/>
      <c r="W34" s="21">
        <f t="shared" si="20"/>
        <v>0</v>
      </c>
      <c r="X34" s="25">
        <f t="shared" si="9"/>
        <v>21.05263157894737</v>
      </c>
      <c r="Y34" s="6">
        <f t="shared" si="10"/>
        <v>24</v>
      </c>
      <c r="Z34" s="6">
        <f t="shared" si="21"/>
        <v>0</v>
      </c>
      <c r="AA34" s="16">
        <f t="shared" si="22"/>
        <v>0</v>
      </c>
    </row>
    <row r="35" spans="1:27" x14ac:dyDescent="0.3">
      <c r="A35" s="19">
        <v>25</v>
      </c>
      <c r="B35" s="20" t="s">
        <v>525</v>
      </c>
      <c r="C35" s="20" t="s">
        <v>526</v>
      </c>
      <c r="D35" s="20"/>
      <c r="E35" s="20" t="s">
        <v>527</v>
      </c>
      <c r="F35" s="20"/>
      <c r="G35" s="21">
        <f t="shared" si="15"/>
        <v>0</v>
      </c>
      <c r="H35" s="20"/>
      <c r="I35" s="21">
        <f t="shared" si="16"/>
        <v>0</v>
      </c>
      <c r="J35" s="20"/>
      <c r="K35" s="21">
        <f t="shared" si="17"/>
        <v>0</v>
      </c>
      <c r="L35" s="13">
        <v>18</v>
      </c>
      <c r="M35" s="21">
        <f t="shared" si="18"/>
        <v>15.789473684210526</v>
      </c>
      <c r="N35" s="20"/>
      <c r="O35" s="34">
        <f t="shared" si="14"/>
        <v>0</v>
      </c>
      <c r="P35" s="20"/>
      <c r="Q35" s="21">
        <f t="shared" si="13"/>
        <v>0</v>
      </c>
      <c r="R35" s="20"/>
      <c r="S35" s="21">
        <f t="shared" si="6"/>
        <v>0</v>
      </c>
      <c r="T35" s="20"/>
      <c r="U35" s="34">
        <f t="shared" si="19"/>
        <v>0</v>
      </c>
      <c r="V35" s="20"/>
      <c r="W35" s="21">
        <f t="shared" si="20"/>
        <v>0</v>
      </c>
      <c r="X35" s="25">
        <f t="shared" si="9"/>
        <v>15.789473684210526</v>
      </c>
      <c r="Y35" s="6">
        <f t="shared" si="10"/>
        <v>25</v>
      </c>
      <c r="Z35" s="6">
        <f t="shared" si="21"/>
        <v>1</v>
      </c>
      <c r="AA35" s="16">
        <f t="shared" si="22"/>
        <v>0.125</v>
      </c>
    </row>
    <row r="36" spans="1:27" x14ac:dyDescent="0.3">
      <c r="A36" s="19">
        <v>26</v>
      </c>
      <c r="B36" s="20" t="s">
        <v>439</v>
      </c>
      <c r="C36" s="20" t="s">
        <v>295</v>
      </c>
      <c r="D36" s="20"/>
      <c r="E36" s="20" t="s">
        <v>423</v>
      </c>
      <c r="F36" s="20"/>
      <c r="G36" s="21"/>
      <c r="H36" s="20"/>
      <c r="I36" s="21"/>
      <c r="J36" s="20"/>
      <c r="K36" s="21"/>
      <c r="L36" s="13"/>
      <c r="M36" s="21"/>
      <c r="N36" s="20"/>
      <c r="O36" s="34"/>
      <c r="P36" s="20">
        <v>19</v>
      </c>
      <c r="Q36" s="21">
        <v>12</v>
      </c>
      <c r="R36" s="20"/>
      <c r="S36" s="21">
        <f t="shared" si="6"/>
        <v>0</v>
      </c>
      <c r="T36" s="20"/>
      <c r="U36" s="34"/>
      <c r="V36" s="20"/>
      <c r="W36" s="21"/>
      <c r="X36" s="25">
        <f t="shared" si="9"/>
        <v>12</v>
      </c>
      <c r="Y36" s="6">
        <f t="shared" si="10"/>
        <v>26</v>
      </c>
      <c r="Z36" s="6">
        <f t="shared" si="21"/>
        <v>0</v>
      </c>
      <c r="AA36" s="16">
        <f t="shared" si="22"/>
        <v>0</v>
      </c>
    </row>
    <row r="37" spans="1:27" x14ac:dyDescent="0.3">
      <c r="A37" s="19">
        <f t="shared" si="0"/>
        <v>27</v>
      </c>
      <c r="B37" s="20" t="s">
        <v>528</v>
      </c>
      <c r="C37" s="20" t="s">
        <v>419</v>
      </c>
      <c r="D37" s="20"/>
      <c r="E37" s="20" t="s">
        <v>527</v>
      </c>
      <c r="F37" s="20"/>
      <c r="G37" s="21">
        <f>IF(F37=0,,($F$9-F37)*$F$7*100/$F$9)</f>
        <v>0</v>
      </c>
      <c r="H37" s="20"/>
      <c r="I37" s="21">
        <f>IF(H37=0,,($H$9-H37)*$H$7*100/$H$9)</f>
        <v>0</v>
      </c>
      <c r="J37" s="20"/>
      <c r="K37" s="21">
        <f>IF(J37=0,,($J$9-J37)*$J$7*100/$J$9)</f>
        <v>0</v>
      </c>
      <c r="L37" s="13">
        <v>19</v>
      </c>
      <c r="M37" s="21">
        <v>8</v>
      </c>
      <c r="N37" s="20"/>
      <c r="O37" s="34">
        <f>IF(N37=0,,($N$9-N37)*$N$7*100/$N$9)</f>
        <v>0</v>
      </c>
      <c r="P37" s="20"/>
      <c r="Q37" s="21">
        <f>IF(P37=0,,($R$9-P37)*$R$7*100/$R$9)</f>
        <v>0</v>
      </c>
      <c r="R37" s="20"/>
      <c r="S37" s="21">
        <f t="shared" si="6"/>
        <v>0</v>
      </c>
      <c r="T37" s="20"/>
      <c r="U37" s="34">
        <f>IF(T37=0,,($T$9-T37)*$T$7*100/$T$9)</f>
        <v>0</v>
      </c>
      <c r="V37" s="25"/>
      <c r="W37" s="20">
        <v>0</v>
      </c>
      <c r="X37" s="25">
        <f t="shared" si="9"/>
        <v>8</v>
      </c>
      <c r="Y37" s="6">
        <f t="shared" si="10"/>
        <v>27</v>
      </c>
      <c r="Z37" s="6">
        <f t="shared" si="21"/>
        <v>1</v>
      </c>
      <c r="AA37" s="16">
        <f t="shared" si="22"/>
        <v>0.125</v>
      </c>
    </row>
    <row r="38" spans="1:27" x14ac:dyDescent="0.3">
      <c r="A38" s="19">
        <v>28</v>
      </c>
      <c r="B38" s="20" t="s">
        <v>856</v>
      </c>
      <c r="C38" s="20" t="s">
        <v>857</v>
      </c>
      <c r="D38" s="20"/>
      <c r="E38" s="20" t="s">
        <v>44</v>
      </c>
      <c r="F38" s="20"/>
      <c r="G38" s="21"/>
      <c r="H38" s="20"/>
      <c r="I38" s="21"/>
      <c r="J38" s="20"/>
      <c r="K38" s="21"/>
      <c r="L38" s="13"/>
      <c r="M38" s="21"/>
      <c r="N38" s="20"/>
      <c r="O38" s="34"/>
      <c r="P38" s="20">
        <v>16</v>
      </c>
      <c r="Q38" s="21"/>
      <c r="R38" s="20"/>
      <c r="S38" s="21">
        <f t="shared" si="6"/>
        <v>0</v>
      </c>
      <c r="T38" s="20"/>
      <c r="U38" s="34"/>
      <c r="V38" s="20"/>
      <c r="W38" s="21"/>
      <c r="X38" s="25">
        <f t="shared" si="9"/>
        <v>0</v>
      </c>
      <c r="Y38" s="16">
        <f t="shared" si="12"/>
        <v>0</v>
      </c>
      <c r="Z38" s="6">
        <f t="shared" si="21"/>
        <v>0</v>
      </c>
      <c r="AA38" s="16">
        <f t="shared" si="22"/>
        <v>0</v>
      </c>
    </row>
    <row r="39" spans="1:27" x14ac:dyDescent="0.3">
      <c r="A39" s="67" t="s">
        <v>11</v>
      </c>
      <c r="B39" s="67"/>
      <c r="C39" s="68"/>
      <c r="D39" s="9"/>
      <c r="F39">
        <f>COUNTA(F11:F38)</f>
        <v>4</v>
      </c>
      <c r="H39">
        <f>COUNTA(H11:H38)</f>
        <v>5</v>
      </c>
      <c r="J39">
        <f>COUNTA(J11:J38)</f>
        <v>17</v>
      </c>
      <c r="L39">
        <f>COUNTA(L11:L38)</f>
        <v>19</v>
      </c>
      <c r="N39">
        <f>COUNTA(N11:N38)</f>
        <v>17</v>
      </c>
      <c r="P39">
        <f>COUNTA(R11:R38)</f>
        <v>14</v>
      </c>
      <c r="R39">
        <f>COUNTA(T11:T38)</f>
        <v>0</v>
      </c>
    </row>
    <row r="40" spans="1:27" x14ac:dyDescent="0.3">
      <c r="A40" s="83" t="s">
        <v>18</v>
      </c>
      <c r="B40" s="83"/>
      <c r="C40" s="83"/>
      <c r="F40" s="15">
        <f>F39/$G$2</f>
        <v>0.14285714285714285</v>
      </c>
      <c r="H40" s="15">
        <f>H39/$G$2</f>
        <v>0.17857142857142858</v>
      </c>
      <c r="J40" s="15">
        <f>J39/$G$2</f>
        <v>0.6071428571428571</v>
      </c>
      <c r="L40" s="15">
        <f>L39/$G$2</f>
        <v>0.6785714285714286</v>
      </c>
      <c r="N40" s="15">
        <f>N39/$G$2</f>
        <v>0.6071428571428571</v>
      </c>
      <c r="P40" s="15">
        <f>P39/$G$2</f>
        <v>0.5</v>
      </c>
      <c r="R40" s="15">
        <f>R39/$G$2</f>
        <v>0</v>
      </c>
    </row>
  </sheetData>
  <sortState xmlns:xlrd2="http://schemas.microsoft.com/office/spreadsheetml/2017/richdata2" ref="B11:X38">
    <sortCondition descending="1" ref="X11:X38"/>
  </sortState>
  <mergeCells count="41"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J8:K8"/>
    <mergeCell ref="J9:K9"/>
    <mergeCell ref="A40:C40"/>
    <mergeCell ref="H6:I6"/>
    <mergeCell ref="H7:I7"/>
    <mergeCell ref="H8:I8"/>
    <mergeCell ref="H9:I9"/>
    <mergeCell ref="A39:C39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E49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O11" sqref="O11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2" max="22" width="14.44140625" customWidth="1"/>
    <col min="24" max="24" width="17.6640625" customWidth="1"/>
  </cols>
  <sheetData>
    <row r="1" spans="1:31" ht="31.2" x14ac:dyDescent="0.6">
      <c r="A1" s="69" t="s">
        <v>220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31" x14ac:dyDescent="0.3">
      <c r="B3" s="2"/>
    </row>
    <row r="4" spans="1:31" x14ac:dyDescent="0.3">
      <c r="B4" s="2"/>
      <c r="C4" s="3"/>
    </row>
    <row r="6" spans="1:31" x14ac:dyDescent="0.3">
      <c r="D6" s="1" t="s">
        <v>0</v>
      </c>
      <c r="E6" s="74" t="s">
        <v>239</v>
      </c>
      <c r="F6" s="74"/>
      <c r="G6" s="74" t="s">
        <v>285</v>
      </c>
      <c r="H6" s="74"/>
      <c r="I6" s="74" t="s">
        <v>343</v>
      </c>
      <c r="J6" s="74"/>
      <c r="K6" s="74" t="s">
        <v>358</v>
      </c>
      <c r="L6" s="74"/>
      <c r="M6" s="74" t="s">
        <v>564</v>
      </c>
      <c r="N6" s="74"/>
      <c r="O6" s="74" t="s">
        <v>612</v>
      </c>
      <c r="P6" s="74"/>
      <c r="Q6" s="74" t="s">
        <v>626</v>
      </c>
      <c r="R6" s="74"/>
      <c r="S6" s="74" t="s">
        <v>837</v>
      </c>
      <c r="T6" s="74"/>
      <c r="U6" s="74" t="s">
        <v>876</v>
      </c>
      <c r="V6" s="74"/>
      <c r="W6" s="74" t="s">
        <v>910</v>
      </c>
      <c r="X6" s="74"/>
      <c r="Y6" s="74" t="s">
        <v>919</v>
      </c>
      <c r="Z6" s="74"/>
    </row>
    <row r="7" spans="1:31" x14ac:dyDescent="0.3">
      <c r="D7" s="1" t="s">
        <v>10</v>
      </c>
      <c r="E7" s="71">
        <v>2</v>
      </c>
      <c r="F7" s="72"/>
      <c r="G7" s="71">
        <v>2</v>
      </c>
      <c r="H7" s="72"/>
      <c r="I7" s="71">
        <v>2</v>
      </c>
      <c r="J7" s="72"/>
      <c r="K7" s="71">
        <v>5</v>
      </c>
      <c r="L7" s="72"/>
      <c r="M7" s="71">
        <v>2</v>
      </c>
      <c r="N7" s="72"/>
      <c r="O7" s="71">
        <v>5</v>
      </c>
      <c r="P7" s="72"/>
      <c r="Q7" s="71">
        <v>2</v>
      </c>
      <c r="R7" s="72"/>
      <c r="S7" s="71">
        <v>5</v>
      </c>
      <c r="T7" s="72"/>
      <c r="U7" s="71">
        <v>3</v>
      </c>
      <c r="V7" s="72"/>
      <c r="W7" s="71">
        <v>5</v>
      </c>
      <c r="X7" s="72"/>
      <c r="Y7" s="71">
        <v>5</v>
      </c>
      <c r="Z7" s="72"/>
    </row>
    <row r="8" spans="1:31" x14ac:dyDescent="0.3">
      <c r="D8" s="1" t="s">
        <v>1</v>
      </c>
      <c r="E8" s="73">
        <v>45934</v>
      </c>
      <c r="F8" s="73"/>
      <c r="G8" s="73" t="s">
        <v>286</v>
      </c>
      <c r="H8" s="73"/>
      <c r="I8" s="73">
        <v>45961</v>
      </c>
      <c r="J8" s="73"/>
      <c r="K8" s="73">
        <v>45963</v>
      </c>
      <c r="L8" s="73"/>
      <c r="M8" s="73">
        <v>45983</v>
      </c>
      <c r="N8" s="73"/>
      <c r="O8" s="73">
        <v>45997</v>
      </c>
      <c r="P8" s="73"/>
      <c r="Q8" s="73">
        <v>46004</v>
      </c>
      <c r="R8" s="73"/>
      <c r="S8" s="73" t="s">
        <v>836</v>
      </c>
      <c r="T8" s="73"/>
      <c r="U8" s="73">
        <v>46146</v>
      </c>
      <c r="V8" s="73"/>
      <c r="W8" s="73">
        <v>46123</v>
      </c>
      <c r="X8" s="73"/>
      <c r="Y8" s="73">
        <v>46151</v>
      </c>
      <c r="Z8" s="73"/>
    </row>
    <row r="9" spans="1:31" x14ac:dyDescent="0.3">
      <c r="D9" s="1" t="s">
        <v>2</v>
      </c>
      <c r="E9" s="74">
        <v>9</v>
      </c>
      <c r="F9" s="74"/>
      <c r="G9" s="74">
        <v>10</v>
      </c>
      <c r="H9" s="74"/>
      <c r="I9" s="74">
        <v>6</v>
      </c>
      <c r="J9" s="74"/>
      <c r="K9" s="74">
        <v>101</v>
      </c>
      <c r="L9" s="74"/>
      <c r="M9" s="74">
        <v>7</v>
      </c>
      <c r="N9" s="74"/>
      <c r="O9" s="74">
        <v>88</v>
      </c>
      <c r="P9" s="74"/>
      <c r="Q9" s="74">
        <v>9</v>
      </c>
      <c r="R9" s="74"/>
      <c r="S9" s="74">
        <v>76</v>
      </c>
      <c r="T9" s="74"/>
      <c r="U9" s="74">
        <v>13</v>
      </c>
      <c r="V9" s="74"/>
      <c r="W9" s="74">
        <v>79</v>
      </c>
      <c r="X9" s="74"/>
      <c r="Y9" s="74">
        <v>70</v>
      </c>
      <c r="Z9" s="74"/>
    </row>
    <row r="10" spans="1:31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D10" s="76"/>
      <c r="AE10" s="76"/>
    </row>
    <row r="11" spans="1:31" x14ac:dyDescent="0.3">
      <c r="A11" s="18">
        <v>1</v>
      </c>
      <c r="B11" s="13" t="s">
        <v>61</v>
      </c>
      <c r="C11" s="13" t="s">
        <v>117</v>
      </c>
      <c r="D11" s="13" t="s">
        <v>359</v>
      </c>
      <c r="E11" s="13"/>
      <c r="F11" s="7">
        <f t="shared" ref="F11:F29" si="0">IF(E11=0,,($E$9-E11)*$E$7*100/$E$9)</f>
        <v>0</v>
      </c>
      <c r="G11" s="6"/>
      <c r="H11" s="7">
        <f t="shared" ref="H11:H29" si="1">IF(G11=0,,($G$9-G11)*$G$7*100/$G$9)</f>
        <v>0</v>
      </c>
      <c r="I11" s="13"/>
      <c r="J11" s="22">
        <f t="shared" ref="J11:J29" si="2">IF(I11=0,,($I$9-I11)*$I$7*100/$I$9)</f>
        <v>0</v>
      </c>
      <c r="K11" s="64">
        <v>42</v>
      </c>
      <c r="L11" s="22">
        <f t="shared" ref="L11:L16" si="3">IF(K11=0,,($K$9-K11)*$K$7*100/$K$9)</f>
        <v>292.0792079207921</v>
      </c>
      <c r="M11" s="63">
        <v>2</v>
      </c>
      <c r="N11" s="22">
        <f t="shared" ref="N11:N23" si="4">IF(M11=0,,($M$9-M11)*$M$7*100/$M$9)</f>
        <v>142.85714285714286</v>
      </c>
      <c r="O11" s="64">
        <v>25</v>
      </c>
      <c r="P11" s="21">
        <f t="shared" ref="P11:P29" si="5">IF(O11=0,,($O$9-O11)*$O$7*100/$O$9)</f>
        <v>357.95454545454544</v>
      </c>
      <c r="Q11" s="20">
        <v>3</v>
      </c>
      <c r="R11" s="21">
        <f>IF(Q11=0,,($Q$9-Q11)*$Q$7*100/$Q$9)</f>
        <v>133.33333333333334</v>
      </c>
      <c r="S11" s="6"/>
      <c r="T11" s="21">
        <f t="shared" ref="T11:T29" si="6">IF(S11=0,,($S$9-S11)*$S$7*100/$S$9)</f>
        <v>0</v>
      </c>
      <c r="U11" s="6">
        <v>3</v>
      </c>
      <c r="V11" s="21">
        <f t="shared" ref="V11:V27" si="7">IF(U11=0,,($U$9-U11)*$U$7*100/$U$9)</f>
        <v>230.76923076923077</v>
      </c>
      <c r="W11" s="6"/>
      <c r="X11" s="21">
        <f t="shared" ref="X11:X29" si="8">IF(W11=0,,($W$9-W11)*$W$7*100/$W$9)</f>
        <v>0</v>
      </c>
      <c r="Y11" s="62">
        <v>18</v>
      </c>
      <c r="Z11" s="7">
        <f t="shared" ref="Z11:Z29" si="9">IF(Y11=0,,($Y$9-Y11)*$Y$7*100/$Y$9)</f>
        <v>371.42857142857144</v>
      </c>
      <c r="AA11" s="25">
        <f>SUM(F11+H11+J11+L11+N11+P11+R11+T11+V11+X11+Z11)</f>
        <v>1528.4220317636159</v>
      </c>
      <c r="AB11" s="18">
        <v>1</v>
      </c>
      <c r="AD11" s="76"/>
      <c r="AE11" s="76"/>
    </row>
    <row r="12" spans="1:31" x14ac:dyDescent="0.3">
      <c r="A12" s="18">
        <v>2</v>
      </c>
      <c r="B12" s="13" t="s">
        <v>244</v>
      </c>
      <c r="C12" s="13" t="s">
        <v>245</v>
      </c>
      <c r="D12" s="13" t="s">
        <v>243</v>
      </c>
      <c r="E12" s="13">
        <v>3</v>
      </c>
      <c r="F12" s="7">
        <f t="shared" si="0"/>
        <v>133.33333333333334</v>
      </c>
      <c r="G12" s="13"/>
      <c r="H12" s="7">
        <f t="shared" si="1"/>
        <v>0</v>
      </c>
      <c r="I12" s="13"/>
      <c r="J12" s="22">
        <f t="shared" si="2"/>
        <v>0</v>
      </c>
      <c r="K12" s="20"/>
      <c r="L12" s="22">
        <f t="shared" si="3"/>
        <v>0</v>
      </c>
      <c r="M12" s="13">
        <v>3</v>
      </c>
      <c r="N12" s="22">
        <f t="shared" si="4"/>
        <v>114.28571428571429</v>
      </c>
      <c r="O12" s="64">
        <v>50</v>
      </c>
      <c r="P12" s="21">
        <f t="shared" si="5"/>
        <v>215.90909090909091</v>
      </c>
      <c r="Q12" s="20"/>
      <c r="R12" s="21">
        <f>IF(Q12=0,,($Q$9-Q12)*$Q$7*100/$Q$9)</f>
        <v>0</v>
      </c>
      <c r="S12" s="62">
        <v>51</v>
      </c>
      <c r="T12" s="21">
        <f t="shared" si="6"/>
        <v>164.47368421052633</v>
      </c>
      <c r="U12" s="6">
        <v>2</v>
      </c>
      <c r="V12" s="21">
        <f t="shared" si="7"/>
        <v>253.84615384615384</v>
      </c>
      <c r="W12" s="62">
        <v>53</v>
      </c>
      <c r="X12" s="21">
        <f t="shared" si="8"/>
        <v>164.55696202531647</v>
      </c>
      <c r="Y12" s="62">
        <v>36</v>
      </c>
      <c r="Z12" s="7">
        <f t="shared" si="9"/>
        <v>242.85714285714286</v>
      </c>
      <c r="AA12" s="25">
        <f>SUM(F12+H12+J12+L12+N12+P12+R12+T12+V12+X12+Z12)</f>
        <v>1289.262081467278</v>
      </c>
      <c r="AB12" s="18">
        <v>2</v>
      </c>
      <c r="AD12" s="76"/>
      <c r="AE12" s="76"/>
    </row>
    <row r="13" spans="1:31" x14ac:dyDescent="0.3">
      <c r="A13" s="18">
        <v>3</v>
      </c>
      <c r="B13" s="13" t="s">
        <v>342</v>
      </c>
      <c r="C13" s="13" t="s">
        <v>247</v>
      </c>
      <c r="D13" s="13" t="s">
        <v>101</v>
      </c>
      <c r="E13" s="13">
        <v>5</v>
      </c>
      <c r="F13" s="7">
        <f t="shared" si="0"/>
        <v>88.888888888888886</v>
      </c>
      <c r="G13" s="6">
        <v>5</v>
      </c>
      <c r="H13" s="7">
        <f t="shared" si="1"/>
        <v>100</v>
      </c>
      <c r="I13" s="13"/>
      <c r="J13" s="22">
        <f t="shared" si="2"/>
        <v>0</v>
      </c>
      <c r="K13" s="64">
        <v>68</v>
      </c>
      <c r="L13" s="22">
        <f t="shared" si="3"/>
        <v>163.36633663366337</v>
      </c>
      <c r="M13" s="13">
        <v>5</v>
      </c>
      <c r="N13" s="22">
        <f t="shared" si="4"/>
        <v>57.142857142857146</v>
      </c>
      <c r="O13" s="20">
        <v>77</v>
      </c>
      <c r="P13" s="21">
        <f t="shared" si="5"/>
        <v>62.5</v>
      </c>
      <c r="Q13" s="20">
        <v>5</v>
      </c>
      <c r="R13" s="21">
        <f>IF(Q13=0,,($Q$9-Q13)*$Q$7*100/$Q$9)</f>
        <v>88.888888888888886</v>
      </c>
      <c r="S13" s="62">
        <v>31</v>
      </c>
      <c r="T13" s="21">
        <f t="shared" si="6"/>
        <v>296.05263157894734</v>
      </c>
      <c r="U13" s="6">
        <v>9</v>
      </c>
      <c r="V13" s="21">
        <f t="shared" si="7"/>
        <v>92.307692307692307</v>
      </c>
      <c r="W13" s="62">
        <v>62</v>
      </c>
      <c r="X13" s="21">
        <f t="shared" si="8"/>
        <v>107.59493670886076</v>
      </c>
      <c r="Y13" s="62">
        <v>37</v>
      </c>
      <c r="Z13" s="7">
        <f t="shared" si="9"/>
        <v>235.71428571428572</v>
      </c>
      <c r="AA13" s="25">
        <f>SUM(F13+H13+J13+L13+N13+R13+T13+V13+X13+Z13)</f>
        <v>1229.9565178640844</v>
      </c>
      <c r="AB13" s="18">
        <v>3</v>
      </c>
      <c r="AD13" s="76"/>
      <c r="AE13" s="76"/>
    </row>
    <row r="14" spans="1:31" x14ac:dyDescent="0.3">
      <c r="A14" s="18">
        <v>4</v>
      </c>
      <c r="B14" s="20" t="s">
        <v>228</v>
      </c>
      <c r="C14" s="20" t="s">
        <v>249</v>
      </c>
      <c r="D14" s="13" t="s">
        <v>101</v>
      </c>
      <c r="E14" s="13">
        <v>7</v>
      </c>
      <c r="F14" s="7">
        <f t="shared" si="0"/>
        <v>44.444444444444443</v>
      </c>
      <c r="G14" s="6"/>
      <c r="H14" s="7">
        <f t="shared" si="1"/>
        <v>0</v>
      </c>
      <c r="I14" s="20"/>
      <c r="J14" s="22">
        <f t="shared" si="2"/>
        <v>0</v>
      </c>
      <c r="K14" s="64">
        <v>57</v>
      </c>
      <c r="L14" s="22">
        <f t="shared" si="3"/>
        <v>217.82178217821783</v>
      </c>
      <c r="M14" s="13">
        <v>3</v>
      </c>
      <c r="N14" s="22">
        <f t="shared" si="4"/>
        <v>114.28571428571429</v>
      </c>
      <c r="O14" s="64">
        <v>36</v>
      </c>
      <c r="P14" s="21">
        <f t="shared" si="5"/>
        <v>295.45454545454544</v>
      </c>
      <c r="Q14" s="20">
        <v>3</v>
      </c>
      <c r="R14" s="21">
        <f>IF(Q14=0,,($Q$9-Q14)*$Q$7*100/$Q$9)</f>
        <v>133.33333333333334</v>
      </c>
      <c r="S14" s="30">
        <v>66</v>
      </c>
      <c r="T14" s="21">
        <f t="shared" si="6"/>
        <v>65.78947368421052</v>
      </c>
      <c r="U14" s="6">
        <v>5</v>
      </c>
      <c r="V14" s="21">
        <f t="shared" si="7"/>
        <v>184.61538461538461</v>
      </c>
      <c r="W14" s="62">
        <v>61</v>
      </c>
      <c r="X14" s="21">
        <f t="shared" si="8"/>
        <v>113.92405063291139</v>
      </c>
      <c r="Y14" s="62">
        <v>56</v>
      </c>
      <c r="Z14" s="7">
        <f t="shared" si="9"/>
        <v>100</v>
      </c>
      <c r="AA14" s="25">
        <f>SUM(F14+H14+J14+L14+N14+P14+R14+V14+X14+Z14)</f>
        <v>1203.8792549445513</v>
      </c>
      <c r="AB14" s="18">
        <v>4</v>
      </c>
      <c r="AD14" s="76"/>
      <c r="AE14" s="76"/>
    </row>
    <row r="15" spans="1:31" x14ac:dyDescent="0.3">
      <c r="A15" s="18">
        <v>5</v>
      </c>
      <c r="B15" s="13" t="s">
        <v>344</v>
      </c>
      <c r="C15" s="13" t="s">
        <v>345</v>
      </c>
      <c r="D15" s="13" t="s">
        <v>346</v>
      </c>
      <c r="E15" s="13"/>
      <c r="F15" s="7">
        <f t="shared" si="0"/>
        <v>0</v>
      </c>
      <c r="G15" s="6"/>
      <c r="H15" s="7">
        <f t="shared" si="1"/>
        <v>0</v>
      </c>
      <c r="I15" s="20">
        <v>1</v>
      </c>
      <c r="J15" s="22">
        <f t="shared" si="2"/>
        <v>166.66666666666666</v>
      </c>
      <c r="K15" s="20"/>
      <c r="L15" s="22">
        <f t="shared" si="3"/>
        <v>0</v>
      </c>
      <c r="M15" s="13">
        <v>1</v>
      </c>
      <c r="N15" s="22">
        <f t="shared" si="4"/>
        <v>171.42857142857142</v>
      </c>
      <c r="O15" s="20"/>
      <c r="P15" s="21">
        <f t="shared" si="5"/>
        <v>0</v>
      </c>
      <c r="Q15" s="20"/>
      <c r="R15" s="21">
        <v>0</v>
      </c>
      <c r="S15" s="6"/>
      <c r="T15" s="21">
        <f t="shared" si="6"/>
        <v>0</v>
      </c>
      <c r="U15" s="6">
        <v>6</v>
      </c>
      <c r="V15" s="21">
        <f t="shared" si="7"/>
        <v>161.53846153846155</v>
      </c>
      <c r="W15" s="6"/>
      <c r="X15" s="21">
        <f t="shared" si="8"/>
        <v>0</v>
      </c>
      <c r="Y15" s="6"/>
      <c r="Z15" s="7">
        <f t="shared" si="9"/>
        <v>0</v>
      </c>
      <c r="AA15" s="25">
        <f t="shared" ref="AA15:AA29" si="10">SUM(F15+H15+J15+L15+N15+P15+R15+T15+V15+X15+Z15)</f>
        <v>499.63369963369962</v>
      </c>
      <c r="AB15" s="18">
        <v>5</v>
      </c>
      <c r="AD15" s="76"/>
      <c r="AE15" s="76"/>
    </row>
    <row r="16" spans="1:31" x14ac:dyDescent="0.3">
      <c r="A16" s="18">
        <v>6</v>
      </c>
      <c r="B16" s="13" t="s">
        <v>603</v>
      </c>
      <c r="C16" s="13" t="s">
        <v>604</v>
      </c>
      <c r="D16" s="13" t="s">
        <v>605</v>
      </c>
      <c r="E16" s="22"/>
      <c r="F16" s="7">
        <f t="shared" si="0"/>
        <v>0</v>
      </c>
      <c r="G16" s="21"/>
      <c r="H16" s="7">
        <f t="shared" si="1"/>
        <v>0</v>
      </c>
      <c r="I16" s="22"/>
      <c r="J16" s="22">
        <f t="shared" si="2"/>
        <v>0</v>
      </c>
      <c r="K16" s="22"/>
      <c r="L16" s="22">
        <f t="shared" si="3"/>
        <v>0</v>
      </c>
      <c r="M16" s="22">
        <v>6</v>
      </c>
      <c r="N16" s="22">
        <f t="shared" si="4"/>
        <v>28.571428571428573</v>
      </c>
      <c r="O16" s="65">
        <v>73</v>
      </c>
      <c r="P16" s="21">
        <f t="shared" si="5"/>
        <v>85.227272727272734</v>
      </c>
      <c r="Q16" s="21">
        <v>7</v>
      </c>
      <c r="R16" s="21">
        <f t="shared" ref="R16:R26" si="11">IF(Q16=0,,($Q$9-Q16)*$Q$7*100/$Q$9)</f>
        <v>44.444444444444443</v>
      </c>
      <c r="S16" s="60">
        <v>68</v>
      </c>
      <c r="T16" s="21">
        <f t="shared" si="6"/>
        <v>52.631578947368418</v>
      </c>
      <c r="U16" s="7">
        <v>10</v>
      </c>
      <c r="V16" s="21">
        <f t="shared" si="7"/>
        <v>69.230769230769226</v>
      </c>
      <c r="W16" s="7"/>
      <c r="X16" s="21">
        <f t="shared" si="8"/>
        <v>0</v>
      </c>
      <c r="Y16" s="60">
        <v>47</v>
      </c>
      <c r="Z16" s="7">
        <f t="shared" si="9"/>
        <v>164.28571428571428</v>
      </c>
      <c r="AA16" s="25">
        <f t="shared" si="10"/>
        <v>444.39120820699765</v>
      </c>
      <c r="AB16" s="18">
        <v>6</v>
      </c>
      <c r="AD16" s="76"/>
      <c r="AE16" s="76"/>
    </row>
    <row r="17" spans="1:31" x14ac:dyDescent="0.3">
      <c r="A17" s="18">
        <v>7</v>
      </c>
      <c r="B17" s="13" t="s">
        <v>241</v>
      </c>
      <c r="C17" s="13" t="s">
        <v>242</v>
      </c>
      <c r="D17" s="13" t="s">
        <v>243</v>
      </c>
      <c r="E17" s="13">
        <v>2</v>
      </c>
      <c r="F17" s="7">
        <f t="shared" si="0"/>
        <v>155.55555555555554</v>
      </c>
      <c r="G17" s="13"/>
      <c r="H17" s="7">
        <f t="shared" si="1"/>
        <v>0</v>
      </c>
      <c r="I17" s="13"/>
      <c r="J17" s="22">
        <f t="shared" si="2"/>
        <v>0</v>
      </c>
      <c r="K17" s="20"/>
      <c r="L17" s="22"/>
      <c r="M17" s="13"/>
      <c r="N17" s="22">
        <f t="shared" si="4"/>
        <v>0</v>
      </c>
      <c r="O17" s="20"/>
      <c r="P17" s="21">
        <f t="shared" si="5"/>
        <v>0</v>
      </c>
      <c r="Q17" s="20"/>
      <c r="R17" s="21">
        <f t="shared" si="11"/>
        <v>0</v>
      </c>
      <c r="S17" s="6"/>
      <c r="T17" s="21">
        <f t="shared" si="6"/>
        <v>0</v>
      </c>
      <c r="U17" s="6">
        <v>1</v>
      </c>
      <c r="V17" s="21">
        <f t="shared" si="7"/>
        <v>276.92307692307691</v>
      </c>
      <c r="W17" s="6"/>
      <c r="X17" s="21">
        <f t="shared" si="8"/>
        <v>0</v>
      </c>
      <c r="Y17" s="6"/>
      <c r="Z17" s="7">
        <f t="shared" si="9"/>
        <v>0</v>
      </c>
      <c r="AA17" s="25">
        <f t="shared" si="10"/>
        <v>432.47863247863245</v>
      </c>
      <c r="AB17" s="18">
        <v>7</v>
      </c>
      <c r="AD17" s="76"/>
      <c r="AE17" s="76"/>
    </row>
    <row r="18" spans="1:31" x14ac:dyDescent="0.3">
      <c r="A18" s="18">
        <v>8</v>
      </c>
      <c r="B18" s="13" t="s">
        <v>246</v>
      </c>
      <c r="C18" s="13" t="s">
        <v>117</v>
      </c>
      <c r="D18" s="13" t="s">
        <v>60</v>
      </c>
      <c r="E18" s="22">
        <v>3</v>
      </c>
      <c r="F18" s="7">
        <f t="shared" si="0"/>
        <v>133.33333333333334</v>
      </c>
      <c r="G18" s="21"/>
      <c r="H18" s="7">
        <f t="shared" si="1"/>
        <v>0</v>
      </c>
      <c r="I18" s="22">
        <v>3</v>
      </c>
      <c r="J18" s="22">
        <f t="shared" si="2"/>
        <v>100</v>
      </c>
      <c r="K18" s="22"/>
      <c r="L18" s="22">
        <f t="shared" ref="L18:L29" si="12">IF(K18=0,,($K$9-K18)*$K$7*100/$K$9)</f>
        <v>0</v>
      </c>
      <c r="M18" s="22"/>
      <c r="N18" s="22">
        <f t="shared" si="4"/>
        <v>0</v>
      </c>
      <c r="O18" s="21"/>
      <c r="P18" s="21">
        <f t="shared" si="5"/>
        <v>0</v>
      </c>
      <c r="Q18" s="21"/>
      <c r="R18" s="21">
        <f t="shared" si="11"/>
        <v>0</v>
      </c>
      <c r="S18" s="7"/>
      <c r="T18" s="21">
        <f t="shared" si="6"/>
        <v>0</v>
      </c>
      <c r="U18" s="7">
        <v>11</v>
      </c>
      <c r="V18" s="21">
        <f t="shared" si="7"/>
        <v>46.153846153846153</v>
      </c>
      <c r="W18" s="7"/>
      <c r="X18" s="21">
        <f t="shared" si="8"/>
        <v>0</v>
      </c>
      <c r="Y18" s="7"/>
      <c r="Z18" s="7">
        <f t="shared" si="9"/>
        <v>0</v>
      </c>
      <c r="AA18" s="25">
        <f t="shared" si="10"/>
        <v>279.4871794871795</v>
      </c>
      <c r="AB18" s="18">
        <v>8</v>
      </c>
      <c r="AD18" s="76"/>
      <c r="AE18" s="76"/>
    </row>
    <row r="19" spans="1:31" x14ac:dyDescent="0.3">
      <c r="A19" s="18">
        <v>9</v>
      </c>
      <c r="B19" s="20" t="s">
        <v>618</v>
      </c>
      <c r="C19" s="20" t="s">
        <v>619</v>
      </c>
      <c r="D19" s="6" t="s">
        <v>355</v>
      </c>
      <c r="E19" s="13"/>
      <c r="F19" s="7">
        <f t="shared" si="0"/>
        <v>0</v>
      </c>
      <c r="G19" s="20"/>
      <c r="H19" s="7">
        <f t="shared" si="1"/>
        <v>0</v>
      </c>
      <c r="I19" s="20"/>
      <c r="J19" s="22">
        <f t="shared" si="2"/>
        <v>0</v>
      </c>
      <c r="K19" s="20"/>
      <c r="L19" s="22">
        <f t="shared" si="12"/>
        <v>0</v>
      </c>
      <c r="M19" s="13"/>
      <c r="N19" s="22">
        <f t="shared" si="4"/>
        <v>0</v>
      </c>
      <c r="O19" s="64">
        <v>43</v>
      </c>
      <c r="P19" s="21">
        <f t="shared" si="5"/>
        <v>255.68181818181819</v>
      </c>
      <c r="Q19" s="20"/>
      <c r="R19" s="21">
        <f t="shared" si="11"/>
        <v>0</v>
      </c>
      <c r="S19" s="6"/>
      <c r="T19" s="21">
        <f t="shared" si="6"/>
        <v>0</v>
      </c>
      <c r="U19" s="6"/>
      <c r="V19" s="21">
        <f t="shared" si="7"/>
        <v>0</v>
      </c>
      <c r="W19" s="6"/>
      <c r="X19" s="21">
        <f t="shared" si="8"/>
        <v>0</v>
      </c>
      <c r="Y19" s="6"/>
      <c r="Z19" s="7">
        <f t="shared" si="9"/>
        <v>0</v>
      </c>
      <c r="AA19" s="25">
        <f t="shared" si="10"/>
        <v>255.68181818181819</v>
      </c>
      <c r="AB19" s="18">
        <v>9</v>
      </c>
      <c r="AD19" s="76"/>
      <c r="AE19" s="76"/>
    </row>
    <row r="20" spans="1:31" x14ac:dyDescent="0.3">
      <c r="A20" s="18">
        <v>10</v>
      </c>
      <c r="B20" s="20" t="s">
        <v>907</v>
      </c>
      <c r="C20" s="13" t="s">
        <v>908</v>
      </c>
      <c r="D20" s="13" t="s">
        <v>909</v>
      </c>
      <c r="E20" s="13"/>
      <c r="F20" s="7">
        <f t="shared" si="0"/>
        <v>0</v>
      </c>
      <c r="G20" s="6"/>
      <c r="H20" s="7">
        <f t="shared" si="1"/>
        <v>0</v>
      </c>
      <c r="I20" s="13"/>
      <c r="J20" s="22">
        <f t="shared" si="2"/>
        <v>0</v>
      </c>
      <c r="K20" s="20"/>
      <c r="L20" s="22">
        <f t="shared" si="12"/>
        <v>0</v>
      </c>
      <c r="M20" s="13"/>
      <c r="N20" s="22">
        <f t="shared" si="4"/>
        <v>0</v>
      </c>
      <c r="O20" s="20"/>
      <c r="P20" s="21">
        <f t="shared" si="5"/>
        <v>0</v>
      </c>
      <c r="Q20" s="20"/>
      <c r="R20" s="21">
        <f t="shared" si="11"/>
        <v>0</v>
      </c>
      <c r="S20" s="6"/>
      <c r="T20" s="21">
        <f t="shared" si="6"/>
        <v>0</v>
      </c>
      <c r="U20" s="6">
        <v>3</v>
      </c>
      <c r="V20" s="21">
        <f t="shared" si="7"/>
        <v>230.76923076923077</v>
      </c>
      <c r="W20" s="6"/>
      <c r="X20" s="21">
        <f t="shared" si="8"/>
        <v>0</v>
      </c>
      <c r="Y20" s="6"/>
      <c r="Z20" s="7">
        <f t="shared" si="9"/>
        <v>0</v>
      </c>
      <c r="AA20" s="25">
        <f t="shared" si="10"/>
        <v>230.76923076923077</v>
      </c>
      <c r="AB20" s="18">
        <v>10</v>
      </c>
      <c r="AD20" s="76"/>
      <c r="AE20" s="76"/>
    </row>
    <row r="21" spans="1:31" x14ac:dyDescent="0.3">
      <c r="A21" s="18">
        <v>11</v>
      </c>
      <c r="B21" s="20" t="s">
        <v>248</v>
      </c>
      <c r="C21" s="20" t="s">
        <v>217</v>
      </c>
      <c r="D21" s="13" t="s">
        <v>240</v>
      </c>
      <c r="E21" s="13">
        <v>6</v>
      </c>
      <c r="F21" s="7">
        <f t="shared" si="0"/>
        <v>66.666666666666671</v>
      </c>
      <c r="G21" s="6"/>
      <c r="H21" s="7">
        <f t="shared" si="1"/>
        <v>0</v>
      </c>
      <c r="I21" s="20"/>
      <c r="J21" s="22">
        <f t="shared" si="2"/>
        <v>0</v>
      </c>
      <c r="K21" s="20"/>
      <c r="L21" s="22">
        <f t="shared" si="12"/>
        <v>0</v>
      </c>
      <c r="M21" s="13"/>
      <c r="N21" s="22">
        <f t="shared" si="4"/>
        <v>0</v>
      </c>
      <c r="O21" s="20"/>
      <c r="P21" s="21">
        <f t="shared" si="5"/>
        <v>0</v>
      </c>
      <c r="Q21" s="20"/>
      <c r="R21" s="21">
        <f t="shared" si="11"/>
        <v>0</v>
      </c>
      <c r="S21" s="6"/>
      <c r="T21" s="21">
        <f t="shared" si="6"/>
        <v>0</v>
      </c>
      <c r="U21" s="6">
        <v>7</v>
      </c>
      <c r="V21" s="21">
        <f t="shared" si="7"/>
        <v>138.46153846153845</v>
      </c>
      <c r="W21" s="6"/>
      <c r="X21" s="21">
        <f t="shared" si="8"/>
        <v>0</v>
      </c>
      <c r="Y21" s="6"/>
      <c r="Z21" s="7">
        <f t="shared" si="9"/>
        <v>0</v>
      </c>
      <c r="AA21" s="25">
        <f t="shared" si="10"/>
        <v>205.12820512820514</v>
      </c>
      <c r="AB21" s="18">
        <v>11</v>
      </c>
      <c r="AD21" s="76"/>
      <c r="AE21" s="76"/>
    </row>
    <row r="22" spans="1:31" x14ac:dyDescent="0.3">
      <c r="A22" s="18">
        <v>12</v>
      </c>
      <c r="B22" s="13" t="s">
        <v>906</v>
      </c>
      <c r="C22" s="13" t="s">
        <v>58</v>
      </c>
      <c r="D22" s="13" t="s">
        <v>355</v>
      </c>
      <c r="E22" s="22"/>
      <c r="F22" s="7">
        <f t="shared" si="0"/>
        <v>0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12"/>
        <v>0</v>
      </c>
      <c r="M22" s="22"/>
      <c r="N22" s="22">
        <f t="shared" si="4"/>
        <v>0</v>
      </c>
      <c r="O22" s="21"/>
      <c r="P22" s="21">
        <f t="shared" si="5"/>
        <v>0</v>
      </c>
      <c r="Q22" s="21"/>
      <c r="R22" s="21">
        <f t="shared" si="11"/>
        <v>0</v>
      </c>
      <c r="S22" s="7"/>
      <c r="T22" s="21">
        <f t="shared" si="6"/>
        <v>0</v>
      </c>
      <c r="U22" s="7">
        <v>8</v>
      </c>
      <c r="V22" s="21">
        <f t="shared" si="7"/>
        <v>115.38461538461539</v>
      </c>
      <c r="W22" s="7"/>
      <c r="X22" s="21">
        <f t="shared" si="8"/>
        <v>0</v>
      </c>
      <c r="Y22" s="7"/>
      <c r="Z22" s="7">
        <f t="shared" si="9"/>
        <v>0</v>
      </c>
      <c r="AA22" s="25">
        <f t="shared" si="10"/>
        <v>115.38461538461539</v>
      </c>
      <c r="AB22" s="18">
        <v>12</v>
      </c>
      <c r="AD22" s="76"/>
      <c r="AE22" s="76"/>
    </row>
    <row r="23" spans="1:31" x14ac:dyDescent="0.3">
      <c r="A23" s="18">
        <v>13</v>
      </c>
      <c r="B23" s="20" t="s">
        <v>682</v>
      </c>
      <c r="C23" s="20" t="s">
        <v>621</v>
      </c>
      <c r="D23" s="6" t="s">
        <v>101</v>
      </c>
      <c r="E23" s="22"/>
      <c r="F23" s="7">
        <f t="shared" si="0"/>
        <v>0</v>
      </c>
      <c r="G23" s="21"/>
      <c r="H23" s="7">
        <f t="shared" si="1"/>
        <v>0</v>
      </c>
      <c r="I23" s="22"/>
      <c r="J23" s="22">
        <f t="shared" si="2"/>
        <v>0</v>
      </c>
      <c r="K23" s="22"/>
      <c r="L23" s="22">
        <f t="shared" si="12"/>
        <v>0</v>
      </c>
      <c r="M23" s="22"/>
      <c r="N23" s="22">
        <f t="shared" si="4"/>
        <v>0</v>
      </c>
      <c r="O23" s="21"/>
      <c r="P23" s="21">
        <f t="shared" si="5"/>
        <v>0</v>
      </c>
      <c r="Q23" s="21">
        <v>6</v>
      </c>
      <c r="R23" s="21">
        <f t="shared" si="11"/>
        <v>66.666666666666671</v>
      </c>
      <c r="S23" s="7"/>
      <c r="T23" s="21">
        <f t="shared" si="6"/>
        <v>0</v>
      </c>
      <c r="U23" s="7"/>
      <c r="V23" s="21">
        <f t="shared" si="7"/>
        <v>0</v>
      </c>
      <c r="W23" s="7"/>
      <c r="X23" s="21">
        <f t="shared" si="8"/>
        <v>0</v>
      </c>
      <c r="Y23" s="7"/>
      <c r="Z23" s="7">
        <f t="shared" si="9"/>
        <v>0</v>
      </c>
      <c r="AA23" s="25">
        <f t="shared" si="10"/>
        <v>66.666666666666671</v>
      </c>
      <c r="AB23" s="18">
        <v>13</v>
      </c>
      <c r="AD23" s="76"/>
      <c r="AE23" s="76"/>
    </row>
    <row r="24" spans="1:31" x14ac:dyDescent="0.3">
      <c r="A24" s="18">
        <v>14</v>
      </c>
      <c r="B24" s="20" t="s">
        <v>606</v>
      </c>
      <c r="C24" s="20" t="s">
        <v>607</v>
      </c>
      <c r="D24" s="20" t="s">
        <v>201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12"/>
        <v>0</v>
      </c>
      <c r="M24" s="13">
        <v>7</v>
      </c>
      <c r="N24" s="22">
        <v>15</v>
      </c>
      <c r="O24" s="20"/>
      <c r="P24" s="21">
        <f t="shared" si="5"/>
        <v>0</v>
      </c>
      <c r="Q24" s="20"/>
      <c r="R24" s="21">
        <f t="shared" si="11"/>
        <v>0</v>
      </c>
      <c r="S24" s="6"/>
      <c r="T24" s="21">
        <f t="shared" si="6"/>
        <v>0</v>
      </c>
      <c r="U24" s="6">
        <v>12</v>
      </c>
      <c r="V24" s="21">
        <f t="shared" si="7"/>
        <v>23.076923076923077</v>
      </c>
      <c r="W24" s="6"/>
      <c r="X24" s="21">
        <f t="shared" si="8"/>
        <v>0</v>
      </c>
      <c r="Y24" s="6"/>
      <c r="Z24" s="7">
        <f t="shared" si="9"/>
        <v>0</v>
      </c>
      <c r="AA24" s="25">
        <f t="shared" si="10"/>
        <v>38.07692307692308</v>
      </c>
      <c r="AB24" s="18">
        <v>14</v>
      </c>
      <c r="AD24" s="76"/>
      <c r="AE24" s="76"/>
    </row>
    <row r="25" spans="1:31" x14ac:dyDescent="0.3">
      <c r="A25" s="18">
        <v>15</v>
      </c>
      <c r="B25" s="40" t="s">
        <v>250</v>
      </c>
      <c r="C25" s="40" t="s">
        <v>251</v>
      </c>
      <c r="D25" s="40" t="s">
        <v>243</v>
      </c>
      <c r="E25" s="22">
        <v>8</v>
      </c>
      <c r="F25" s="7">
        <f t="shared" si="0"/>
        <v>22.222222222222221</v>
      </c>
      <c r="G25" s="21"/>
      <c r="H25" s="7">
        <f t="shared" si="1"/>
        <v>0</v>
      </c>
      <c r="I25" s="22"/>
      <c r="J25" s="22">
        <f t="shared" si="2"/>
        <v>0</v>
      </c>
      <c r="K25" s="22"/>
      <c r="L25" s="22">
        <f t="shared" si="12"/>
        <v>0</v>
      </c>
      <c r="M25" s="22"/>
      <c r="N25" s="22">
        <f>IF(M25=0,,($M$9-M25)*$M$7*100/$M$9)</f>
        <v>0</v>
      </c>
      <c r="O25" s="21"/>
      <c r="P25" s="21">
        <f t="shared" si="5"/>
        <v>0</v>
      </c>
      <c r="Q25" s="21"/>
      <c r="R25" s="21">
        <f t="shared" si="11"/>
        <v>0</v>
      </c>
      <c r="S25" s="7"/>
      <c r="T25" s="21">
        <f t="shared" si="6"/>
        <v>0</v>
      </c>
      <c r="U25" s="7"/>
      <c r="V25" s="21">
        <f t="shared" si="7"/>
        <v>0</v>
      </c>
      <c r="W25" s="7"/>
      <c r="X25" s="21">
        <f t="shared" si="8"/>
        <v>0</v>
      </c>
      <c r="Y25" s="7"/>
      <c r="Z25" s="7">
        <f t="shared" si="9"/>
        <v>0</v>
      </c>
      <c r="AA25" s="25">
        <f t="shared" si="10"/>
        <v>22.222222222222221</v>
      </c>
      <c r="AB25" s="18">
        <v>15</v>
      </c>
      <c r="AD25" s="76"/>
      <c r="AE25" s="76"/>
    </row>
    <row r="26" spans="1:31" x14ac:dyDescent="0.3">
      <c r="A26" s="18">
        <v>16</v>
      </c>
      <c r="B26" s="13" t="s">
        <v>683</v>
      </c>
      <c r="C26" s="13" t="s">
        <v>684</v>
      </c>
      <c r="D26" s="13" t="s">
        <v>359</v>
      </c>
      <c r="E26" s="22"/>
      <c r="F26" s="7">
        <f t="shared" si="0"/>
        <v>0</v>
      </c>
      <c r="G26" s="21"/>
      <c r="H26" s="7">
        <f t="shared" si="1"/>
        <v>0</v>
      </c>
      <c r="I26" s="22"/>
      <c r="J26" s="22">
        <f t="shared" si="2"/>
        <v>0</v>
      </c>
      <c r="K26" s="22"/>
      <c r="L26" s="22">
        <f t="shared" si="12"/>
        <v>0</v>
      </c>
      <c r="M26" s="22"/>
      <c r="N26" s="22">
        <f>IF(M26=0,,($M$9-M26)*$M$7*100/$M$9)</f>
        <v>0</v>
      </c>
      <c r="O26" s="21"/>
      <c r="P26" s="21">
        <f t="shared" si="5"/>
        <v>0</v>
      </c>
      <c r="Q26" s="21">
        <v>8</v>
      </c>
      <c r="R26" s="21">
        <f t="shared" si="11"/>
        <v>22.222222222222221</v>
      </c>
      <c r="S26" s="7"/>
      <c r="T26" s="21">
        <f t="shared" si="6"/>
        <v>0</v>
      </c>
      <c r="U26" s="7"/>
      <c r="V26" s="21">
        <f t="shared" si="7"/>
        <v>0</v>
      </c>
      <c r="W26" s="7"/>
      <c r="X26" s="21">
        <f t="shared" si="8"/>
        <v>0</v>
      </c>
      <c r="Y26" s="7"/>
      <c r="Z26" s="7">
        <f t="shared" si="9"/>
        <v>0</v>
      </c>
      <c r="AA26" s="25">
        <f t="shared" si="10"/>
        <v>22.222222222222221</v>
      </c>
      <c r="AB26" s="18">
        <v>16</v>
      </c>
      <c r="AD26" s="76"/>
      <c r="AE26" s="76"/>
    </row>
    <row r="27" spans="1:31" x14ac:dyDescent="0.3">
      <c r="A27" s="18">
        <v>17</v>
      </c>
      <c r="B27" s="20" t="s">
        <v>577</v>
      </c>
      <c r="C27" s="20" t="s">
        <v>249</v>
      </c>
      <c r="D27" s="13" t="s">
        <v>60</v>
      </c>
      <c r="E27" s="13"/>
      <c r="F27" s="7">
        <f t="shared" si="0"/>
        <v>0</v>
      </c>
      <c r="G27" s="6"/>
      <c r="H27" s="7">
        <f t="shared" si="1"/>
        <v>0</v>
      </c>
      <c r="I27" s="13"/>
      <c r="J27" s="22">
        <f t="shared" si="2"/>
        <v>0</v>
      </c>
      <c r="K27" s="20"/>
      <c r="L27" s="22">
        <f t="shared" si="12"/>
        <v>0</v>
      </c>
      <c r="M27" s="13"/>
      <c r="N27" s="22">
        <f>IF(M27=0,,($M$9-M27)*$M$7*100/$M$9)</f>
        <v>0</v>
      </c>
      <c r="O27" s="20"/>
      <c r="P27" s="21">
        <f t="shared" si="5"/>
        <v>0</v>
      </c>
      <c r="Q27" s="20">
        <v>9</v>
      </c>
      <c r="R27" s="21">
        <v>11</v>
      </c>
      <c r="S27" s="6"/>
      <c r="T27" s="21">
        <f t="shared" si="6"/>
        <v>0</v>
      </c>
      <c r="U27" s="6"/>
      <c r="V27" s="21">
        <f t="shared" si="7"/>
        <v>0</v>
      </c>
      <c r="W27" s="6"/>
      <c r="X27" s="21">
        <f t="shared" si="8"/>
        <v>0</v>
      </c>
      <c r="Y27" s="6"/>
      <c r="Z27" s="7">
        <f t="shared" si="9"/>
        <v>0</v>
      </c>
      <c r="AA27" s="25">
        <f t="shared" si="10"/>
        <v>11</v>
      </c>
      <c r="AB27" s="18">
        <v>17</v>
      </c>
      <c r="AD27" s="76"/>
      <c r="AE27" s="76"/>
    </row>
    <row r="28" spans="1:31" x14ac:dyDescent="0.3">
      <c r="A28" s="18">
        <v>18</v>
      </c>
      <c r="B28" s="13" t="s">
        <v>877</v>
      </c>
      <c r="C28" s="40" t="s">
        <v>878</v>
      </c>
      <c r="D28" s="40" t="s">
        <v>101</v>
      </c>
      <c r="E28" s="13"/>
      <c r="F28" s="7">
        <f t="shared" si="0"/>
        <v>0</v>
      </c>
      <c r="G28" s="6"/>
      <c r="H28" s="7">
        <f t="shared" si="1"/>
        <v>0</v>
      </c>
      <c r="I28" s="20"/>
      <c r="J28" s="22">
        <f t="shared" si="2"/>
        <v>0</v>
      </c>
      <c r="K28" s="20"/>
      <c r="L28" s="22">
        <f t="shared" si="12"/>
        <v>0</v>
      </c>
      <c r="M28" s="13"/>
      <c r="N28" s="22">
        <f>IF(M28=0,,($M$9-M28)*$M$7*100/$M$9)</f>
        <v>0</v>
      </c>
      <c r="O28" s="20"/>
      <c r="P28" s="21">
        <f t="shared" si="5"/>
        <v>0</v>
      </c>
      <c r="Q28" s="20"/>
      <c r="R28" s="21">
        <f>IF(Q28=0,,($Q$9-Q28)*$Q$7*100/$Q$9)</f>
        <v>0</v>
      </c>
      <c r="S28" s="6"/>
      <c r="T28" s="21">
        <f t="shared" si="6"/>
        <v>0</v>
      </c>
      <c r="U28" s="6">
        <v>13</v>
      </c>
      <c r="V28" s="21">
        <v>11</v>
      </c>
      <c r="W28" s="6"/>
      <c r="X28" s="21">
        <f t="shared" si="8"/>
        <v>0</v>
      </c>
      <c r="Y28" s="6"/>
      <c r="Z28" s="7">
        <f t="shared" si="9"/>
        <v>0</v>
      </c>
      <c r="AA28" s="25">
        <f t="shared" si="10"/>
        <v>11</v>
      </c>
      <c r="AB28" s="18">
        <v>18</v>
      </c>
      <c r="AD28" s="76"/>
      <c r="AE28" s="76"/>
    </row>
    <row r="29" spans="1:31" x14ac:dyDescent="0.3">
      <c r="A29" s="18">
        <v>19</v>
      </c>
      <c r="B29" s="13"/>
      <c r="C29" s="13"/>
      <c r="D29" s="13"/>
      <c r="E29" s="13"/>
      <c r="F29" s="7">
        <f t="shared" si="0"/>
        <v>0</v>
      </c>
      <c r="G29" s="13"/>
      <c r="H29" s="7">
        <f t="shared" si="1"/>
        <v>0</v>
      </c>
      <c r="I29" s="13"/>
      <c r="J29" s="22">
        <f t="shared" si="2"/>
        <v>0</v>
      </c>
      <c r="K29" s="20"/>
      <c r="L29" s="22">
        <f t="shared" si="12"/>
        <v>0</v>
      </c>
      <c r="M29" s="13"/>
      <c r="N29" s="22">
        <f>IF(M29=0,,($M$9-M29)*$M$7*100/$M$9)</f>
        <v>0</v>
      </c>
      <c r="O29" s="20"/>
      <c r="P29" s="21">
        <f t="shared" si="5"/>
        <v>0</v>
      </c>
      <c r="Q29" s="20"/>
      <c r="R29" s="21">
        <f>IF(Q29=0,,($Q$9-Q29)*$Q$7*100/$Q$9)</f>
        <v>0</v>
      </c>
      <c r="S29" s="6"/>
      <c r="T29" s="21">
        <f t="shared" si="6"/>
        <v>0</v>
      </c>
      <c r="U29" s="6"/>
      <c r="V29" s="21">
        <f>IF(U29=0,,($U$9-U29)*$U$7*100/$U$9)</f>
        <v>0</v>
      </c>
      <c r="W29" s="6"/>
      <c r="X29" s="21">
        <f t="shared" si="8"/>
        <v>0</v>
      </c>
      <c r="Y29" s="6"/>
      <c r="Z29" s="7">
        <f t="shared" si="9"/>
        <v>0</v>
      </c>
      <c r="AA29" s="25">
        <f t="shared" si="10"/>
        <v>0</v>
      </c>
      <c r="AB29" s="18">
        <v>19</v>
      </c>
      <c r="AD29" s="76"/>
      <c r="AE29" s="76"/>
    </row>
    <row r="30" spans="1:31" x14ac:dyDescent="0.3">
      <c r="A30" s="18">
        <v>20</v>
      </c>
      <c r="B30" s="13"/>
      <c r="C30" s="13"/>
      <c r="D30" s="13"/>
      <c r="E30" s="13"/>
      <c r="F30" s="7">
        <f t="shared" ref="F30:F31" si="13">IF(E30=0,,($E$9-E30)*$E$7*100/$E$9)</f>
        <v>0</v>
      </c>
      <c r="G30" s="6"/>
      <c r="H30" s="7">
        <f t="shared" ref="H30:H31" si="14">IF(G30=0,,($G$9-G30)*$G$7*100/$G$9)</f>
        <v>0</v>
      </c>
      <c r="I30" s="20"/>
      <c r="J30" s="22">
        <f t="shared" ref="J30:J31" si="15">IF(I30=0,,($I$9-I30)*$I$7*100/$I$9)</f>
        <v>0</v>
      </c>
      <c r="K30" s="20"/>
      <c r="L30" s="22">
        <f t="shared" ref="L30:L31" si="16">IF(K30=0,,($K$9-K30)*$K$7*100/$K$9)</f>
        <v>0</v>
      </c>
      <c r="M30" s="13"/>
      <c r="N30" s="22">
        <f t="shared" ref="N30:N31" si="17">IF(M30=0,,($M$9-M30)*$M$7*100/$M$9)</f>
        <v>0</v>
      </c>
      <c r="O30" s="20"/>
      <c r="P30" s="21">
        <f t="shared" ref="P30:P31" si="18">IF(O30=0,,($O$9-O30)*$O$7*100/$O$9)</f>
        <v>0</v>
      </c>
      <c r="Q30" s="20"/>
      <c r="R30" s="21">
        <f>IF(Q30=0,,($Q$9-Q30)*$Q$7*100/$Q$9)</f>
        <v>0</v>
      </c>
      <c r="S30" s="6"/>
      <c r="T30" s="21">
        <f t="shared" ref="T30:T31" si="19">IF(S30=0,,($S$9-S30)*$S$7*100/$S$9)</f>
        <v>0</v>
      </c>
      <c r="U30" s="6"/>
      <c r="V30" s="21">
        <f>IF(U30=0,,($U$9-U30)*$U$7*100/$U$9)</f>
        <v>0</v>
      </c>
      <c r="W30" s="6"/>
      <c r="X30" s="21">
        <f t="shared" ref="X30:X31" si="20">IF(W30=0,,($W$9-W30)*$W$7*100/$W$9)</f>
        <v>0</v>
      </c>
      <c r="Y30" s="6"/>
      <c r="Z30" s="7">
        <f t="shared" ref="Z30:Z31" si="21">IF(Y30=0,,($Y$9-Y30)*$Y$7*100/$Y$9)</f>
        <v>0</v>
      </c>
      <c r="AA30" s="25">
        <f t="shared" ref="AA30:AA31" si="22">SUM(F30+H30+J30+L30+N30+P30+R30+T30+V30+X30+Z30)</f>
        <v>0</v>
      </c>
      <c r="AB30" s="18">
        <v>20</v>
      </c>
      <c r="AD30" s="76"/>
      <c r="AE30" s="76"/>
    </row>
    <row r="31" spans="1:31" x14ac:dyDescent="0.3">
      <c r="A31" s="18">
        <v>21</v>
      </c>
      <c r="B31" s="13"/>
      <c r="C31" s="13"/>
      <c r="D31" s="13"/>
      <c r="E31" s="13"/>
      <c r="F31" s="7">
        <f t="shared" si="13"/>
        <v>0</v>
      </c>
      <c r="G31" s="6"/>
      <c r="H31" s="7">
        <f t="shared" si="14"/>
        <v>0</v>
      </c>
      <c r="I31" s="20"/>
      <c r="J31" s="22">
        <f t="shared" si="15"/>
        <v>0</v>
      </c>
      <c r="K31" s="20"/>
      <c r="L31" s="22">
        <f t="shared" si="16"/>
        <v>0</v>
      </c>
      <c r="M31" s="13"/>
      <c r="N31" s="22">
        <f t="shared" si="17"/>
        <v>0</v>
      </c>
      <c r="O31" s="20"/>
      <c r="P31" s="21">
        <f t="shared" si="18"/>
        <v>0</v>
      </c>
      <c r="Q31" s="20"/>
      <c r="R31" s="21">
        <f>IF(Q31=0,,($Q$9-Q31)*$Q$7*100/$Q$9)</f>
        <v>0</v>
      </c>
      <c r="S31" s="6"/>
      <c r="T31" s="21">
        <f t="shared" si="19"/>
        <v>0</v>
      </c>
      <c r="U31" s="6"/>
      <c r="V31" s="21">
        <f>IF(U31=0,,($U$9-U31)*$U$7*100/$U$9)</f>
        <v>0</v>
      </c>
      <c r="W31" s="6"/>
      <c r="X31" s="21">
        <f t="shared" si="20"/>
        <v>0</v>
      </c>
      <c r="Y31" s="6"/>
      <c r="Z31" s="7">
        <f t="shared" si="21"/>
        <v>0</v>
      </c>
      <c r="AA31" s="25">
        <f t="shared" si="22"/>
        <v>0</v>
      </c>
      <c r="AB31" s="18">
        <v>21</v>
      </c>
      <c r="AD31" s="76"/>
      <c r="AE31" s="76"/>
    </row>
    <row r="32" spans="1:31" x14ac:dyDescent="0.3">
      <c r="A32" s="18">
        <v>23</v>
      </c>
      <c r="B32" s="6"/>
      <c r="C32" s="6"/>
      <c r="D32" s="6"/>
      <c r="E32" s="13"/>
      <c r="F32" s="7">
        <f t="shared" ref="F32" si="23">IF(E32=0,,($E$9-E32)*$E$7*100/$E$9)</f>
        <v>0</v>
      </c>
      <c r="G32" s="13"/>
      <c r="H32" s="7">
        <f t="shared" ref="H32" si="24">IF(G32=0,,($G$9-G32)*$G$7*100/$G$9)</f>
        <v>0</v>
      </c>
      <c r="I32" s="13"/>
      <c r="J32" s="22">
        <f t="shared" ref="J32" si="25">IF(I32=0,,($I$9-I32)*$I$7*100/$I$9)</f>
        <v>0</v>
      </c>
      <c r="K32" s="20"/>
      <c r="L32" s="22">
        <f t="shared" ref="L32" si="26">IF(K32=0,,($K$9-K32)*$K$7*100/$K$9)</f>
        <v>0</v>
      </c>
      <c r="M32" s="13"/>
      <c r="N32" s="22">
        <f t="shared" ref="N32" si="27">IF(M32=0,,($M$9-M32)*$M$7*100/$M$9)</f>
        <v>0</v>
      </c>
      <c r="O32" s="20"/>
      <c r="P32" s="21">
        <f t="shared" ref="P32" si="28">IF(O32=0,,($O$9-O32)*$O$7*100/$O$9)</f>
        <v>0</v>
      </c>
      <c r="Q32" s="20"/>
      <c r="R32" s="21">
        <f t="shared" ref="R32" si="29">IF(Q32=0,,($Q$9-Q32)*$Q$7*100/$Q$9)</f>
        <v>0</v>
      </c>
      <c r="S32" s="6"/>
      <c r="T32" s="21"/>
      <c r="U32" s="6"/>
      <c r="V32" s="21">
        <f>IF(U32=0,,($U$9-U32)*$U$7*100/$U$9)</f>
        <v>0</v>
      </c>
      <c r="W32" s="6"/>
      <c r="X32" s="21">
        <f t="shared" ref="X32" si="30">IF(W32=0,,($W$9-W32)*$W$7*100/$W$9)</f>
        <v>0</v>
      </c>
      <c r="Y32" s="6"/>
      <c r="Z32" s="7">
        <f t="shared" ref="Z32" si="31">IF(Y32=0,,($Y$9-Y32)*$Y$7*100/$Y$9)</f>
        <v>0</v>
      </c>
      <c r="AA32" s="25">
        <f t="shared" ref="AA32" si="32">SUM(F32+H32+J32+L32+N32+P32+R32+T32+V32+X32+Z32)</f>
        <v>0</v>
      </c>
      <c r="AB32" s="18">
        <v>23</v>
      </c>
      <c r="AD32" s="76"/>
      <c r="AE32" s="76"/>
    </row>
    <row r="33" spans="1:31" x14ac:dyDescent="0.3">
      <c r="A33" s="18">
        <v>24</v>
      </c>
      <c r="B33" s="6"/>
      <c r="C33" s="6"/>
      <c r="D33" s="6"/>
      <c r="E33" s="13"/>
      <c r="F33" s="7">
        <f t="shared" ref="F33:F48" si="33">IF(E33=0,,($E$9-E33)*$E$7*100/$E$9)</f>
        <v>0</v>
      </c>
      <c r="G33" s="6"/>
      <c r="H33" s="7">
        <f t="shared" ref="H33:H48" si="34">IF(G33=0,,($G$9-G33)*$G$7*100/$G$9)</f>
        <v>0</v>
      </c>
      <c r="I33" s="20"/>
      <c r="J33" s="22">
        <f t="shared" ref="J33:J48" si="35">IF(I33=0,,($I$9-I33)*$I$7*100/$I$9)</f>
        <v>0</v>
      </c>
      <c r="K33" s="20"/>
      <c r="L33" s="22">
        <f t="shared" ref="L33:L37" si="36">IF(K33=0,,($K$9-K33)*$K$7*100/$K$9)</f>
        <v>0</v>
      </c>
      <c r="M33" s="13"/>
      <c r="N33" s="22">
        <f t="shared" ref="N33:N48" si="37">IF(M33=0,,($M$9-M33)*$M$7*100/$M$9)</f>
        <v>0</v>
      </c>
      <c r="O33" s="20"/>
      <c r="P33" s="21">
        <f t="shared" ref="P33:P48" si="38">IF(O33=0,,($O$9-O33)*$O$7*100/$O$9)</f>
        <v>0</v>
      </c>
      <c r="Q33" s="20"/>
      <c r="R33" s="21">
        <f t="shared" ref="R33:R48" si="39">IF(Q33=0,,($Q$9-Q33)*$Q$7*100/$Q$9)</f>
        <v>0</v>
      </c>
      <c r="S33" s="6"/>
      <c r="T33" s="21">
        <f>IF(S33=0,,($S$9-S33)*$S$7*100/$S$9)</f>
        <v>0</v>
      </c>
      <c r="U33" s="6"/>
      <c r="V33" s="21">
        <f t="shared" ref="V33:V48" si="40">IF(U33=0,,($U$9-U33)*$U$7*100/$U$9)</f>
        <v>0</v>
      </c>
      <c r="W33" s="6"/>
      <c r="X33" s="21">
        <f t="shared" ref="X33:X48" si="41">IF(W33=0,,($W$9-W33)*$W$7*100/$W$9)</f>
        <v>0</v>
      </c>
      <c r="Y33" s="6"/>
      <c r="Z33" s="7">
        <f t="shared" ref="Z33:Z48" si="42">IF(Y33=0,,($Y$9-Y33)*$Y$7*100/$Y$9)</f>
        <v>0</v>
      </c>
      <c r="AA33" s="25">
        <f t="shared" ref="AA33:AA48" si="43">SUM(F33+H33+J33+L33+N33+P33+R33+T33+V33+X33+Z33)</f>
        <v>0</v>
      </c>
      <c r="AB33" s="18">
        <v>24</v>
      </c>
      <c r="AD33" s="76"/>
      <c r="AE33" s="76"/>
    </row>
    <row r="34" spans="1:31" x14ac:dyDescent="0.3">
      <c r="A34" s="18">
        <v>25</v>
      </c>
      <c r="B34" s="6"/>
      <c r="C34" s="6"/>
      <c r="D34" s="6"/>
      <c r="E34" s="13"/>
      <c r="F34" s="7">
        <f t="shared" si="33"/>
        <v>0</v>
      </c>
      <c r="G34" s="6"/>
      <c r="H34" s="7">
        <f t="shared" si="34"/>
        <v>0</v>
      </c>
      <c r="I34" s="13"/>
      <c r="J34" s="22">
        <f t="shared" si="35"/>
        <v>0</v>
      </c>
      <c r="K34" s="20"/>
      <c r="L34" s="22">
        <f t="shared" si="36"/>
        <v>0</v>
      </c>
      <c r="M34" s="13"/>
      <c r="N34" s="22">
        <f t="shared" si="37"/>
        <v>0</v>
      </c>
      <c r="O34" s="20"/>
      <c r="P34" s="21">
        <f t="shared" si="38"/>
        <v>0</v>
      </c>
      <c r="Q34" s="20"/>
      <c r="R34" s="21">
        <f t="shared" si="39"/>
        <v>0</v>
      </c>
      <c r="S34" s="6"/>
      <c r="T34" s="21">
        <f>IF(S34=0,,($S$9-S34)*$S$7*100/$S$9)</f>
        <v>0</v>
      </c>
      <c r="U34" s="6"/>
      <c r="V34" s="21">
        <f t="shared" si="40"/>
        <v>0</v>
      </c>
      <c r="W34" s="6"/>
      <c r="X34" s="21">
        <f t="shared" si="41"/>
        <v>0</v>
      </c>
      <c r="Y34" s="6"/>
      <c r="Z34" s="7">
        <f t="shared" si="42"/>
        <v>0</v>
      </c>
      <c r="AA34" s="25">
        <f t="shared" si="43"/>
        <v>0</v>
      </c>
      <c r="AB34" s="18">
        <v>25</v>
      </c>
      <c r="AD34" s="76"/>
      <c r="AE34" s="76"/>
    </row>
    <row r="35" spans="1:31" x14ac:dyDescent="0.3">
      <c r="A35" s="18">
        <v>26</v>
      </c>
      <c r="B35" s="13"/>
      <c r="C35" s="13"/>
      <c r="D35" s="13"/>
      <c r="E35" s="13"/>
      <c r="F35" s="7">
        <f t="shared" si="33"/>
        <v>0</v>
      </c>
      <c r="G35" s="13"/>
      <c r="H35" s="7">
        <f t="shared" si="34"/>
        <v>0</v>
      </c>
      <c r="I35" s="13"/>
      <c r="J35" s="22">
        <f t="shared" si="35"/>
        <v>0</v>
      </c>
      <c r="K35" s="20"/>
      <c r="L35" s="22">
        <f t="shared" si="36"/>
        <v>0</v>
      </c>
      <c r="M35" s="13"/>
      <c r="N35" s="22">
        <f t="shared" si="37"/>
        <v>0</v>
      </c>
      <c r="O35" s="20"/>
      <c r="P35" s="21">
        <f t="shared" si="38"/>
        <v>0</v>
      </c>
      <c r="Q35" s="20"/>
      <c r="R35" s="21">
        <f t="shared" si="39"/>
        <v>0</v>
      </c>
      <c r="S35" s="6"/>
      <c r="T35" s="21"/>
      <c r="U35" s="6"/>
      <c r="V35" s="21">
        <f t="shared" si="40"/>
        <v>0</v>
      </c>
      <c r="W35" s="6"/>
      <c r="X35" s="21">
        <f t="shared" si="41"/>
        <v>0</v>
      </c>
      <c r="Y35" s="6"/>
      <c r="Z35" s="7">
        <f t="shared" si="42"/>
        <v>0</v>
      </c>
      <c r="AA35" s="25">
        <f t="shared" si="43"/>
        <v>0</v>
      </c>
      <c r="AB35" s="18">
        <v>26</v>
      </c>
      <c r="AD35" s="76"/>
      <c r="AE35" s="76"/>
    </row>
    <row r="36" spans="1:31" x14ac:dyDescent="0.3">
      <c r="A36" s="18">
        <v>27</v>
      </c>
      <c r="B36" s="13"/>
      <c r="C36" s="13"/>
      <c r="D36" s="13"/>
      <c r="E36" s="13"/>
      <c r="F36" s="7">
        <f t="shared" si="33"/>
        <v>0</v>
      </c>
      <c r="G36" s="6"/>
      <c r="H36" s="7">
        <f t="shared" si="34"/>
        <v>0</v>
      </c>
      <c r="I36" s="20"/>
      <c r="J36" s="22">
        <f t="shared" si="35"/>
        <v>0</v>
      </c>
      <c r="K36" s="20"/>
      <c r="L36" s="22">
        <f t="shared" si="36"/>
        <v>0</v>
      </c>
      <c r="M36" s="13"/>
      <c r="N36" s="22">
        <f t="shared" si="37"/>
        <v>0</v>
      </c>
      <c r="O36" s="20"/>
      <c r="P36" s="21">
        <f t="shared" si="38"/>
        <v>0</v>
      </c>
      <c r="Q36" s="20"/>
      <c r="R36" s="21">
        <f t="shared" si="39"/>
        <v>0</v>
      </c>
      <c r="S36" s="6"/>
      <c r="T36" s="21">
        <f>IF(S36=0,,($S$9-S36)*$S$7*100/$S$9)</f>
        <v>0</v>
      </c>
      <c r="U36" s="6"/>
      <c r="V36" s="21">
        <f t="shared" si="40"/>
        <v>0</v>
      </c>
      <c r="W36" s="6"/>
      <c r="X36" s="21">
        <f t="shared" si="41"/>
        <v>0</v>
      </c>
      <c r="Y36" s="6"/>
      <c r="Z36" s="7">
        <f t="shared" si="42"/>
        <v>0</v>
      </c>
      <c r="AA36" s="25">
        <f t="shared" si="43"/>
        <v>0</v>
      </c>
      <c r="AB36" s="18">
        <v>27</v>
      </c>
      <c r="AD36" s="76"/>
      <c r="AE36" s="76"/>
    </row>
    <row r="37" spans="1:31" x14ac:dyDescent="0.3">
      <c r="A37" s="18">
        <v>28</v>
      </c>
      <c r="E37" s="13"/>
      <c r="F37" s="7">
        <f t="shared" si="33"/>
        <v>0</v>
      </c>
      <c r="G37" s="13"/>
      <c r="H37" s="7">
        <f t="shared" si="34"/>
        <v>0</v>
      </c>
      <c r="I37" s="13"/>
      <c r="J37" s="22">
        <f t="shared" si="35"/>
        <v>0</v>
      </c>
      <c r="K37" s="20"/>
      <c r="L37" s="22">
        <f t="shared" si="36"/>
        <v>0</v>
      </c>
      <c r="M37" s="13"/>
      <c r="N37" s="22">
        <f t="shared" si="37"/>
        <v>0</v>
      </c>
      <c r="O37" s="20"/>
      <c r="P37" s="21">
        <f t="shared" si="38"/>
        <v>0</v>
      </c>
      <c r="Q37" s="20"/>
      <c r="R37" s="21">
        <f t="shared" si="39"/>
        <v>0</v>
      </c>
      <c r="S37" s="6"/>
      <c r="T37" s="21"/>
      <c r="U37" s="6"/>
      <c r="V37" s="21">
        <f t="shared" si="40"/>
        <v>0</v>
      </c>
      <c r="W37" s="6"/>
      <c r="X37" s="21">
        <f t="shared" si="41"/>
        <v>0</v>
      </c>
      <c r="Y37" s="6"/>
      <c r="Z37" s="7">
        <f t="shared" si="42"/>
        <v>0</v>
      </c>
      <c r="AA37" s="25">
        <f t="shared" si="43"/>
        <v>0</v>
      </c>
      <c r="AB37" s="18">
        <v>28</v>
      </c>
      <c r="AD37" s="76"/>
      <c r="AE37" s="76"/>
    </row>
    <row r="38" spans="1:31" x14ac:dyDescent="0.3">
      <c r="A38" s="18">
        <v>29</v>
      </c>
      <c r="B38" s="13"/>
      <c r="C38" s="13"/>
      <c r="D38" s="13"/>
      <c r="E38" s="13"/>
      <c r="F38" s="7">
        <f t="shared" si="33"/>
        <v>0</v>
      </c>
      <c r="G38" s="13"/>
      <c r="H38" s="7">
        <f t="shared" si="34"/>
        <v>0</v>
      </c>
      <c r="I38" s="13"/>
      <c r="J38" s="22">
        <f t="shared" si="35"/>
        <v>0</v>
      </c>
      <c r="K38" s="20"/>
      <c r="L38" s="22">
        <v>0</v>
      </c>
      <c r="M38" s="13"/>
      <c r="N38" s="22">
        <f t="shared" si="37"/>
        <v>0</v>
      </c>
      <c r="O38" s="20"/>
      <c r="P38" s="21">
        <f t="shared" si="38"/>
        <v>0</v>
      </c>
      <c r="Q38" s="20"/>
      <c r="R38" s="21">
        <f t="shared" si="39"/>
        <v>0</v>
      </c>
      <c r="S38" s="6"/>
      <c r="T38" s="21"/>
      <c r="U38" s="6"/>
      <c r="V38" s="21">
        <f t="shared" si="40"/>
        <v>0</v>
      </c>
      <c r="W38" s="6"/>
      <c r="X38" s="21">
        <f t="shared" si="41"/>
        <v>0</v>
      </c>
      <c r="Y38" s="6"/>
      <c r="Z38" s="7">
        <f t="shared" si="42"/>
        <v>0</v>
      </c>
      <c r="AA38" s="25">
        <f t="shared" si="43"/>
        <v>0</v>
      </c>
      <c r="AB38" s="18">
        <v>29</v>
      </c>
      <c r="AD38" s="76"/>
      <c r="AE38" s="76"/>
    </row>
    <row r="39" spans="1:31" x14ac:dyDescent="0.3">
      <c r="A39" s="18">
        <v>30</v>
      </c>
      <c r="B39" s="13"/>
      <c r="C39" s="13"/>
      <c r="D39" s="13"/>
      <c r="E39" s="13"/>
      <c r="F39" s="7">
        <f t="shared" si="33"/>
        <v>0</v>
      </c>
      <c r="G39" s="13"/>
      <c r="H39" s="7">
        <f t="shared" si="34"/>
        <v>0</v>
      </c>
      <c r="I39" s="13"/>
      <c r="J39" s="22">
        <f t="shared" si="35"/>
        <v>0</v>
      </c>
      <c r="K39" s="13"/>
      <c r="L39" s="22">
        <f t="shared" ref="L39:L48" si="44">IF(K39=0,,($K$9-K39)*$K$7*100/$K$9)</f>
        <v>0</v>
      </c>
      <c r="M39" s="13"/>
      <c r="N39" s="22">
        <f t="shared" si="37"/>
        <v>0</v>
      </c>
      <c r="O39" s="20"/>
      <c r="P39" s="21">
        <f t="shared" si="38"/>
        <v>0</v>
      </c>
      <c r="Q39" s="20"/>
      <c r="R39" s="21">
        <f t="shared" si="39"/>
        <v>0</v>
      </c>
      <c r="S39" s="6"/>
      <c r="T39" s="21">
        <f t="shared" ref="T39:T48" si="45">IF(S39=0,,($S$9-S39)*$S$7*100/$S$9)</f>
        <v>0</v>
      </c>
      <c r="U39" s="6"/>
      <c r="V39" s="21">
        <f t="shared" si="40"/>
        <v>0</v>
      </c>
      <c r="W39" s="6"/>
      <c r="X39" s="21">
        <f t="shared" si="41"/>
        <v>0</v>
      </c>
      <c r="Y39" s="6"/>
      <c r="Z39" s="7">
        <f t="shared" si="42"/>
        <v>0</v>
      </c>
      <c r="AA39" s="25">
        <f t="shared" si="43"/>
        <v>0</v>
      </c>
      <c r="AB39" s="18">
        <v>30</v>
      </c>
      <c r="AD39" s="76"/>
      <c r="AE39" s="76"/>
    </row>
    <row r="40" spans="1:31" x14ac:dyDescent="0.3">
      <c r="A40" s="18">
        <v>31</v>
      </c>
      <c r="B40" s="13"/>
      <c r="C40" s="13"/>
      <c r="D40" s="13"/>
      <c r="E40" s="13"/>
      <c r="F40" s="7">
        <f t="shared" si="33"/>
        <v>0</v>
      </c>
      <c r="G40" s="13"/>
      <c r="H40" s="7">
        <f t="shared" si="34"/>
        <v>0</v>
      </c>
      <c r="I40" s="13"/>
      <c r="J40" s="22">
        <f t="shared" si="35"/>
        <v>0</v>
      </c>
      <c r="K40" s="13"/>
      <c r="L40" s="22">
        <f t="shared" si="44"/>
        <v>0</v>
      </c>
      <c r="M40" s="13"/>
      <c r="N40" s="22">
        <f t="shared" si="37"/>
        <v>0</v>
      </c>
      <c r="O40" s="20"/>
      <c r="P40" s="21">
        <f t="shared" si="38"/>
        <v>0</v>
      </c>
      <c r="Q40" s="20"/>
      <c r="R40" s="21">
        <f t="shared" si="39"/>
        <v>0</v>
      </c>
      <c r="S40" s="6"/>
      <c r="T40" s="21">
        <f t="shared" si="45"/>
        <v>0</v>
      </c>
      <c r="U40" s="6"/>
      <c r="V40" s="21">
        <f t="shared" si="40"/>
        <v>0</v>
      </c>
      <c r="W40" s="6"/>
      <c r="X40" s="21">
        <f t="shared" si="41"/>
        <v>0</v>
      </c>
      <c r="Y40" s="6"/>
      <c r="Z40" s="7">
        <f t="shared" si="42"/>
        <v>0</v>
      </c>
      <c r="AA40" s="25">
        <f t="shared" si="43"/>
        <v>0</v>
      </c>
      <c r="AB40" s="18">
        <v>31</v>
      </c>
      <c r="AD40" s="76"/>
      <c r="AE40" s="76"/>
    </row>
    <row r="41" spans="1:31" x14ac:dyDescent="0.3">
      <c r="A41" s="18">
        <v>32</v>
      </c>
      <c r="B41" s="13"/>
      <c r="C41" s="13"/>
      <c r="D41" s="13"/>
      <c r="E41" s="13"/>
      <c r="F41" s="7">
        <f t="shared" si="33"/>
        <v>0</v>
      </c>
      <c r="G41" s="13"/>
      <c r="H41" s="7">
        <f t="shared" si="34"/>
        <v>0</v>
      </c>
      <c r="I41" s="13"/>
      <c r="J41" s="22">
        <f t="shared" si="35"/>
        <v>0</v>
      </c>
      <c r="K41" s="13"/>
      <c r="L41" s="22">
        <f t="shared" si="44"/>
        <v>0</v>
      </c>
      <c r="M41" s="13"/>
      <c r="N41" s="22">
        <f t="shared" si="37"/>
        <v>0</v>
      </c>
      <c r="O41" s="20"/>
      <c r="P41" s="21">
        <f t="shared" si="38"/>
        <v>0</v>
      </c>
      <c r="Q41" s="20"/>
      <c r="R41" s="21">
        <f t="shared" si="39"/>
        <v>0</v>
      </c>
      <c r="S41" s="6"/>
      <c r="T41" s="21">
        <f t="shared" si="45"/>
        <v>0</v>
      </c>
      <c r="U41" s="6"/>
      <c r="V41" s="21">
        <f t="shared" si="40"/>
        <v>0</v>
      </c>
      <c r="W41" s="6"/>
      <c r="X41" s="21">
        <f t="shared" si="41"/>
        <v>0</v>
      </c>
      <c r="Y41" s="6"/>
      <c r="Z41" s="7">
        <f t="shared" si="42"/>
        <v>0</v>
      </c>
      <c r="AA41" s="25">
        <f t="shared" si="43"/>
        <v>0</v>
      </c>
      <c r="AB41" s="18">
        <v>32</v>
      </c>
      <c r="AD41" s="76"/>
      <c r="AE41" s="76"/>
    </row>
    <row r="42" spans="1:31" x14ac:dyDescent="0.3">
      <c r="A42" s="18">
        <v>33</v>
      </c>
      <c r="B42" s="13"/>
      <c r="C42" s="13"/>
      <c r="D42" s="13"/>
      <c r="E42" s="13"/>
      <c r="F42" s="7">
        <f t="shared" si="33"/>
        <v>0</v>
      </c>
      <c r="G42" s="6"/>
      <c r="H42" s="7">
        <f t="shared" si="34"/>
        <v>0</v>
      </c>
      <c r="I42" s="20"/>
      <c r="J42" s="22">
        <f t="shared" si="35"/>
        <v>0</v>
      </c>
      <c r="K42" s="20"/>
      <c r="L42" s="22">
        <f t="shared" si="44"/>
        <v>0</v>
      </c>
      <c r="M42" s="13"/>
      <c r="N42" s="22">
        <f t="shared" si="37"/>
        <v>0</v>
      </c>
      <c r="O42" s="20"/>
      <c r="P42" s="21">
        <f t="shared" si="38"/>
        <v>0</v>
      </c>
      <c r="Q42" s="20"/>
      <c r="R42" s="21">
        <f t="shared" si="39"/>
        <v>0</v>
      </c>
      <c r="S42" s="6"/>
      <c r="T42" s="21">
        <f t="shared" si="45"/>
        <v>0</v>
      </c>
      <c r="U42" s="6"/>
      <c r="V42" s="21">
        <f t="shared" si="40"/>
        <v>0</v>
      </c>
      <c r="W42" s="6"/>
      <c r="X42" s="21">
        <f t="shared" si="41"/>
        <v>0</v>
      </c>
      <c r="Y42" s="6"/>
      <c r="Z42" s="7">
        <f t="shared" si="42"/>
        <v>0</v>
      </c>
      <c r="AA42" s="25">
        <f t="shared" si="43"/>
        <v>0</v>
      </c>
      <c r="AB42" s="18">
        <v>33</v>
      </c>
      <c r="AD42" s="76"/>
      <c r="AE42" s="76"/>
    </row>
    <row r="43" spans="1:31" x14ac:dyDescent="0.3">
      <c r="A43" s="18">
        <v>34</v>
      </c>
      <c r="B43" s="13"/>
      <c r="C43" s="13"/>
      <c r="D43" s="13"/>
      <c r="E43" s="13"/>
      <c r="F43" s="7">
        <f t="shared" si="33"/>
        <v>0</v>
      </c>
      <c r="G43" s="6"/>
      <c r="H43" s="7">
        <f t="shared" si="34"/>
        <v>0</v>
      </c>
      <c r="I43" s="13"/>
      <c r="J43" s="22">
        <f t="shared" si="35"/>
        <v>0</v>
      </c>
      <c r="K43" s="20"/>
      <c r="L43" s="22">
        <f t="shared" si="44"/>
        <v>0</v>
      </c>
      <c r="M43" s="13"/>
      <c r="N43" s="22">
        <f t="shared" si="37"/>
        <v>0</v>
      </c>
      <c r="O43" s="20"/>
      <c r="P43" s="21">
        <f t="shared" si="38"/>
        <v>0</v>
      </c>
      <c r="Q43" s="20"/>
      <c r="R43" s="21">
        <f t="shared" si="39"/>
        <v>0</v>
      </c>
      <c r="S43" s="6"/>
      <c r="T43" s="21">
        <f t="shared" si="45"/>
        <v>0</v>
      </c>
      <c r="U43" s="6"/>
      <c r="V43" s="21">
        <f t="shared" si="40"/>
        <v>0</v>
      </c>
      <c r="W43" s="6"/>
      <c r="X43" s="21">
        <f t="shared" si="41"/>
        <v>0</v>
      </c>
      <c r="Y43" s="6"/>
      <c r="Z43" s="7">
        <f t="shared" si="42"/>
        <v>0</v>
      </c>
      <c r="AA43" s="25">
        <f t="shared" si="43"/>
        <v>0</v>
      </c>
      <c r="AB43" s="18">
        <v>34</v>
      </c>
      <c r="AD43" s="76"/>
      <c r="AE43" s="76"/>
    </row>
    <row r="44" spans="1:31" x14ac:dyDescent="0.3">
      <c r="A44" s="18">
        <v>35</v>
      </c>
      <c r="B44" s="13"/>
      <c r="C44" s="13"/>
      <c r="D44" s="13"/>
      <c r="E44" s="13"/>
      <c r="F44" s="7">
        <f t="shared" si="33"/>
        <v>0</v>
      </c>
      <c r="G44" s="6"/>
      <c r="H44" s="7">
        <f t="shared" si="34"/>
        <v>0</v>
      </c>
      <c r="I44" s="13"/>
      <c r="J44" s="22">
        <f t="shared" si="35"/>
        <v>0</v>
      </c>
      <c r="K44" s="20"/>
      <c r="L44" s="22">
        <f t="shared" si="44"/>
        <v>0</v>
      </c>
      <c r="M44" s="13"/>
      <c r="N44" s="22">
        <f t="shared" si="37"/>
        <v>0</v>
      </c>
      <c r="O44" s="20"/>
      <c r="P44" s="21">
        <f t="shared" si="38"/>
        <v>0</v>
      </c>
      <c r="Q44" s="20"/>
      <c r="R44" s="21">
        <f t="shared" si="39"/>
        <v>0</v>
      </c>
      <c r="S44" s="6"/>
      <c r="T44" s="21">
        <f t="shared" si="45"/>
        <v>0</v>
      </c>
      <c r="U44" s="6"/>
      <c r="V44" s="21">
        <f t="shared" si="40"/>
        <v>0</v>
      </c>
      <c r="W44" s="6"/>
      <c r="X44" s="21">
        <f t="shared" si="41"/>
        <v>0</v>
      </c>
      <c r="Y44" s="6"/>
      <c r="Z44" s="7">
        <f t="shared" si="42"/>
        <v>0</v>
      </c>
      <c r="AA44" s="25">
        <f t="shared" si="43"/>
        <v>0</v>
      </c>
      <c r="AB44" s="18">
        <v>35</v>
      </c>
      <c r="AD44" s="76"/>
      <c r="AE44" s="76"/>
    </row>
    <row r="45" spans="1:31" x14ac:dyDescent="0.3">
      <c r="A45" s="18">
        <v>36</v>
      </c>
      <c r="E45" s="13"/>
      <c r="F45" s="7">
        <f t="shared" si="33"/>
        <v>0</v>
      </c>
      <c r="G45" s="6"/>
      <c r="H45" s="7">
        <f t="shared" si="34"/>
        <v>0</v>
      </c>
      <c r="I45" s="20"/>
      <c r="J45" s="22">
        <f t="shared" si="35"/>
        <v>0</v>
      </c>
      <c r="K45" s="20"/>
      <c r="L45" s="22">
        <f t="shared" si="44"/>
        <v>0</v>
      </c>
      <c r="M45" s="13"/>
      <c r="N45" s="22">
        <f t="shared" si="37"/>
        <v>0</v>
      </c>
      <c r="O45" s="20"/>
      <c r="P45" s="21">
        <f t="shared" si="38"/>
        <v>0</v>
      </c>
      <c r="Q45" s="20"/>
      <c r="R45" s="21">
        <f t="shared" si="39"/>
        <v>0</v>
      </c>
      <c r="S45" s="6"/>
      <c r="T45" s="21">
        <f t="shared" si="45"/>
        <v>0</v>
      </c>
      <c r="U45" s="6"/>
      <c r="V45" s="21">
        <f t="shared" si="40"/>
        <v>0</v>
      </c>
      <c r="W45" s="6"/>
      <c r="X45" s="21">
        <f t="shared" si="41"/>
        <v>0</v>
      </c>
      <c r="Y45" s="6"/>
      <c r="Z45" s="7">
        <f t="shared" si="42"/>
        <v>0</v>
      </c>
      <c r="AA45" s="25">
        <f t="shared" si="43"/>
        <v>0</v>
      </c>
      <c r="AB45" s="18">
        <v>36</v>
      </c>
      <c r="AD45" s="76"/>
      <c r="AE45" s="76"/>
    </row>
    <row r="46" spans="1:31" x14ac:dyDescent="0.3">
      <c r="A46" s="18">
        <v>37</v>
      </c>
      <c r="B46" s="13"/>
      <c r="C46" s="13"/>
      <c r="D46" s="13"/>
      <c r="E46" s="13"/>
      <c r="F46" s="7">
        <f t="shared" si="33"/>
        <v>0</v>
      </c>
      <c r="G46" s="6"/>
      <c r="H46" s="7">
        <f t="shared" si="34"/>
        <v>0</v>
      </c>
      <c r="I46" s="13"/>
      <c r="J46" s="22">
        <f t="shared" si="35"/>
        <v>0</v>
      </c>
      <c r="K46" s="20"/>
      <c r="L46" s="22">
        <f t="shared" si="44"/>
        <v>0</v>
      </c>
      <c r="M46" s="13"/>
      <c r="N46" s="22">
        <f t="shared" si="37"/>
        <v>0</v>
      </c>
      <c r="O46" s="20"/>
      <c r="P46" s="21">
        <f t="shared" si="38"/>
        <v>0</v>
      </c>
      <c r="Q46" s="20"/>
      <c r="R46" s="21">
        <f t="shared" si="39"/>
        <v>0</v>
      </c>
      <c r="S46" s="6"/>
      <c r="T46" s="21">
        <f t="shared" si="45"/>
        <v>0</v>
      </c>
      <c r="U46" s="6"/>
      <c r="V46" s="21">
        <f t="shared" si="40"/>
        <v>0</v>
      </c>
      <c r="W46" s="6"/>
      <c r="X46" s="21">
        <f t="shared" si="41"/>
        <v>0</v>
      </c>
      <c r="Y46" s="6"/>
      <c r="Z46" s="7">
        <f t="shared" si="42"/>
        <v>0</v>
      </c>
      <c r="AA46" s="25">
        <f t="shared" si="43"/>
        <v>0</v>
      </c>
      <c r="AB46" s="18">
        <v>37</v>
      </c>
      <c r="AD46" s="76"/>
      <c r="AE46" s="76"/>
    </row>
    <row r="47" spans="1:31" x14ac:dyDescent="0.3">
      <c r="A47" s="18">
        <v>38</v>
      </c>
      <c r="B47" s="13"/>
      <c r="C47" s="13"/>
      <c r="D47" s="13"/>
      <c r="E47" s="13"/>
      <c r="F47" s="7">
        <f t="shared" si="33"/>
        <v>0</v>
      </c>
      <c r="G47" s="13"/>
      <c r="H47" s="7">
        <f t="shared" si="34"/>
        <v>0</v>
      </c>
      <c r="I47" s="13"/>
      <c r="J47" s="22">
        <f t="shared" si="35"/>
        <v>0</v>
      </c>
      <c r="K47" s="13"/>
      <c r="L47" s="22">
        <f t="shared" si="44"/>
        <v>0</v>
      </c>
      <c r="M47" s="13"/>
      <c r="N47" s="22">
        <f t="shared" si="37"/>
        <v>0</v>
      </c>
      <c r="O47" s="20"/>
      <c r="P47" s="21">
        <f t="shared" si="38"/>
        <v>0</v>
      </c>
      <c r="Q47" s="20"/>
      <c r="R47" s="21">
        <f t="shared" si="39"/>
        <v>0</v>
      </c>
      <c r="S47" s="6"/>
      <c r="T47" s="21">
        <f t="shared" si="45"/>
        <v>0</v>
      </c>
      <c r="U47" s="6"/>
      <c r="V47" s="21">
        <f t="shared" si="40"/>
        <v>0</v>
      </c>
      <c r="W47" s="6"/>
      <c r="X47" s="21">
        <f t="shared" si="41"/>
        <v>0</v>
      </c>
      <c r="Y47" s="6"/>
      <c r="Z47" s="7">
        <f t="shared" si="42"/>
        <v>0</v>
      </c>
      <c r="AA47" s="25">
        <f t="shared" si="43"/>
        <v>0</v>
      </c>
      <c r="AB47" s="18">
        <v>38</v>
      </c>
      <c r="AD47" s="76"/>
      <c r="AE47" s="76"/>
    </row>
    <row r="48" spans="1:31" x14ac:dyDescent="0.3">
      <c r="A48" s="18">
        <v>39</v>
      </c>
      <c r="B48" s="13"/>
      <c r="C48" s="13"/>
      <c r="D48" s="13"/>
      <c r="E48" s="13"/>
      <c r="F48" s="7">
        <f t="shared" si="33"/>
        <v>0</v>
      </c>
      <c r="G48" s="13"/>
      <c r="H48" s="7">
        <f t="shared" si="34"/>
        <v>0</v>
      </c>
      <c r="I48" s="20"/>
      <c r="J48" s="22">
        <f t="shared" si="35"/>
        <v>0</v>
      </c>
      <c r="K48" s="20"/>
      <c r="L48" s="22">
        <f t="shared" si="44"/>
        <v>0</v>
      </c>
      <c r="M48" s="13"/>
      <c r="N48" s="22">
        <f t="shared" si="37"/>
        <v>0</v>
      </c>
      <c r="O48" s="20"/>
      <c r="P48" s="21">
        <f t="shared" si="38"/>
        <v>0</v>
      </c>
      <c r="Q48" s="20"/>
      <c r="R48" s="21">
        <f t="shared" si="39"/>
        <v>0</v>
      </c>
      <c r="S48" s="6"/>
      <c r="T48" s="21">
        <f t="shared" si="45"/>
        <v>0</v>
      </c>
      <c r="U48" s="6"/>
      <c r="V48" s="21">
        <f t="shared" si="40"/>
        <v>0</v>
      </c>
      <c r="W48" s="6"/>
      <c r="X48" s="21">
        <f t="shared" si="41"/>
        <v>0</v>
      </c>
      <c r="Y48" s="6"/>
      <c r="Z48" s="7">
        <f t="shared" si="42"/>
        <v>0</v>
      </c>
      <c r="AA48" s="25">
        <f t="shared" si="43"/>
        <v>0</v>
      </c>
      <c r="AB48" s="18">
        <v>39</v>
      </c>
      <c r="AD48" s="76"/>
      <c r="AE48" s="76"/>
    </row>
    <row r="49" spans="1:11" x14ac:dyDescent="0.3">
      <c r="A49" s="67" t="s">
        <v>11</v>
      </c>
      <c r="B49" s="67"/>
      <c r="C49" s="68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29">
    <sortCondition descending="1" ref="AA11:AA29"/>
  </sortState>
  <mergeCells count="47">
    <mergeCell ref="AD10:AE48"/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1"/>
    </sheetView>
  </sheetViews>
  <sheetFormatPr baseColWidth="10" defaultRowHeight="14.4" x14ac:dyDescent="0.3"/>
  <cols>
    <col min="1" max="1" width="18.33203125" bestFit="1" customWidth="1"/>
    <col min="2" max="2" width="19" customWidth="1"/>
    <col min="4" max="4" width="18.77734375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5.109375" customWidth="1"/>
    <col min="22" max="22" width="19.6640625" bestFit="1" customWidth="1"/>
  </cols>
  <sheetData>
    <row r="1" spans="1:26" ht="31.2" x14ac:dyDescent="0.6">
      <c r="A1" s="69" t="s">
        <v>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6" x14ac:dyDescent="0.3">
      <c r="E2" s="80" t="s">
        <v>14</v>
      </c>
      <c r="F2" s="80"/>
      <c r="G2" s="14">
        <f>COUNTA(B11:B69)</f>
        <v>56</v>
      </c>
    </row>
    <row r="3" spans="1:26" x14ac:dyDescent="0.3">
      <c r="B3" s="2"/>
      <c r="E3" s="80" t="s">
        <v>16</v>
      </c>
      <c r="F3" s="80"/>
      <c r="G3" s="14">
        <f>COUNTA(E8:T8)</f>
        <v>6</v>
      </c>
    </row>
    <row r="4" spans="1:26" x14ac:dyDescent="0.3">
      <c r="B4" s="2"/>
      <c r="C4" s="3"/>
    </row>
    <row r="6" spans="1:26" x14ac:dyDescent="0.3">
      <c r="D6" s="1" t="s">
        <v>0</v>
      </c>
      <c r="E6" s="74" t="s">
        <v>285</v>
      </c>
      <c r="F6" s="74"/>
      <c r="G6" s="74" t="s">
        <v>343</v>
      </c>
      <c r="H6" s="74"/>
      <c r="I6" s="74" t="s">
        <v>398</v>
      </c>
      <c r="J6" s="74"/>
      <c r="K6" s="74" t="s">
        <v>626</v>
      </c>
      <c r="L6" s="74"/>
      <c r="M6" s="74" t="s">
        <v>768</v>
      </c>
      <c r="N6" s="74"/>
      <c r="O6" s="74" t="s">
        <v>863</v>
      </c>
      <c r="P6" s="74"/>
      <c r="Q6" s="74"/>
      <c r="R6" s="74"/>
      <c r="S6" s="74"/>
      <c r="T6" s="74"/>
      <c r="U6" s="74"/>
      <c r="V6" s="74"/>
    </row>
    <row r="7" spans="1:26" x14ac:dyDescent="0.3">
      <c r="D7" s="1" t="s">
        <v>10</v>
      </c>
      <c r="E7" s="71">
        <v>2</v>
      </c>
      <c r="F7" s="72"/>
      <c r="G7" s="71">
        <v>2</v>
      </c>
      <c r="H7" s="72"/>
      <c r="I7" s="71">
        <v>2</v>
      </c>
      <c r="J7" s="72"/>
      <c r="K7" s="71">
        <v>2</v>
      </c>
      <c r="L7" s="72"/>
      <c r="M7" s="71">
        <v>4</v>
      </c>
      <c r="N7" s="72"/>
      <c r="O7" s="71">
        <v>2</v>
      </c>
      <c r="P7" s="72"/>
      <c r="Q7" s="71"/>
      <c r="R7" s="72"/>
      <c r="S7" s="71"/>
      <c r="T7" s="72"/>
      <c r="U7" s="71"/>
      <c r="V7" s="72"/>
    </row>
    <row r="8" spans="1:26" x14ac:dyDescent="0.3">
      <c r="D8" s="1" t="s">
        <v>1</v>
      </c>
      <c r="E8" s="73" t="s">
        <v>286</v>
      </c>
      <c r="F8" s="73"/>
      <c r="G8" s="81">
        <v>45962</v>
      </c>
      <c r="H8" s="82"/>
      <c r="I8" s="81">
        <v>45983</v>
      </c>
      <c r="J8" s="82"/>
      <c r="K8" s="81">
        <v>46004</v>
      </c>
      <c r="L8" s="82"/>
      <c r="M8" s="73">
        <v>46060</v>
      </c>
      <c r="N8" s="73"/>
      <c r="O8" s="73">
        <v>46117</v>
      </c>
      <c r="P8" s="73"/>
      <c r="Q8" s="73"/>
      <c r="R8" s="73"/>
      <c r="S8" s="73"/>
      <c r="T8" s="73"/>
      <c r="U8" s="73"/>
      <c r="V8" s="73"/>
    </row>
    <row r="9" spans="1:26" x14ac:dyDescent="0.3">
      <c r="D9" s="1" t="s">
        <v>2</v>
      </c>
      <c r="E9" s="74">
        <v>34</v>
      </c>
      <c r="F9" s="74"/>
      <c r="G9" s="71">
        <v>21</v>
      </c>
      <c r="H9" s="72"/>
      <c r="I9" s="71">
        <v>38</v>
      </c>
      <c r="J9" s="72"/>
      <c r="K9" s="71">
        <v>33</v>
      </c>
      <c r="L9" s="72"/>
      <c r="M9" s="74">
        <v>30</v>
      </c>
      <c r="N9" s="74"/>
      <c r="O9" s="74">
        <v>31</v>
      </c>
      <c r="P9" s="74"/>
      <c r="Q9" s="74"/>
      <c r="R9" s="74"/>
      <c r="S9" s="74"/>
      <c r="T9" s="74"/>
      <c r="U9" s="74"/>
      <c r="V9" s="74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3">
      <c r="A11" s="19">
        <f t="shared" ref="A11:A33" si="0">X11</f>
        <v>1</v>
      </c>
      <c r="B11" s="59" t="s">
        <v>324</v>
      </c>
      <c r="C11" s="59" t="s">
        <v>325</v>
      </c>
      <c r="D11" s="6" t="s">
        <v>123</v>
      </c>
      <c r="E11" s="13">
        <v>3</v>
      </c>
      <c r="F11" s="7">
        <f t="shared" ref="F11:F29" si="1">IF(E11=0,,($E$9-E11)*$E$7*100/$E$9)</f>
        <v>182.35294117647058</v>
      </c>
      <c r="G11" s="20">
        <v>15</v>
      </c>
      <c r="H11" s="7">
        <f t="shared" ref="H11:H42" si="2">IF(G11=0,,($G$9-G11)*$G$7*100/$G$9)</f>
        <v>57.142857142857146</v>
      </c>
      <c r="I11" s="6">
        <v>3</v>
      </c>
      <c r="J11" s="7">
        <f t="shared" ref="J11:J36" si="3">IF(I11=0,,($I$9-I11)*$I$7*100/$I$9)</f>
        <v>184.21052631578948</v>
      </c>
      <c r="K11" s="6">
        <v>3</v>
      </c>
      <c r="L11" s="7">
        <f t="shared" ref="L11:L29" si="4">IF(K11=0,,($K$9-K11)*$K$7*100/$K$9)</f>
        <v>181.81818181818181</v>
      </c>
      <c r="M11" s="6">
        <v>2</v>
      </c>
      <c r="N11" s="7">
        <f t="shared" ref="N11:N42" si="5">IF(M11=0,,($M$9-M11)*$M$7*100/$M$9)</f>
        <v>373.33333333333331</v>
      </c>
      <c r="O11" s="6">
        <v>12</v>
      </c>
      <c r="P11" s="7">
        <f t="shared" ref="P11:P42" si="6">IF(O11=0,,($O$9-O11)*$O$7*100/$O$9)</f>
        <v>122.58064516129032</v>
      </c>
      <c r="Q11" s="6"/>
      <c r="R11" s="7">
        <f t="shared" ref="R11:R48" si="7">IF(Q11=0,,($Q$9-Q11)*$Q$7*100/$Q$9)</f>
        <v>0</v>
      </c>
      <c r="S11" s="6"/>
      <c r="T11" s="7">
        <f t="shared" ref="T11:T48" si="8">IF(S11=0,,($S$9-S11)*$S$7*100/$S$9)</f>
        <v>0</v>
      </c>
      <c r="U11" s="6"/>
      <c r="V11" s="7">
        <f t="shared" ref="V11:V42" si="9">IF(U11=0,,($U$9-U11)*$U$7*100/$U$9)</f>
        <v>0</v>
      </c>
      <c r="W11" s="25">
        <f t="shared" ref="W11:W42" si="10">SUM(F11+H11+J11+L11+N11+P11+R11+T11+V11)</f>
        <v>1101.4384849479225</v>
      </c>
      <c r="X11" s="6">
        <f t="shared" ref="X11:X42" si="11">ROW(B11)-10</f>
        <v>1</v>
      </c>
      <c r="Y11" s="6">
        <f t="shared" ref="Y11:Y42" si="12">COUNTA(E11,G11,I11,M11,O11,S11,Q11)</f>
        <v>5</v>
      </c>
      <c r="Z11" s="16">
        <f t="shared" ref="Z11:Z69" si="13">Y11/$G$3</f>
        <v>0.83333333333333337</v>
      </c>
    </row>
    <row r="12" spans="1:26" x14ac:dyDescent="0.3">
      <c r="A12" s="19">
        <f t="shared" si="0"/>
        <v>2</v>
      </c>
      <c r="B12" s="59" t="s">
        <v>380</v>
      </c>
      <c r="C12" s="59" t="s">
        <v>86</v>
      </c>
      <c r="D12" s="6" t="s">
        <v>123</v>
      </c>
      <c r="E12" s="6"/>
      <c r="F12" s="7">
        <f t="shared" si="1"/>
        <v>0</v>
      </c>
      <c r="G12" s="20">
        <v>5</v>
      </c>
      <c r="H12" s="7">
        <f t="shared" si="2"/>
        <v>152.38095238095238</v>
      </c>
      <c r="I12" s="6">
        <v>8</v>
      </c>
      <c r="J12" s="7">
        <f t="shared" si="3"/>
        <v>157.89473684210526</v>
      </c>
      <c r="K12" s="6">
        <v>3</v>
      </c>
      <c r="L12" s="7">
        <f t="shared" si="4"/>
        <v>181.81818181818181</v>
      </c>
      <c r="M12" s="6">
        <v>1</v>
      </c>
      <c r="N12" s="7">
        <f t="shared" si="5"/>
        <v>386.66666666666669</v>
      </c>
      <c r="O12" s="6">
        <v>3</v>
      </c>
      <c r="P12" s="7">
        <f t="shared" si="6"/>
        <v>180.64516129032259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5">
        <f t="shared" si="10"/>
        <v>1059.4056989982287</v>
      </c>
      <c r="X12" s="6">
        <f t="shared" si="11"/>
        <v>2</v>
      </c>
      <c r="Y12" s="6">
        <f t="shared" si="12"/>
        <v>4</v>
      </c>
      <c r="Z12" s="16">
        <f t="shared" si="13"/>
        <v>0.66666666666666663</v>
      </c>
    </row>
    <row r="13" spans="1:26" x14ac:dyDescent="0.3">
      <c r="A13" s="19">
        <f t="shared" si="0"/>
        <v>3</v>
      </c>
      <c r="B13" s="59" t="s">
        <v>108</v>
      </c>
      <c r="C13" s="59" t="s">
        <v>326</v>
      </c>
      <c r="D13" s="6" t="s">
        <v>44</v>
      </c>
      <c r="E13" s="13">
        <v>6</v>
      </c>
      <c r="F13" s="7">
        <f t="shared" si="1"/>
        <v>164.70588235294119</v>
      </c>
      <c r="G13" s="20"/>
      <c r="H13" s="7">
        <f t="shared" si="2"/>
        <v>0</v>
      </c>
      <c r="I13" s="6">
        <v>2</v>
      </c>
      <c r="J13" s="7">
        <f t="shared" si="3"/>
        <v>189.47368421052633</v>
      </c>
      <c r="K13" s="6">
        <v>6</v>
      </c>
      <c r="L13" s="7">
        <f t="shared" si="4"/>
        <v>163.63636363636363</v>
      </c>
      <c r="M13" s="6">
        <v>3</v>
      </c>
      <c r="N13" s="7">
        <f t="shared" si="5"/>
        <v>360</v>
      </c>
      <c r="O13" s="6">
        <v>5</v>
      </c>
      <c r="P13" s="7">
        <f t="shared" si="6"/>
        <v>167.74193548387098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5">
        <f t="shared" si="10"/>
        <v>1045.5578656837022</v>
      </c>
      <c r="X13" s="6">
        <f t="shared" si="11"/>
        <v>3</v>
      </c>
      <c r="Y13" s="6">
        <f t="shared" si="12"/>
        <v>4</v>
      </c>
      <c r="Z13" s="16">
        <f t="shared" si="13"/>
        <v>0.66666666666666663</v>
      </c>
    </row>
    <row r="14" spans="1:26" x14ac:dyDescent="0.3">
      <c r="A14" s="19">
        <f t="shared" si="0"/>
        <v>4</v>
      </c>
      <c r="B14" s="59" t="s">
        <v>329</v>
      </c>
      <c r="C14" s="59" t="s">
        <v>297</v>
      </c>
      <c r="D14" s="6" t="s">
        <v>123</v>
      </c>
      <c r="E14" s="13">
        <v>8</v>
      </c>
      <c r="F14" s="7">
        <f t="shared" si="1"/>
        <v>152.94117647058823</v>
      </c>
      <c r="G14" s="20"/>
      <c r="H14" s="7">
        <f t="shared" si="2"/>
        <v>0</v>
      </c>
      <c r="I14" s="6">
        <v>7</v>
      </c>
      <c r="J14" s="7">
        <f t="shared" si="3"/>
        <v>163.15789473684211</v>
      </c>
      <c r="K14" s="6">
        <v>7</v>
      </c>
      <c r="L14" s="7">
        <f t="shared" si="4"/>
        <v>157.57575757575756</v>
      </c>
      <c r="M14" s="6">
        <v>5</v>
      </c>
      <c r="N14" s="7">
        <f t="shared" si="5"/>
        <v>333.33333333333331</v>
      </c>
      <c r="O14" s="6">
        <v>2</v>
      </c>
      <c r="P14" s="7">
        <f t="shared" si="6"/>
        <v>187.09677419354838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5">
        <f t="shared" si="10"/>
        <v>994.10493631006966</v>
      </c>
      <c r="X14" s="6">
        <f t="shared" si="11"/>
        <v>4</v>
      </c>
      <c r="Y14" s="6">
        <f t="shared" si="12"/>
        <v>4</v>
      </c>
      <c r="Z14" s="16">
        <f t="shared" si="13"/>
        <v>0.66666666666666663</v>
      </c>
    </row>
    <row r="15" spans="1:26" x14ac:dyDescent="0.3">
      <c r="A15" s="19">
        <f t="shared" si="0"/>
        <v>5</v>
      </c>
      <c r="B15" s="59" t="s">
        <v>377</v>
      </c>
      <c r="C15" s="59" t="s">
        <v>178</v>
      </c>
      <c r="D15" s="6" t="s">
        <v>150</v>
      </c>
      <c r="E15" s="20"/>
      <c r="F15" s="7">
        <f t="shared" si="1"/>
        <v>0</v>
      </c>
      <c r="G15" s="20">
        <v>10</v>
      </c>
      <c r="H15" s="7">
        <f t="shared" si="2"/>
        <v>104.76190476190476</v>
      </c>
      <c r="I15" s="6">
        <v>5</v>
      </c>
      <c r="J15" s="7">
        <f t="shared" si="3"/>
        <v>173.68421052631578</v>
      </c>
      <c r="K15" s="6">
        <v>1</v>
      </c>
      <c r="L15" s="7">
        <f t="shared" si="4"/>
        <v>193.93939393939394</v>
      </c>
      <c r="M15" s="6">
        <v>3</v>
      </c>
      <c r="N15" s="7">
        <f t="shared" si="5"/>
        <v>360</v>
      </c>
      <c r="O15" s="6">
        <v>8</v>
      </c>
      <c r="P15" s="7">
        <f t="shared" si="6"/>
        <v>148.38709677419354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5">
        <f t="shared" si="10"/>
        <v>980.77260600180796</v>
      </c>
      <c r="X15" s="6">
        <f t="shared" si="11"/>
        <v>5</v>
      </c>
      <c r="Y15" s="6">
        <f t="shared" si="12"/>
        <v>4</v>
      </c>
      <c r="Z15" s="16">
        <f t="shared" si="13"/>
        <v>0.66666666666666663</v>
      </c>
    </row>
    <row r="16" spans="1:26" x14ac:dyDescent="0.3">
      <c r="A16" s="19">
        <f t="shared" si="0"/>
        <v>6</v>
      </c>
      <c r="B16" s="59" t="s">
        <v>333</v>
      </c>
      <c r="C16" s="59" t="s">
        <v>334</v>
      </c>
      <c r="D16" s="6" t="s">
        <v>123</v>
      </c>
      <c r="E16" s="13">
        <v>18</v>
      </c>
      <c r="F16" s="7">
        <f t="shared" si="1"/>
        <v>94.117647058823536</v>
      </c>
      <c r="G16" s="20"/>
      <c r="H16" s="7">
        <f t="shared" si="2"/>
        <v>0</v>
      </c>
      <c r="I16" s="6">
        <v>1</v>
      </c>
      <c r="J16" s="7">
        <f t="shared" si="3"/>
        <v>194.73684210526315</v>
      </c>
      <c r="K16" s="6">
        <v>5</v>
      </c>
      <c r="L16" s="7">
        <f t="shared" si="4"/>
        <v>169.69696969696969</v>
      </c>
      <c r="M16" s="6">
        <v>6</v>
      </c>
      <c r="N16" s="7">
        <f t="shared" si="5"/>
        <v>320</v>
      </c>
      <c r="O16" s="6">
        <v>1</v>
      </c>
      <c r="P16" s="7">
        <f t="shared" si="6"/>
        <v>193.54838709677421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5">
        <f t="shared" si="10"/>
        <v>972.09984595783044</v>
      </c>
      <c r="X16" s="6">
        <f t="shared" si="11"/>
        <v>6</v>
      </c>
      <c r="Y16" s="6">
        <f t="shared" si="12"/>
        <v>4</v>
      </c>
      <c r="Z16" s="16">
        <f t="shared" si="13"/>
        <v>0.66666666666666663</v>
      </c>
    </row>
    <row r="17" spans="1:26" x14ac:dyDescent="0.3">
      <c r="A17" s="19">
        <f t="shared" si="0"/>
        <v>7</v>
      </c>
      <c r="B17" s="59" t="s">
        <v>381</v>
      </c>
      <c r="C17" s="59" t="s">
        <v>58</v>
      </c>
      <c r="D17" s="6" t="s">
        <v>150</v>
      </c>
      <c r="E17" s="20"/>
      <c r="F17" s="7">
        <f t="shared" si="1"/>
        <v>0</v>
      </c>
      <c r="G17" s="20">
        <v>3</v>
      </c>
      <c r="H17" s="7">
        <f t="shared" si="2"/>
        <v>171.42857142857142</v>
      </c>
      <c r="I17" s="6">
        <v>12</v>
      </c>
      <c r="J17" s="7">
        <f t="shared" si="3"/>
        <v>136.84210526315789</v>
      </c>
      <c r="K17" s="6">
        <v>10</v>
      </c>
      <c r="L17" s="7">
        <f t="shared" si="4"/>
        <v>139.39393939393941</v>
      </c>
      <c r="M17" s="6">
        <v>9</v>
      </c>
      <c r="N17" s="7">
        <f t="shared" si="5"/>
        <v>280</v>
      </c>
      <c r="O17" s="6">
        <v>17</v>
      </c>
      <c r="P17" s="7">
        <f t="shared" si="6"/>
        <v>90.322580645161295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5">
        <f t="shared" si="10"/>
        <v>817.98719673083008</v>
      </c>
      <c r="X17" s="6">
        <f t="shared" si="11"/>
        <v>7</v>
      </c>
      <c r="Y17" s="6">
        <f t="shared" si="12"/>
        <v>4</v>
      </c>
      <c r="Z17" s="16">
        <f t="shared" si="13"/>
        <v>0.66666666666666663</v>
      </c>
    </row>
    <row r="18" spans="1:26" x14ac:dyDescent="0.3">
      <c r="A18" s="19">
        <f t="shared" si="0"/>
        <v>8</v>
      </c>
      <c r="B18" s="59" t="s">
        <v>376</v>
      </c>
      <c r="C18" s="59" t="s">
        <v>179</v>
      </c>
      <c r="D18" s="6" t="s">
        <v>150</v>
      </c>
      <c r="E18" s="20"/>
      <c r="F18" s="7">
        <f t="shared" si="1"/>
        <v>0</v>
      </c>
      <c r="G18" s="20">
        <v>14</v>
      </c>
      <c r="H18" s="7">
        <f t="shared" si="2"/>
        <v>66.666666666666671</v>
      </c>
      <c r="I18" s="6">
        <v>6</v>
      </c>
      <c r="J18" s="7">
        <f t="shared" si="3"/>
        <v>168.42105263157896</v>
      </c>
      <c r="K18" s="6">
        <v>12</v>
      </c>
      <c r="L18" s="7">
        <f t="shared" si="4"/>
        <v>127.27272727272727</v>
      </c>
      <c r="M18" s="6">
        <v>7</v>
      </c>
      <c r="N18" s="7">
        <f t="shared" si="5"/>
        <v>306.66666666666669</v>
      </c>
      <c r="O18" s="6">
        <v>9</v>
      </c>
      <c r="P18" s="7">
        <f t="shared" si="6"/>
        <v>141.93548387096774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5">
        <f t="shared" si="10"/>
        <v>810.96259710860727</v>
      </c>
      <c r="X18" s="6">
        <f t="shared" si="11"/>
        <v>8</v>
      </c>
      <c r="Y18" s="6">
        <f t="shared" si="12"/>
        <v>4</v>
      </c>
      <c r="Z18" s="16">
        <f t="shared" si="13"/>
        <v>0.66666666666666663</v>
      </c>
    </row>
    <row r="19" spans="1:26" x14ac:dyDescent="0.3">
      <c r="A19" s="19">
        <f t="shared" si="0"/>
        <v>9</v>
      </c>
      <c r="B19" s="59" t="s">
        <v>375</v>
      </c>
      <c r="C19" s="59" t="s">
        <v>58</v>
      </c>
      <c r="D19" s="6" t="s">
        <v>150</v>
      </c>
      <c r="E19" s="13"/>
      <c r="F19" s="7">
        <f t="shared" si="1"/>
        <v>0</v>
      </c>
      <c r="G19" s="20">
        <v>16</v>
      </c>
      <c r="H19" s="7">
        <f t="shared" si="2"/>
        <v>47.61904761904762</v>
      </c>
      <c r="I19" s="6">
        <v>11</v>
      </c>
      <c r="J19" s="7">
        <f t="shared" si="3"/>
        <v>142.10526315789474</v>
      </c>
      <c r="K19" s="6">
        <v>11</v>
      </c>
      <c r="L19" s="7">
        <f t="shared" si="4"/>
        <v>133.33333333333334</v>
      </c>
      <c r="M19" s="6">
        <v>11</v>
      </c>
      <c r="N19" s="7">
        <f t="shared" si="5"/>
        <v>253.33333333333334</v>
      </c>
      <c r="O19" s="6">
        <v>6</v>
      </c>
      <c r="P19" s="7">
        <f t="shared" si="6"/>
        <v>161.29032258064515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5">
        <f t="shared" si="10"/>
        <v>737.68130002425414</v>
      </c>
      <c r="X19" s="6">
        <f t="shared" si="11"/>
        <v>9</v>
      </c>
      <c r="Y19" s="6">
        <f t="shared" si="12"/>
        <v>4</v>
      </c>
      <c r="Z19" s="16">
        <f t="shared" si="13"/>
        <v>0.66666666666666663</v>
      </c>
    </row>
    <row r="20" spans="1:26" x14ac:dyDescent="0.3">
      <c r="A20" s="19">
        <f t="shared" si="0"/>
        <v>10</v>
      </c>
      <c r="B20" s="59" t="s">
        <v>378</v>
      </c>
      <c r="C20" s="59" t="s">
        <v>379</v>
      </c>
      <c r="D20" s="6" t="s">
        <v>150</v>
      </c>
      <c r="E20" s="6"/>
      <c r="F20" s="7">
        <f t="shared" si="1"/>
        <v>0</v>
      </c>
      <c r="G20" s="20">
        <v>7</v>
      </c>
      <c r="H20" s="7">
        <f t="shared" si="2"/>
        <v>133.33333333333334</v>
      </c>
      <c r="I20" s="6">
        <v>14</v>
      </c>
      <c r="J20" s="7">
        <f t="shared" si="3"/>
        <v>126.31578947368421</v>
      </c>
      <c r="K20" s="6">
        <v>9</v>
      </c>
      <c r="L20" s="7">
        <f t="shared" si="4"/>
        <v>145.45454545454547</v>
      </c>
      <c r="M20" s="6">
        <v>15</v>
      </c>
      <c r="N20" s="7">
        <f t="shared" si="5"/>
        <v>200</v>
      </c>
      <c r="O20" s="6">
        <v>11</v>
      </c>
      <c r="P20" s="7">
        <f t="shared" si="6"/>
        <v>129.03225806451613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5">
        <f t="shared" si="10"/>
        <v>734.13592632607913</v>
      </c>
      <c r="X20" s="6">
        <f t="shared" si="11"/>
        <v>10</v>
      </c>
      <c r="Y20" s="6">
        <f t="shared" si="12"/>
        <v>4</v>
      </c>
      <c r="Z20" s="16">
        <f t="shared" si="13"/>
        <v>0.66666666666666663</v>
      </c>
    </row>
    <row r="21" spans="1:26" x14ac:dyDescent="0.3">
      <c r="A21" s="19">
        <f t="shared" si="0"/>
        <v>11</v>
      </c>
      <c r="B21" s="59" t="s">
        <v>441</v>
      </c>
      <c r="C21" s="59" t="s">
        <v>442</v>
      </c>
      <c r="D21" s="6" t="s">
        <v>123</v>
      </c>
      <c r="E21" s="20"/>
      <c r="F21" s="7">
        <f t="shared" si="1"/>
        <v>0</v>
      </c>
      <c r="G21" s="20"/>
      <c r="H21" s="7">
        <f t="shared" si="2"/>
        <v>0</v>
      </c>
      <c r="I21" s="6">
        <v>3</v>
      </c>
      <c r="J21" s="7">
        <f t="shared" si="3"/>
        <v>184.21052631578948</v>
      </c>
      <c r="K21" s="6">
        <v>16</v>
      </c>
      <c r="L21" s="7">
        <f t="shared" si="4"/>
        <v>103.03030303030303</v>
      </c>
      <c r="M21" s="6">
        <v>10</v>
      </c>
      <c r="N21" s="7">
        <f t="shared" si="5"/>
        <v>266.66666666666669</v>
      </c>
      <c r="O21" s="6">
        <v>7</v>
      </c>
      <c r="P21" s="7">
        <f t="shared" si="6"/>
        <v>154.83870967741936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5">
        <f t="shared" si="10"/>
        <v>708.7462056901785</v>
      </c>
      <c r="X21" s="6">
        <f t="shared" si="11"/>
        <v>11</v>
      </c>
      <c r="Y21" s="6">
        <f t="shared" si="12"/>
        <v>3</v>
      </c>
      <c r="Z21" s="16">
        <f t="shared" si="13"/>
        <v>0.5</v>
      </c>
    </row>
    <row r="22" spans="1:26" x14ac:dyDescent="0.3">
      <c r="A22" s="19">
        <f t="shared" si="0"/>
        <v>12</v>
      </c>
      <c r="B22" s="6" t="s">
        <v>670</v>
      </c>
      <c r="C22" s="6" t="s">
        <v>179</v>
      </c>
      <c r="D22" s="6" t="s">
        <v>123</v>
      </c>
      <c r="E22" s="6"/>
      <c r="F22" s="7">
        <f t="shared" si="1"/>
        <v>0</v>
      </c>
      <c r="G22" s="20"/>
      <c r="H22" s="7">
        <f t="shared" si="2"/>
        <v>0</v>
      </c>
      <c r="I22" s="6"/>
      <c r="J22" s="7">
        <f t="shared" si="3"/>
        <v>0</v>
      </c>
      <c r="K22" s="6">
        <v>8</v>
      </c>
      <c r="L22" s="7">
        <f t="shared" si="4"/>
        <v>151.5151515151515</v>
      </c>
      <c r="M22" s="6">
        <v>8</v>
      </c>
      <c r="N22" s="7">
        <f t="shared" si="5"/>
        <v>293.33333333333331</v>
      </c>
      <c r="O22" s="6">
        <v>13</v>
      </c>
      <c r="P22" s="7">
        <f t="shared" si="6"/>
        <v>116.12903225806451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5">
        <f t="shared" si="10"/>
        <v>560.97751710654939</v>
      </c>
      <c r="X22" s="6">
        <f t="shared" si="11"/>
        <v>12</v>
      </c>
      <c r="Y22" s="6">
        <f t="shared" si="12"/>
        <v>2</v>
      </c>
      <c r="Z22" s="16">
        <f t="shared" si="13"/>
        <v>0.33333333333333331</v>
      </c>
    </row>
    <row r="23" spans="1:26" x14ac:dyDescent="0.3">
      <c r="A23" s="19">
        <f t="shared" si="0"/>
        <v>13</v>
      </c>
      <c r="B23" s="6" t="s">
        <v>330</v>
      </c>
      <c r="C23" s="6" t="s">
        <v>331</v>
      </c>
      <c r="D23" s="6" t="s">
        <v>123</v>
      </c>
      <c r="E23" s="13">
        <v>12</v>
      </c>
      <c r="F23" s="7">
        <f t="shared" si="1"/>
        <v>129.41176470588235</v>
      </c>
      <c r="G23" s="20"/>
      <c r="H23" s="7">
        <f t="shared" si="2"/>
        <v>0</v>
      </c>
      <c r="I23" s="6">
        <v>13</v>
      </c>
      <c r="J23" s="7">
        <f t="shared" si="3"/>
        <v>131.57894736842104</v>
      </c>
      <c r="K23" s="6">
        <v>15</v>
      </c>
      <c r="L23" s="7">
        <f t="shared" si="4"/>
        <v>109.09090909090909</v>
      </c>
      <c r="M23" s="6"/>
      <c r="N23" s="7">
        <f t="shared" si="5"/>
        <v>0</v>
      </c>
      <c r="O23" s="6">
        <v>3</v>
      </c>
      <c r="P23" s="7">
        <f t="shared" si="6"/>
        <v>180.64516129032259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5">
        <f t="shared" si="10"/>
        <v>550.72678245553504</v>
      </c>
      <c r="X23" s="6">
        <f t="shared" si="11"/>
        <v>13</v>
      </c>
      <c r="Y23" s="6">
        <f t="shared" si="12"/>
        <v>3</v>
      </c>
      <c r="Z23" s="16">
        <f t="shared" si="13"/>
        <v>0.5</v>
      </c>
    </row>
    <row r="24" spans="1:26" x14ac:dyDescent="0.3">
      <c r="A24" s="19">
        <f t="shared" si="0"/>
        <v>14</v>
      </c>
      <c r="B24" s="6" t="s">
        <v>332</v>
      </c>
      <c r="C24" s="6" t="s">
        <v>107</v>
      </c>
      <c r="D24" s="6" t="s">
        <v>123</v>
      </c>
      <c r="E24" s="13">
        <v>17</v>
      </c>
      <c r="F24" s="7">
        <f t="shared" si="1"/>
        <v>100</v>
      </c>
      <c r="G24" s="20"/>
      <c r="H24" s="7">
        <f t="shared" si="2"/>
        <v>0</v>
      </c>
      <c r="I24" s="6">
        <v>9</v>
      </c>
      <c r="J24" s="7">
        <f t="shared" si="3"/>
        <v>152.63157894736841</v>
      </c>
      <c r="K24" s="6">
        <v>18</v>
      </c>
      <c r="L24" s="7">
        <f t="shared" si="4"/>
        <v>90.909090909090907</v>
      </c>
      <c r="M24" s="6">
        <v>27</v>
      </c>
      <c r="N24" s="7">
        <f t="shared" si="5"/>
        <v>40</v>
      </c>
      <c r="O24" s="6">
        <v>14</v>
      </c>
      <c r="P24" s="7">
        <f t="shared" si="6"/>
        <v>109.6774193548387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5">
        <f t="shared" si="10"/>
        <v>493.21808921129804</v>
      </c>
      <c r="X24" s="6">
        <f t="shared" si="11"/>
        <v>14</v>
      </c>
      <c r="Y24" s="6">
        <f t="shared" si="12"/>
        <v>4</v>
      </c>
      <c r="Z24" s="16">
        <f t="shared" si="13"/>
        <v>0.66666666666666663</v>
      </c>
    </row>
    <row r="25" spans="1:26" x14ac:dyDescent="0.3">
      <c r="A25" s="19">
        <f t="shared" si="0"/>
        <v>15</v>
      </c>
      <c r="B25" s="6" t="s">
        <v>327</v>
      </c>
      <c r="C25" s="6" t="s">
        <v>328</v>
      </c>
      <c r="D25" s="6" t="s">
        <v>123</v>
      </c>
      <c r="E25" s="13">
        <v>7</v>
      </c>
      <c r="F25" s="7">
        <f t="shared" si="1"/>
        <v>158.8235294117647</v>
      </c>
      <c r="G25" s="20"/>
      <c r="H25" s="7">
        <f t="shared" si="2"/>
        <v>0</v>
      </c>
      <c r="I25" s="6">
        <v>10</v>
      </c>
      <c r="J25" s="7">
        <f t="shared" si="3"/>
        <v>147.36842105263159</v>
      </c>
      <c r="K25" s="6"/>
      <c r="L25" s="7">
        <f t="shared" si="4"/>
        <v>0</v>
      </c>
      <c r="M25" s="6"/>
      <c r="N25" s="7">
        <f t="shared" si="5"/>
        <v>0</v>
      </c>
      <c r="O25" s="6">
        <v>10</v>
      </c>
      <c r="P25" s="7">
        <f t="shared" si="6"/>
        <v>135.48387096774192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5">
        <f t="shared" si="10"/>
        <v>441.67582143213826</v>
      </c>
      <c r="X25" s="6">
        <f t="shared" si="11"/>
        <v>15</v>
      </c>
      <c r="Y25" s="6">
        <f t="shared" si="12"/>
        <v>3</v>
      </c>
      <c r="Z25" s="16">
        <f t="shared" si="13"/>
        <v>0.5</v>
      </c>
    </row>
    <row r="26" spans="1:26" x14ac:dyDescent="0.3">
      <c r="A26" s="19">
        <f t="shared" si="0"/>
        <v>16</v>
      </c>
      <c r="B26" s="6" t="s">
        <v>443</v>
      </c>
      <c r="C26" s="6" t="s">
        <v>444</v>
      </c>
      <c r="D26" s="6" t="s">
        <v>176</v>
      </c>
      <c r="E26" s="20"/>
      <c r="F26" s="7">
        <f t="shared" si="1"/>
        <v>0</v>
      </c>
      <c r="G26" s="20"/>
      <c r="H26" s="7">
        <f t="shared" si="2"/>
        <v>0</v>
      </c>
      <c r="I26" s="6">
        <v>15</v>
      </c>
      <c r="J26" s="7">
        <f t="shared" si="3"/>
        <v>121.05263157894737</v>
      </c>
      <c r="K26" s="6"/>
      <c r="L26" s="7">
        <f t="shared" si="4"/>
        <v>0</v>
      </c>
      <c r="M26" s="6">
        <v>13</v>
      </c>
      <c r="N26" s="7">
        <f t="shared" si="5"/>
        <v>226.66666666666666</v>
      </c>
      <c r="O26" s="6">
        <v>19</v>
      </c>
      <c r="P26" s="7">
        <f t="shared" si="6"/>
        <v>77.41935483870968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5">
        <f t="shared" si="10"/>
        <v>425.13865308432372</v>
      </c>
      <c r="X26" s="6">
        <f t="shared" si="11"/>
        <v>16</v>
      </c>
      <c r="Y26" s="6">
        <f t="shared" si="12"/>
        <v>3</v>
      </c>
      <c r="Z26" s="16">
        <f t="shared" si="13"/>
        <v>0.5</v>
      </c>
    </row>
    <row r="27" spans="1:26" x14ac:dyDescent="0.3">
      <c r="A27" s="19">
        <f t="shared" si="0"/>
        <v>17</v>
      </c>
      <c r="B27" s="6" t="s">
        <v>450</v>
      </c>
      <c r="C27" s="28" t="s">
        <v>451</v>
      </c>
      <c r="D27" s="6" t="s">
        <v>150</v>
      </c>
      <c r="E27" s="6"/>
      <c r="F27" s="7">
        <f t="shared" si="1"/>
        <v>0</v>
      </c>
      <c r="G27" s="20"/>
      <c r="H27" s="7">
        <f t="shared" si="2"/>
        <v>0</v>
      </c>
      <c r="I27" s="6">
        <v>22</v>
      </c>
      <c r="J27" s="7">
        <f t="shared" si="3"/>
        <v>84.21052631578948</v>
      </c>
      <c r="K27" s="6">
        <v>19</v>
      </c>
      <c r="L27" s="7">
        <f t="shared" si="4"/>
        <v>84.848484848484844</v>
      </c>
      <c r="M27" s="6">
        <v>19</v>
      </c>
      <c r="N27" s="7">
        <f t="shared" si="5"/>
        <v>146.66666666666666</v>
      </c>
      <c r="O27" s="6">
        <v>18</v>
      </c>
      <c r="P27" s="7">
        <f t="shared" si="6"/>
        <v>83.870967741935488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5">
        <f t="shared" si="10"/>
        <v>399.59664557287647</v>
      </c>
      <c r="X27" s="6">
        <f t="shared" si="11"/>
        <v>17</v>
      </c>
      <c r="Y27" s="6">
        <f t="shared" si="12"/>
        <v>3</v>
      </c>
      <c r="Z27" s="16">
        <f t="shared" si="13"/>
        <v>0.5</v>
      </c>
    </row>
    <row r="28" spans="1:26" x14ac:dyDescent="0.3">
      <c r="A28" s="19">
        <f t="shared" si="0"/>
        <v>18</v>
      </c>
      <c r="B28" s="6" t="s">
        <v>59</v>
      </c>
      <c r="C28" s="6" t="s">
        <v>337</v>
      </c>
      <c r="D28" s="6" t="s">
        <v>176</v>
      </c>
      <c r="E28" s="13">
        <v>23</v>
      </c>
      <c r="F28" s="7">
        <f t="shared" si="1"/>
        <v>64.705882352941174</v>
      </c>
      <c r="G28" s="20"/>
      <c r="H28" s="7">
        <f t="shared" si="2"/>
        <v>0</v>
      </c>
      <c r="I28" s="6">
        <v>24</v>
      </c>
      <c r="J28" s="7">
        <f t="shared" si="3"/>
        <v>73.684210526315795</v>
      </c>
      <c r="K28" s="6">
        <v>24</v>
      </c>
      <c r="L28" s="7">
        <f t="shared" si="4"/>
        <v>54.545454545454547</v>
      </c>
      <c r="M28" s="6">
        <v>24</v>
      </c>
      <c r="N28" s="7">
        <f t="shared" si="5"/>
        <v>80</v>
      </c>
      <c r="O28" s="6">
        <v>15</v>
      </c>
      <c r="P28" s="7">
        <f t="shared" si="6"/>
        <v>103.2258064516129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5">
        <f t="shared" si="10"/>
        <v>376.16135387632437</v>
      </c>
      <c r="X28" s="6">
        <f t="shared" si="11"/>
        <v>18</v>
      </c>
      <c r="Y28" s="6">
        <f t="shared" si="12"/>
        <v>4</v>
      </c>
      <c r="Z28" s="16">
        <f t="shared" si="13"/>
        <v>0.66666666666666663</v>
      </c>
    </row>
    <row r="29" spans="1:26" x14ac:dyDescent="0.3">
      <c r="A29" s="19">
        <f t="shared" si="0"/>
        <v>19</v>
      </c>
      <c r="B29" s="6" t="s">
        <v>340</v>
      </c>
      <c r="C29" s="6" t="s">
        <v>341</v>
      </c>
      <c r="D29" s="6" t="s">
        <v>176</v>
      </c>
      <c r="E29" s="13">
        <v>29</v>
      </c>
      <c r="F29" s="7">
        <f t="shared" si="1"/>
        <v>29.411764705882351</v>
      </c>
      <c r="G29" s="20"/>
      <c r="H29" s="7">
        <f t="shared" si="2"/>
        <v>0</v>
      </c>
      <c r="I29" s="6">
        <v>17</v>
      </c>
      <c r="J29" s="7">
        <f t="shared" si="3"/>
        <v>110.52631578947368</v>
      </c>
      <c r="K29" s="6">
        <v>13</v>
      </c>
      <c r="L29" s="7">
        <f t="shared" si="4"/>
        <v>121.21212121212122</v>
      </c>
      <c r="M29" s="6">
        <v>28</v>
      </c>
      <c r="N29" s="7">
        <f t="shared" si="5"/>
        <v>26.666666666666668</v>
      </c>
      <c r="O29" s="6">
        <v>20</v>
      </c>
      <c r="P29" s="7">
        <f t="shared" si="6"/>
        <v>70.967741935483872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5">
        <f t="shared" si="10"/>
        <v>358.78461030962785</v>
      </c>
      <c r="X29" s="6">
        <f t="shared" si="11"/>
        <v>19</v>
      </c>
      <c r="Y29" s="6">
        <f t="shared" si="12"/>
        <v>4</v>
      </c>
      <c r="Z29" s="16">
        <f t="shared" si="13"/>
        <v>0.66666666666666663</v>
      </c>
    </row>
    <row r="30" spans="1:26" x14ac:dyDescent="0.3">
      <c r="A30" s="19">
        <f t="shared" si="0"/>
        <v>20</v>
      </c>
      <c r="B30" s="6" t="s">
        <v>445</v>
      </c>
      <c r="C30" s="6" t="s">
        <v>446</v>
      </c>
      <c r="D30" s="6" t="s">
        <v>390</v>
      </c>
      <c r="E30" s="20"/>
      <c r="F30" s="7"/>
      <c r="G30" s="20"/>
      <c r="H30" s="7">
        <f t="shared" si="2"/>
        <v>0</v>
      </c>
      <c r="I30" s="6">
        <v>16</v>
      </c>
      <c r="J30" s="7">
        <f t="shared" si="3"/>
        <v>115.78947368421052</v>
      </c>
      <c r="K30" s="6"/>
      <c r="L30" s="7"/>
      <c r="M30" s="6">
        <v>12</v>
      </c>
      <c r="N30" s="7">
        <f t="shared" si="5"/>
        <v>240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5">
        <f t="shared" si="10"/>
        <v>355.78947368421052</v>
      </c>
      <c r="X30" s="6">
        <f t="shared" si="11"/>
        <v>20</v>
      </c>
      <c r="Y30" s="6">
        <f t="shared" si="12"/>
        <v>2</v>
      </c>
      <c r="Z30" s="16">
        <f t="shared" si="13"/>
        <v>0.33333333333333331</v>
      </c>
    </row>
    <row r="31" spans="1:26" x14ac:dyDescent="0.3">
      <c r="A31" s="19">
        <f t="shared" si="0"/>
        <v>21</v>
      </c>
      <c r="B31" s="6" t="s">
        <v>671</v>
      </c>
      <c r="C31" s="6" t="s">
        <v>326</v>
      </c>
      <c r="D31" s="6" t="s">
        <v>44</v>
      </c>
      <c r="E31" s="6"/>
      <c r="F31" s="7">
        <f t="shared" ref="F31:F40" si="14">IF(E31=0,,($E$9-E31)*$E$7*100/$E$9)</f>
        <v>0</v>
      </c>
      <c r="G31" s="20"/>
      <c r="H31" s="7">
        <f t="shared" si="2"/>
        <v>0</v>
      </c>
      <c r="I31" s="6"/>
      <c r="J31" s="7">
        <f t="shared" si="3"/>
        <v>0</v>
      </c>
      <c r="K31" s="6">
        <v>20</v>
      </c>
      <c r="L31" s="7">
        <f t="shared" ref="L31:L37" si="15">IF(K31=0,,($K$9-K31)*$K$7*100/$K$9)</f>
        <v>78.787878787878782</v>
      </c>
      <c r="M31" s="6">
        <v>14</v>
      </c>
      <c r="N31" s="7">
        <f t="shared" si="5"/>
        <v>213.33333333333334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5">
        <f t="shared" si="10"/>
        <v>292.12121212121212</v>
      </c>
      <c r="X31" s="6">
        <f t="shared" si="11"/>
        <v>21</v>
      </c>
      <c r="Y31" s="6">
        <f t="shared" si="12"/>
        <v>1</v>
      </c>
      <c r="Z31" s="16">
        <f t="shared" si="13"/>
        <v>0.16666666666666666</v>
      </c>
    </row>
    <row r="32" spans="1:26" x14ac:dyDescent="0.3">
      <c r="A32" s="19">
        <f t="shared" si="0"/>
        <v>22</v>
      </c>
      <c r="B32" s="6" t="s">
        <v>769</v>
      </c>
      <c r="C32" s="6" t="s">
        <v>456</v>
      </c>
      <c r="D32" s="6" t="s">
        <v>412</v>
      </c>
      <c r="E32" s="6"/>
      <c r="F32" s="7">
        <f t="shared" si="14"/>
        <v>0</v>
      </c>
      <c r="G32" s="20"/>
      <c r="H32" s="7">
        <f t="shared" si="2"/>
        <v>0</v>
      </c>
      <c r="I32" s="6">
        <v>27</v>
      </c>
      <c r="J32" s="7">
        <f t="shared" si="3"/>
        <v>57.89473684210526</v>
      </c>
      <c r="K32" s="6">
        <v>17</v>
      </c>
      <c r="L32" s="7">
        <f t="shared" si="15"/>
        <v>96.969696969696969</v>
      </c>
      <c r="M32" s="6">
        <v>22</v>
      </c>
      <c r="N32" s="7">
        <f t="shared" si="5"/>
        <v>106.66666666666667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5">
        <f t="shared" si="10"/>
        <v>261.53110047846889</v>
      </c>
      <c r="X32" s="6">
        <f t="shared" si="11"/>
        <v>22</v>
      </c>
      <c r="Y32" s="6">
        <f t="shared" si="12"/>
        <v>2</v>
      </c>
      <c r="Z32" s="16">
        <f t="shared" si="13"/>
        <v>0.33333333333333331</v>
      </c>
    </row>
    <row r="33" spans="1:26" x14ac:dyDescent="0.3">
      <c r="A33" s="20">
        <f t="shared" si="0"/>
        <v>23</v>
      </c>
      <c r="B33" s="6" t="s">
        <v>674</v>
      </c>
      <c r="C33" s="6" t="s">
        <v>675</v>
      </c>
      <c r="D33" s="6" t="s">
        <v>44</v>
      </c>
      <c r="E33" s="6"/>
      <c r="F33" s="7">
        <f t="shared" si="14"/>
        <v>0</v>
      </c>
      <c r="G33" s="20"/>
      <c r="H33" s="7">
        <f t="shared" si="2"/>
        <v>0</v>
      </c>
      <c r="I33" s="6"/>
      <c r="J33" s="7">
        <f t="shared" si="3"/>
        <v>0</v>
      </c>
      <c r="K33" s="6">
        <v>26</v>
      </c>
      <c r="L33" s="7">
        <f t="shared" si="15"/>
        <v>42.424242424242422</v>
      </c>
      <c r="M33" s="6">
        <v>20</v>
      </c>
      <c r="N33" s="7">
        <f t="shared" si="5"/>
        <v>133.33333333333334</v>
      </c>
      <c r="O33" s="6">
        <v>22</v>
      </c>
      <c r="P33" s="7">
        <f t="shared" si="6"/>
        <v>58.064516129032256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5">
        <f t="shared" si="10"/>
        <v>233.82209188660801</v>
      </c>
      <c r="X33" s="6">
        <f t="shared" si="11"/>
        <v>23</v>
      </c>
      <c r="Y33" s="6">
        <f t="shared" si="12"/>
        <v>2</v>
      </c>
      <c r="Z33" s="16">
        <f t="shared" si="13"/>
        <v>0.33333333333333331</v>
      </c>
    </row>
    <row r="34" spans="1:26" x14ac:dyDescent="0.3">
      <c r="A34" s="19">
        <v>24</v>
      </c>
      <c r="B34" s="6" t="s">
        <v>677</v>
      </c>
      <c r="C34" s="6" t="s">
        <v>678</v>
      </c>
      <c r="D34" s="6" t="s">
        <v>44</v>
      </c>
      <c r="E34" s="6"/>
      <c r="F34" s="7">
        <f t="shared" si="14"/>
        <v>0</v>
      </c>
      <c r="G34" s="20"/>
      <c r="H34" s="7">
        <f t="shared" si="2"/>
        <v>0</v>
      </c>
      <c r="I34" s="6"/>
      <c r="J34" s="7">
        <f t="shared" si="3"/>
        <v>0</v>
      </c>
      <c r="K34" s="6">
        <v>31</v>
      </c>
      <c r="L34" s="7">
        <f t="shared" si="15"/>
        <v>12.121212121212121</v>
      </c>
      <c r="M34" s="6">
        <v>16</v>
      </c>
      <c r="N34" s="7">
        <f t="shared" si="5"/>
        <v>186.66666666666666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5">
        <f t="shared" si="10"/>
        <v>198.78787878787878</v>
      </c>
      <c r="X34" s="6">
        <f t="shared" si="11"/>
        <v>24</v>
      </c>
      <c r="Y34" s="6">
        <f t="shared" si="12"/>
        <v>1</v>
      </c>
      <c r="Z34" s="16">
        <f t="shared" si="13"/>
        <v>0.16666666666666666</v>
      </c>
    </row>
    <row r="35" spans="1:26" x14ac:dyDescent="0.3">
      <c r="A35" s="19">
        <v>25</v>
      </c>
      <c r="B35" s="6" t="s">
        <v>335</v>
      </c>
      <c r="C35" s="6" t="s">
        <v>336</v>
      </c>
      <c r="D35" s="6" t="s">
        <v>123</v>
      </c>
      <c r="E35" s="13">
        <v>22</v>
      </c>
      <c r="F35" s="7">
        <f t="shared" si="14"/>
        <v>70.588235294117652</v>
      </c>
      <c r="G35" s="20">
        <v>19</v>
      </c>
      <c r="H35" s="7">
        <f t="shared" si="2"/>
        <v>19.047619047619047</v>
      </c>
      <c r="I35" s="6">
        <v>33</v>
      </c>
      <c r="J35" s="7">
        <f t="shared" si="3"/>
        <v>26.315789473684209</v>
      </c>
      <c r="K35" s="6">
        <v>22</v>
      </c>
      <c r="L35" s="7">
        <f t="shared" si="15"/>
        <v>66.666666666666671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5">
        <f t="shared" si="10"/>
        <v>182.61831048208757</v>
      </c>
      <c r="X35" s="6">
        <f t="shared" si="11"/>
        <v>25</v>
      </c>
      <c r="Y35" s="6">
        <f t="shared" si="12"/>
        <v>3</v>
      </c>
      <c r="Z35" s="16">
        <f t="shared" si="13"/>
        <v>0.5</v>
      </c>
    </row>
    <row r="36" spans="1:26" x14ac:dyDescent="0.3">
      <c r="A36" s="19">
        <v>26</v>
      </c>
      <c r="B36" s="6" t="s">
        <v>388</v>
      </c>
      <c r="C36" s="6" t="s">
        <v>389</v>
      </c>
      <c r="D36" s="6" t="s">
        <v>390</v>
      </c>
      <c r="E36" s="6"/>
      <c r="F36" s="7">
        <f t="shared" si="14"/>
        <v>0</v>
      </c>
      <c r="G36" s="20"/>
      <c r="H36" s="7">
        <f t="shared" si="2"/>
        <v>0</v>
      </c>
      <c r="I36" s="6"/>
      <c r="J36" s="7">
        <f t="shared" si="3"/>
        <v>0</v>
      </c>
      <c r="K36" s="6"/>
      <c r="L36" s="7">
        <f t="shared" si="15"/>
        <v>0</v>
      </c>
      <c r="M36" s="6">
        <v>17</v>
      </c>
      <c r="N36" s="7">
        <f t="shared" si="5"/>
        <v>173.33333333333334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5">
        <f t="shared" si="10"/>
        <v>173.33333333333334</v>
      </c>
      <c r="X36" s="6">
        <f t="shared" si="11"/>
        <v>26</v>
      </c>
      <c r="Y36" s="6">
        <f t="shared" si="12"/>
        <v>1</v>
      </c>
      <c r="Z36" s="16">
        <f t="shared" si="13"/>
        <v>0.16666666666666666</v>
      </c>
    </row>
    <row r="37" spans="1:26" x14ac:dyDescent="0.3">
      <c r="A37" s="19">
        <v>27</v>
      </c>
      <c r="B37" s="6" t="s">
        <v>672</v>
      </c>
      <c r="C37" s="6" t="s">
        <v>673</v>
      </c>
      <c r="D37" s="6" t="s">
        <v>44</v>
      </c>
      <c r="E37" s="6"/>
      <c r="F37" s="7">
        <f t="shared" si="14"/>
        <v>0</v>
      </c>
      <c r="G37" s="20"/>
      <c r="H37" s="7">
        <f t="shared" si="2"/>
        <v>0</v>
      </c>
      <c r="I37" s="6"/>
      <c r="J37" s="7"/>
      <c r="K37" s="6">
        <v>25</v>
      </c>
      <c r="L37" s="7">
        <f t="shared" si="15"/>
        <v>48.484848484848484</v>
      </c>
      <c r="M37" s="6">
        <v>21</v>
      </c>
      <c r="N37" s="7">
        <f t="shared" si="5"/>
        <v>120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5">
        <f t="shared" si="10"/>
        <v>168.4848484848485</v>
      </c>
      <c r="X37" s="6">
        <f t="shared" si="11"/>
        <v>27</v>
      </c>
      <c r="Y37" s="6">
        <f t="shared" si="12"/>
        <v>1</v>
      </c>
      <c r="Z37" s="16">
        <f t="shared" si="13"/>
        <v>0.16666666666666666</v>
      </c>
    </row>
    <row r="38" spans="1:26" x14ac:dyDescent="0.3">
      <c r="A38" s="19">
        <v>28</v>
      </c>
      <c r="B38" s="6" t="s">
        <v>102</v>
      </c>
      <c r="C38" s="6" t="s">
        <v>374</v>
      </c>
      <c r="D38" s="6" t="s">
        <v>44</v>
      </c>
      <c r="E38" s="20"/>
      <c r="F38" s="7">
        <f t="shared" si="14"/>
        <v>0</v>
      </c>
      <c r="G38" s="20"/>
      <c r="H38" s="7">
        <f t="shared" si="2"/>
        <v>0</v>
      </c>
      <c r="I38" s="6"/>
      <c r="J38" s="7">
        <f t="shared" ref="J38:J52" si="16">IF(I38=0,,($I$9-I38)*$I$7*100/$I$9)</f>
        <v>0</v>
      </c>
      <c r="K38" s="6"/>
      <c r="L38" s="7"/>
      <c r="M38" s="6">
        <v>18</v>
      </c>
      <c r="N38" s="7">
        <f t="shared" si="5"/>
        <v>160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5">
        <f t="shared" si="10"/>
        <v>160</v>
      </c>
      <c r="X38" s="6">
        <f t="shared" si="11"/>
        <v>28</v>
      </c>
      <c r="Y38" s="6">
        <f t="shared" si="12"/>
        <v>1</v>
      </c>
      <c r="Z38" s="16">
        <f t="shared" si="13"/>
        <v>0.16666666666666666</v>
      </c>
    </row>
    <row r="39" spans="1:26" x14ac:dyDescent="0.3">
      <c r="A39" s="19">
        <v>29</v>
      </c>
      <c r="B39" s="6" t="s">
        <v>461</v>
      </c>
      <c r="C39" s="6" t="s">
        <v>462</v>
      </c>
      <c r="D39" s="6" t="s">
        <v>425</v>
      </c>
      <c r="E39" s="6"/>
      <c r="F39" s="7">
        <f t="shared" si="14"/>
        <v>0</v>
      </c>
      <c r="G39" s="20"/>
      <c r="H39" s="7">
        <f t="shared" si="2"/>
        <v>0</v>
      </c>
      <c r="I39" s="6">
        <v>30</v>
      </c>
      <c r="J39" s="7">
        <f t="shared" si="16"/>
        <v>42.10526315789474</v>
      </c>
      <c r="K39" s="6"/>
      <c r="L39" s="7">
        <f>IF(K39=0,,($K$9-K39)*$K$7*100/$K$9)</f>
        <v>0</v>
      </c>
      <c r="M39" s="6"/>
      <c r="N39" s="7">
        <f t="shared" si="5"/>
        <v>0</v>
      </c>
      <c r="O39" s="6">
        <v>16</v>
      </c>
      <c r="P39" s="7">
        <f t="shared" si="6"/>
        <v>96.774193548387103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5">
        <f t="shared" si="10"/>
        <v>138.87945670628184</v>
      </c>
      <c r="X39" s="6">
        <f t="shared" si="11"/>
        <v>29</v>
      </c>
      <c r="Y39" s="6">
        <f t="shared" si="12"/>
        <v>2</v>
      </c>
      <c r="Z39" s="16">
        <f t="shared" si="13"/>
        <v>0.33333333333333331</v>
      </c>
    </row>
    <row r="40" spans="1:26" x14ac:dyDescent="0.3">
      <c r="A40" s="19">
        <v>30</v>
      </c>
      <c r="B40" s="6" t="s">
        <v>338</v>
      </c>
      <c r="C40" s="6" t="s">
        <v>339</v>
      </c>
      <c r="D40" s="6" t="s">
        <v>101</v>
      </c>
      <c r="E40" s="13">
        <v>25</v>
      </c>
      <c r="F40" s="7">
        <f t="shared" si="14"/>
        <v>52.941176470588232</v>
      </c>
      <c r="G40" s="20"/>
      <c r="H40" s="7">
        <f t="shared" si="2"/>
        <v>0</v>
      </c>
      <c r="I40" s="6"/>
      <c r="J40" s="7">
        <f t="shared" si="16"/>
        <v>0</v>
      </c>
      <c r="K40" s="6">
        <v>21</v>
      </c>
      <c r="L40" s="7">
        <f>IF(K40=0,,($K$9-K40)*$K$7*100/$K$9)</f>
        <v>72.727272727272734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5">
        <f t="shared" si="10"/>
        <v>125.66844919786097</v>
      </c>
      <c r="X40" s="6">
        <f t="shared" si="11"/>
        <v>30</v>
      </c>
      <c r="Y40" s="6">
        <f t="shared" si="12"/>
        <v>1</v>
      </c>
      <c r="Z40" s="16">
        <f t="shared" si="13"/>
        <v>0.16666666666666666</v>
      </c>
    </row>
    <row r="41" spans="1:26" x14ac:dyDescent="0.3">
      <c r="A41" s="19">
        <v>31</v>
      </c>
      <c r="B41" s="6" t="s">
        <v>454</v>
      </c>
      <c r="C41" s="6" t="s">
        <v>455</v>
      </c>
      <c r="D41" s="28" t="s">
        <v>176</v>
      </c>
      <c r="E41" s="20"/>
      <c r="F41" s="7"/>
      <c r="G41" s="20"/>
      <c r="H41" s="7">
        <f t="shared" si="2"/>
        <v>0</v>
      </c>
      <c r="I41" s="6">
        <v>25</v>
      </c>
      <c r="J41" s="7">
        <f t="shared" si="16"/>
        <v>68.421052631578945</v>
      </c>
      <c r="K41" s="6"/>
      <c r="L41" s="7"/>
      <c r="M41" s="6"/>
      <c r="N41" s="7">
        <f t="shared" si="5"/>
        <v>0</v>
      </c>
      <c r="O41" s="6">
        <v>23</v>
      </c>
      <c r="P41" s="7">
        <f t="shared" si="6"/>
        <v>51.612903225806448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5">
        <f t="shared" si="10"/>
        <v>120.03395585738539</v>
      </c>
      <c r="X41" s="6">
        <f t="shared" si="11"/>
        <v>31</v>
      </c>
      <c r="Y41" s="6">
        <f t="shared" si="12"/>
        <v>2</v>
      </c>
      <c r="Z41" s="16">
        <f t="shared" si="13"/>
        <v>0.33333333333333331</v>
      </c>
    </row>
    <row r="42" spans="1:26" x14ac:dyDescent="0.3">
      <c r="A42" s="19">
        <v>32</v>
      </c>
      <c r="B42" s="6" t="s">
        <v>459</v>
      </c>
      <c r="C42" s="6" t="s">
        <v>460</v>
      </c>
      <c r="D42" s="6" t="s">
        <v>150</v>
      </c>
      <c r="E42" s="6"/>
      <c r="F42" s="7">
        <f>IF(E42=0,,($E$9-E42)*$E$7*100/$E$9)</f>
        <v>0</v>
      </c>
      <c r="G42" s="20"/>
      <c r="H42" s="7">
        <f t="shared" si="2"/>
        <v>0</v>
      </c>
      <c r="I42" s="6">
        <v>29</v>
      </c>
      <c r="J42" s="7">
        <f t="shared" si="16"/>
        <v>47.368421052631582</v>
      </c>
      <c r="K42" s="6">
        <v>23</v>
      </c>
      <c r="L42" s="7">
        <f>IF(K42=0,,($K$9-K42)*$K$7*100/$K$9)</f>
        <v>60.606060606060609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5">
        <f t="shared" si="10"/>
        <v>107.97448165869218</v>
      </c>
      <c r="X42" s="6">
        <f t="shared" si="11"/>
        <v>32</v>
      </c>
      <c r="Y42" s="6">
        <f t="shared" si="12"/>
        <v>1</v>
      </c>
      <c r="Z42" s="16">
        <f t="shared" si="13"/>
        <v>0.16666666666666666</v>
      </c>
    </row>
    <row r="43" spans="1:26" x14ac:dyDescent="0.3">
      <c r="A43" s="19">
        <v>33</v>
      </c>
      <c r="B43" s="6" t="s">
        <v>447</v>
      </c>
      <c r="C43" s="6" t="s">
        <v>448</v>
      </c>
      <c r="D43" s="6" t="s">
        <v>133</v>
      </c>
      <c r="E43" s="6"/>
      <c r="F43" s="7">
        <f>IF(E43=0,,($E$9-E43)*$E$7*100/$E$9)</f>
        <v>0</v>
      </c>
      <c r="G43" s="20"/>
      <c r="H43" s="7">
        <f t="shared" ref="H43:H69" si="17">IF(G43=0,,($G$9-G43)*$G$7*100/$G$9)</f>
        <v>0</v>
      </c>
      <c r="I43" s="6">
        <v>19</v>
      </c>
      <c r="J43" s="7">
        <f t="shared" si="16"/>
        <v>100</v>
      </c>
      <c r="K43" s="6">
        <v>14</v>
      </c>
      <c r="L43" s="7"/>
      <c r="M43" s="6"/>
      <c r="N43" s="7">
        <f t="shared" ref="N43:N69" si="18">IF(M43=0,,($M$9-M43)*$M$7*100/$M$9)</f>
        <v>0</v>
      </c>
      <c r="O43" s="6"/>
      <c r="P43" s="7">
        <f t="shared" ref="P43:P69" si="19">IF(O43=0,,($O$9-O43)*$O$7*100/$O$9)</f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ref="V43:V69" si="20">IF(U43=0,,($U$9-U43)*$U$7*100/$U$9)</f>
        <v>0</v>
      </c>
      <c r="W43" s="25">
        <f t="shared" ref="W43:W69" si="21">SUM(F43+H43+J43+L43+N43+P43+R43+T43+V43)</f>
        <v>100</v>
      </c>
      <c r="X43" s="6">
        <f t="shared" ref="X43:X69" si="22">ROW(B43)-10</f>
        <v>33</v>
      </c>
      <c r="Y43" s="6">
        <f t="shared" ref="Y43:Y69" si="23">COUNTA(E43,G43,I43,M43,O43,S43,Q43)</f>
        <v>1</v>
      </c>
      <c r="Z43" s="16">
        <f t="shared" si="13"/>
        <v>0.16666666666666666</v>
      </c>
    </row>
    <row r="44" spans="1:26" x14ac:dyDescent="0.3">
      <c r="A44" s="19">
        <v>34</v>
      </c>
      <c r="B44" s="6" t="s">
        <v>774</v>
      </c>
      <c r="C44" s="6" t="s">
        <v>143</v>
      </c>
      <c r="D44" s="6" t="s">
        <v>123</v>
      </c>
      <c r="E44" s="6"/>
      <c r="F44" s="7">
        <f>IF(E44=0,,($E$9-E44)*$E$7*100/$E$9)</f>
        <v>0</v>
      </c>
      <c r="G44" s="20"/>
      <c r="H44" s="7">
        <f t="shared" si="17"/>
        <v>0</v>
      </c>
      <c r="I44" s="6"/>
      <c r="J44" s="7">
        <f t="shared" si="16"/>
        <v>0</v>
      </c>
      <c r="K44" s="6"/>
      <c r="L44" s="7">
        <f>IF(K44=0,,($K$9-K44)*$K$7*100/$K$9)</f>
        <v>0</v>
      </c>
      <c r="M44" s="6">
        <v>23</v>
      </c>
      <c r="N44" s="7">
        <f t="shared" si="18"/>
        <v>93.333333333333329</v>
      </c>
      <c r="O44" s="6"/>
      <c r="P44" s="7">
        <f t="shared" si="19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20"/>
        <v>0</v>
      </c>
      <c r="W44" s="25">
        <f t="shared" si="21"/>
        <v>93.333333333333329</v>
      </c>
      <c r="X44" s="6">
        <f t="shared" si="22"/>
        <v>34</v>
      </c>
      <c r="Y44" s="6">
        <f t="shared" si="23"/>
        <v>1</v>
      </c>
      <c r="Z44" s="16">
        <f t="shared" si="13"/>
        <v>0.16666666666666666</v>
      </c>
    </row>
    <row r="45" spans="1:26" x14ac:dyDescent="0.3">
      <c r="A45" s="19">
        <v>35</v>
      </c>
      <c r="B45" s="6" t="s">
        <v>449</v>
      </c>
      <c r="C45" s="6" t="s">
        <v>107</v>
      </c>
      <c r="D45" s="6" t="s">
        <v>176</v>
      </c>
      <c r="E45" s="20"/>
      <c r="F45" s="7"/>
      <c r="G45" s="20"/>
      <c r="H45" s="7">
        <f t="shared" si="17"/>
        <v>0</v>
      </c>
      <c r="I45" s="6">
        <v>21</v>
      </c>
      <c r="J45" s="7">
        <f t="shared" si="16"/>
        <v>89.473684210526315</v>
      </c>
      <c r="K45" s="6"/>
      <c r="L45" s="7"/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20"/>
        <v>0</v>
      </c>
      <c r="W45" s="25">
        <f t="shared" si="21"/>
        <v>89.473684210526315</v>
      </c>
      <c r="X45" s="6">
        <f t="shared" si="22"/>
        <v>35</v>
      </c>
      <c r="Y45" s="6">
        <f t="shared" si="23"/>
        <v>1</v>
      </c>
      <c r="Z45" s="16">
        <f t="shared" si="13"/>
        <v>0.16666666666666666</v>
      </c>
    </row>
    <row r="46" spans="1:26" x14ac:dyDescent="0.3">
      <c r="A46" s="20">
        <v>36</v>
      </c>
      <c r="B46" s="6" t="s">
        <v>226</v>
      </c>
      <c r="C46" s="6" t="s">
        <v>451</v>
      </c>
      <c r="D46" s="6" t="s">
        <v>133</v>
      </c>
      <c r="E46" s="6"/>
      <c r="F46" s="7">
        <f t="shared" ref="F46:F52" si="24">IF(E46=0,,($E$9-E46)*$E$7*100/$E$9)</f>
        <v>0</v>
      </c>
      <c r="G46" s="20"/>
      <c r="H46" s="7">
        <f t="shared" si="17"/>
        <v>0</v>
      </c>
      <c r="I46" s="6">
        <v>26</v>
      </c>
      <c r="J46" s="7">
        <f t="shared" si="16"/>
        <v>63.157894736842103</v>
      </c>
      <c r="K46" s="6">
        <v>29</v>
      </c>
      <c r="L46" s="7">
        <f t="shared" ref="L46:L52" si="25">IF(K46=0,,($K$9-K46)*$K$7*100/$K$9)</f>
        <v>24.242424242424242</v>
      </c>
      <c r="M46" s="6"/>
      <c r="N46" s="7">
        <f t="shared" si="18"/>
        <v>0</v>
      </c>
      <c r="O46" s="6"/>
      <c r="P46" s="7">
        <f t="shared" si="19"/>
        <v>0</v>
      </c>
      <c r="Q46" s="6"/>
      <c r="R46" s="7">
        <f t="shared" si="7"/>
        <v>0</v>
      </c>
      <c r="S46" s="6"/>
      <c r="T46" s="7">
        <f t="shared" si="8"/>
        <v>0</v>
      </c>
      <c r="U46" s="6"/>
      <c r="V46" s="7">
        <f t="shared" si="20"/>
        <v>0</v>
      </c>
      <c r="W46" s="25">
        <f t="shared" si="21"/>
        <v>87.400318979266345</v>
      </c>
      <c r="X46" s="6">
        <f t="shared" si="22"/>
        <v>36</v>
      </c>
      <c r="Y46" s="6">
        <f t="shared" si="23"/>
        <v>1</v>
      </c>
      <c r="Z46" s="16">
        <f t="shared" si="13"/>
        <v>0.16666666666666666</v>
      </c>
    </row>
    <row r="47" spans="1:26" x14ac:dyDescent="0.3">
      <c r="A47" s="19">
        <v>37</v>
      </c>
      <c r="B47" s="6" t="s">
        <v>452</v>
      </c>
      <c r="C47" s="6" t="s">
        <v>453</v>
      </c>
      <c r="D47" s="6" t="s">
        <v>123</v>
      </c>
      <c r="E47" s="20"/>
      <c r="F47" s="7">
        <f t="shared" si="24"/>
        <v>0</v>
      </c>
      <c r="G47" s="20"/>
      <c r="H47" s="7">
        <f t="shared" si="17"/>
        <v>0</v>
      </c>
      <c r="I47" s="6">
        <v>23</v>
      </c>
      <c r="J47" s="7">
        <f t="shared" si="16"/>
        <v>78.94736842105263</v>
      </c>
      <c r="K47" s="6"/>
      <c r="L47" s="7">
        <f t="shared" si="25"/>
        <v>0</v>
      </c>
      <c r="M47" s="6"/>
      <c r="N47" s="7">
        <f t="shared" si="18"/>
        <v>0</v>
      </c>
      <c r="O47" s="6"/>
      <c r="P47" s="7">
        <f t="shared" si="19"/>
        <v>0</v>
      </c>
      <c r="Q47" s="6"/>
      <c r="R47" s="7">
        <f t="shared" si="7"/>
        <v>0</v>
      </c>
      <c r="S47" s="6"/>
      <c r="T47" s="7">
        <f t="shared" si="8"/>
        <v>0</v>
      </c>
      <c r="U47" s="6"/>
      <c r="V47" s="7">
        <f t="shared" si="20"/>
        <v>0</v>
      </c>
      <c r="W47" s="25">
        <f t="shared" si="21"/>
        <v>78.94736842105263</v>
      </c>
      <c r="X47" s="6">
        <f t="shared" si="22"/>
        <v>37</v>
      </c>
      <c r="Y47" s="6">
        <f t="shared" si="23"/>
        <v>1</v>
      </c>
      <c r="Z47" s="16">
        <f t="shared" si="13"/>
        <v>0.16666666666666666</v>
      </c>
    </row>
    <row r="48" spans="1:26" x14ac:dyDescent="0.3">
      <c r="A48" s="19">
        <v>38</v>
      </c>
      <c r="B48" s="6" t="s">
        <v>676</v>
      </c>
      <c r="C48" s="6" t="s">
        <v>341</v>
      </c>
      <c r="D48" s="6" t="s">
        <v>628</v>
      </c>
      <c r="E48" s="6"/>
      <c r="F48" s="7">
        <f t="shared" si="24"/>
        <v>0</v>
      </c>
      <c r="G48" s="20"/>
      <c r="H48" s="7">
        <f t="shared" si="17"/>
        <v>0</v>
      </c>
      <c r="I48" s="6"/>
      <c r="J48" s="7">
        <f t="shared" si="16"/>
        <v>0</v>
      </c>
      <c r="K48" s="6">
        <v>28</v>
      </c>
      <c r="L48" s="7">
        <f t="shared" si="25"/>
        <v>30.303030303030305</v>
      </c>
      <c r="M48" s="6"/>
      <c r="N48" s="7">
        <f t="shared" si="18"/>
        <v>0</v>
      </c>
      <c r="O48" s="6">
        <v>25</v>
      </c>
      <c r="P48" s="7">
        <f t="shared" si="19"/>
        <v>38.70967741935484</v>
      </c>
      <c r="Q48" s="6"/>
      <c r="R48" s="7">
        <f t="shared" si="7"/>
        <v>0</v>
      </c>
      <c r="S48" s="6"/>
      <c r="T48" s="7">
        <f t="shared" si="8"/>
        <v>0</v>
      </c>
      <c r="U48" s="6"/>
      <c r="V48" s="7">
        <f t="shared" si="20"/>
        <v>0</v>
      </c>
      <c r="W48" s="25">
        <f t="shared" si="21"/>
        <v>69.012707722385144</v>
      </c>
      <c r="X48" s="6">
        <f t="shared" si="22"/>
        <v>38</v>
      </c>
      <c r="Y48" s="6">
        <f t="shared" si="23"/>
        <v>1</v>
      </c>
      <c r="Z48" s="16">
        <f t="shared" si="13"/>
        <v>0.16666666666666666</v>
      </c>
    </row>
    <row r="49" spans="1:26" x14ac:dyDescent="0.3">
      <c r="A49" s="19">
        <v>39</v>
      </c>
      <c r="B49" s="6" t="s">
        <v>770</v>
      </c>
      <c r="C49" s="6" t="s">
        <v>771</v>
      </c>
      <c r="D49" s="6" t="s">
        <v>390</v>
      </c>
      <c r="E49" s="20"/>
      <c r="F49" s="7">
        <f t="shared" si="24"/>
        <v>0</v>
      </c>
      <c r="G49" s="20"/>
      <c r="H49" s="7">
        <f t="shared" si="17"/>
        <v>0</v>
      </c>
      <c r="I49" s="6"/>
      <c r="J49" s="7">
        <f t="shared" si="16"/>
        <v>0</v>
      </c>
      <c r="K49" s="6"/>
      <c r="L49" s="7">
        <f t="shared" si="25"/>
        <v>0</v>
      </c>
      <c r="M49" s="6">
        <v>25</v>
      </c>
      <c r="N49" s="7">
        <f t="shared" si="18"/>
        <v>66.666666666666671</v>
      </c>
      <c r="O49" s="6"/>
      <c r="P49" s="7">
        <f t="shared" si="19"/>
        <v>0</v>
      </c>
      <c r="Q49" s="6"/>
      <c r="R49" s="7">
        <v>0</v>
      </c>
      <c r="S49" s="6"/>
      <c r="T49" s="7">
        <v>0</v>
      </c>
      <c r="U49" s="6"/>
      <c r="V49" s="7">
        <f t="shared" si="20"/>
        <v>0</v>
      </c>
      <c r="W49" s="25">
        <f t="shared" si="21"/>
        <v>66.666666666666671</v>
      </c>
      <c r="X49" s="6">
        <f t="shared" si="22"/>
        <v>39</v>
      </c>
      <c r="Y49" s="6">
        <f t="shared" si="23"/>
        <v>1</v>
      </c>
      <c r="Z49" s="16">
        <f t="shared" si="13"/>
        <v>0.16666666666666666</v>
      </c>
    </row>
    <row r="50" spans="1:26" x14ac:dyDescent="0.3">
      <c r="A50" s="19">
        <v>40</v>
      </c>
      <c r="B50" s="6" t="s">
        <v>457</v>
      </c>
      <c r="C50" s="6" t="s">
        <v>458</v>
      </c>
      <c r="D50" s="6" t="s">
        <v>423</v>
      </c>
      <c r="E50" s="6"/>
      <c r="F50" s="7">
        <f t="shared" si="24"/>
        <v>0</v>
      </c>
      <c r="G50" s="20"/>
      <c r="H50" s="7">
        <f t="shared" si="17"/>
        <v>0</v>
      </c>
      <c r="I50" s="6">
        <v>28</v>
      </c>
      <c r="J50" s="7">
        <f t="shared" si="16"/>
        <v>52.631578947368418</v>
      </c>
      <c r="K50" s="6"/>
      <c r="L50" s="7">
        <f t="shared" si="25"/>
        <v>0</v>
      </c>
      <c r="M50" s="6">
        <v>29</v>
      </c>
      <c r="N50" s="7">
        <f t="shared" si="18"/>
        <v>13.333333333333334</v>
      </c>
      <c r="O50" s="6"/>
      <c r="P50" s="7">
        <f t="shared" si="19"/>
        <v>0</v>
      </c>
      <c r="Q50" s="6"/>
      <c r="R50" s="7">
        <f t="shared" ref="R50:R65" si="26">IF(Q50=0,,($Q$9-Q50)*$Q$7*100/$Q$9)</f>
        <v>0</v>
      </c>
      <c r="S50" s="6"/>
      <c r="T50" s="7">
        <f t="shared" ref="T50:T69" si="27">IF(S50=0,,($S$9-S50)*$S$7*100/$S$9)</f>
        <v>0</v>
      </c>
      <c r="U50" s="6"/>
      <c r="V50" s="7">
        <f t="shared" si="20"/>
        <v>0</v>
      </c>
      <c r="W50" s="25">
        <f t="shared" si="21"/>
        <v>65.964912280701753</v>
      </c>
      <c r="X50" s="6">
        <f t="shared" si="22"/>
        <v>40</v>
      </c>
      <c r="Y50" s="6">
        <f t="shared" si="23"/>
        <v>2</v>
      </c>
      <c r="Z50" s="16">
        <f t="shared" si="13"/>
        <v>0.33333333333333331</v>
      </c>
    </row>
    <row r="51" spans="1:26" x14ac:dyDescent="0.3">
      <c r="A51" s="19">
        <v>41</v>
      </c>
      <c r="B51" s="6" t="s">
        <v>865</v>
      </c>
      <c r="C51" s="6" t="s">
        <v>866</v>
      </c>
      <c r="D51" s="6" t="s">
        <v>97</v>
      </c>
      <c r="E51" s="6"/>
      <c r="F51" s="7">
        <f t="shared" si="24"/>
        <v>0</v>
      </c>
      <c r="G51" s="20"/>
      <c r="H51" s="7">
        <f t="shared" si="17"/>
        <v>0</v>
      </c>
      <c r="I51" s="6"/>
      <c r="J51" s="7">
        <f t="shared" si="16"/>
        <v>0</v>
      </c>
      <c r="K51" s="6"/>
      <c r="L51" s="7">
        <f t="shared" si="25"/>
        <v>0</v>
      </c>
      <c r="M51" s="6"/>
      <c r="N51" s="7">
        <f t="shared" si="18"/>
        <v>0</v>
      </c>
      <c r="O51" s="6">
        <v>21</v>
      </c>
      <c r="P51" s="7">
        <f t="shared" si="19"/>
        <v>64.516129032258064</v>
      </c>
      <c r="Q51" s="6"/>
      <c r="R51" s="7">
        <f t="shared" si="26"/>
        <v>0</v>
      </c>
      <c r="S51" s="6"/>
      <c r="T51" s="7">
        <f t="shared" si="27"/>
        <v>0</v>
      </c>
      <c r="U51" s="6"/>
      <c r="V51" s="7">
        <f t="shared" si="20"/>
        <v>0</v>
      </c>
      <c r="W51" s="25">
        <f t="shared" si="21"/>
        <v>64.516129032258064</v>
      </c>
      <c r="X51" s="6">
        <f t="shared" si="22"/>
        <v>41</v>
      </c>
      <c r="Y51" s="6">
        <f t="shared" si="23"/>
        <v>1</v>
      </c>
      <c r="Z51" s="16">
        <f t="shared" si="13"/>
        <v>0.16666666666666666</v>
      </c>
    </row>
    <row r="52" spans="1:26" x14ac:dyDescent="0.3">
      <c r="A52" s="19">
        <v>42</v>
      </c>
      <c r="B52" s="6" t="s">
        <v>463</v>
      </c>
      <c r="C52" s="6" t="s">
        <v>399</v>
      </c>
      <c r="D52" s="6" t="s">
        <v>390</v>
      </c>
      <c r="E52" s="6"/>
      <c r="F52" s="7">
        <f t="shared" si="24"/>
        <v>0</v>
      </c>
      <c r="G52" s="20"/>
      <c r="H52" s="7">
        <f t="shared" si="17"/>
        <v>0</v>
      </c>
      <c r="I52" s="6">
        <v>31</v>
      </c>
      <c r="J52" s="7">
        <f t="shared" si="16"/>
        <v>36.842105263157897</v>
      </c>
      <c r="K52" s="6">
        <v>29</v>
      </c>
      <c r="L52" s="7">
        <f t="shared" si="25"/>
        <v>24.242424242424242</v>
      </c>
      <c r="M52" s="6"/>
      <c r="N52" s="7">
        <f t="shared" si="18"/>
        <v>0</v>
      </c>
      <c r="O52" s="6"/>
      <c r="P52" s="7">
        <f t="shared" si="19"/>
        <v>0</v>
      </c>
      <c r="Q52" s="6"/>
      <c r="R52" s="7">
        <f t="shared" si="26"/>
        <v>0</v>
      </c>
      <c r="S52" s="6"/>
      <c r="T52" s="7">
        <f t="shared" si="27"/>
        <v>0</v>
      </c>
      <c r="U52" s="6"/>
      <c r="V52" s="7">
        <f t="shared" si="20"/>
        <v>0</v>
      </c>
      <c r="W52" s="25">
        <f t="shared" si="21"/>
        <v>61.08452950558214</v>
      </c>
      <c r="X52" s="6">
        <f t="shared" si="22"/>
        <v>42</v>
      </c>
      <c r="Y52" s="6">
        <f t="shared" si="23"/>
        <v>1</v>
      </c>
      <c r="Z52" s="16">
        <f t="shared" si="13"/>
        <v>0.16666666666666666</v>
      </c>
    </row>
    <row r="53" spans="1:26" x14ac:dyDescent="0.3">
      <c r="A53" s="19">
        <v>43</v>
      </c>
      <c r="B53" s="6" t="s">
        <v>775</v>
      </c>
      <c r="C53" s="6" t="s">
        <v>82</v>
      </c>
      <c r="D53" s="6" t="s">
        <v>390</v>
      </c>
      <c r="E53" s="20"/>
      <c r="F53" s="7"/>
      <c r="G53" s="20"/>
      <c r="H53" s="7">
        <f t="shared" si="17"/>
        <v>0</v>
      </c>
      <c r="I53" s="6"/>
      <c r="J53" s="7"/>
      <c r="K53" s="6"/>
      <c r="L53" s="7"/>
      <c r="M53" s="6">
        <v>26</v>
      </c>
      <c r="N53" s="7">
        <f t="shared" si="18"/>
        <v>53.333333333333336</v>
      </c>
      <c r="O53" s="6"/>
      <c r="P53" s="7">
        <f t="shared" si="19"/>
        <v>0</v>
      </c>
      <c r="Q53" s="6"/>
      <c r="R53" s="7">
        <f t="shared" si="26"/>
        <v>0</v>
      </c>
      <c r="S53" s="6"/>
      <c r="T53" s="7">
        <f t="shared" si="27"/>
        <v>0</v>
      </c>
      <c r="U53" s="6"/>
      <c r="V53" s="7">
        <f t="shared" si="20"/>
        <v>0</v>
      </c>
      <c r="W53" s="25">
        <f t="shared" si="21"/>
        <v>53.333333333333336</v>
      </c>
      <c r="X53" s="6">
        <f t="shared" si="22"/>
        <v>43</v>
      </c>
      <c r="Y53" s="6">
        <f t="shared" si="23"/>
        <v>1</v>
      </c>
      <c r="Z53" s="16">
        <f t="shared" si="13"/>
        <v>0.16666666666666666</v>
      </c>
    </row>
    <row r="54" spans="1:26" x14ac:dyDescent="0.3">
      <c r="A54" s="19">
        <v>44</v>
      </c>
      <c r="B54" s="6" t="s">
        <v>867</v>
      </c>
      <c r="C54" s="6" t="s">
        <v>82</v>
      </c>
      <c r="D54" s="6" t="s">
        <v>44</v>
      </c>
      <c r="E54" s="20"/>
      <c r="F54" s="7"/>
      <c r="G54" s="20"/>
      <c r="H54" s="7">
        <f t="shared" si="17"/>
        <v>0</v>
      </c>
      <c r="I54" s="6"/>
      <c r="J54" s="7"/>
      <c r="K54" s="6"/>
      <c r="L54" s="7"/>
      <c r="M54" s="6"/>
      <c r="N54" s="7">
        <f t="shared" si="18"/>
        <v>0</v>
      </c>
      <c r="O54" s="6">
        <v>23</v>
      </c>
      <c r="P54" s="7">
        <f t="shared" si="19"/>
        <v>51.612903225806448</v>
      </c>
      <c r="Q54" s="6"/>
      <c r="R54" s="7">
        <f t="shared" si="26"/>
        <v>0</v>
      </c>
      <c r="S54" s="6"/>
      <c r="T54" s="7">
        <f t="shared" si="27"/>
        <v>0</v>
      </c>
      <c r="U54" s="6"/>
      <c r="V54" s="7">
        <f t="shared" si="20"/>
        <v>0</v>
      </c>
      <c r="W54" s="25">
        <f t="shared" si="21"/>
        <v>51.612903225806448</v>
      </c>
      <c r="X54" s="6">
        <f t="shared" si="22"/>
        <v>44</v>
      </c>
      <c r="Y54" s="6">
        <f t="shared" si="23"/>
        <v>1</v>
      </c>
      <c r="Z54" s="16">
        <f t="shared" si="13"/>
        <v>0.16666666666666666</v>
      </c>
    </row>
    <row r="55" spans="1:26" x14ac:dyDescent="0.3">
      <c r="A55" s="19">
        <v>45</v>
      </c>
      <c r="B55" s="6" t="s">
        <v>474</v>
      </c>
      <c r="C55" s="6" t="s">
        <v>467</v>
      </c>
      <c r="D55" s="6" t="s">
        <v>176</v>
      </c>
      <c r="E55" s="6"/>
      <c r="F55" s="7">
        <f>IF(E55=0,,($E$9-E55)*$E$7*100/$E$9)</f>
        <v>0</v>
      </c>
      <c r="G55" s="20"/>
      <c r="H55" s="7">
        <f t="shared" si="17"/>
        <v>0</v>
      </c>
      <c r="I55" s="6">
        <v>38</v>
      </c>
      <c r="J55" s="7">
        <v>3</v>
      </c>
      <c r="K55" s="6">
        <v>27</v>
      </c>
      <c r="L55" s="7">
        <f>IF(K55=0,,($K$9-K55)*$K$7*100/$K$9)</f>
        <v>36.363636363636367</v>
      </c>
      <c r="M55" s="6"/>
      <c r="N55" s="7">
        <f t="shared" si="18"/>
        <v>0</v>
      </c>
      <c r="O55" s="6"/>
      <c r="P55" s="7">
        <f t="shared" si="19"/>
        <v>0</v>
      </c>
      <c r="Q55" s="6"/>
      <c r="R55" s="7">
        <f t="shared" si="26"/>
        <v>0</v>
      </c>
      <c r="S55" s="6"/>
      <c r="T55" s="7">
        <f t="shared" si="27"/>
        <v>0</v>
      </c>
      <c r="U55" s="6"/>
      <c r="V55" s="7">
        <f t="shared" si="20"/>
        <v>0</v>
      </c>
      <c r="W55" s="25">
        <f t="shared" si="21"/>
        <v>39.363636363636367</v>
      </c>
      <c r="X55" s="6">
        <f t="shared" si="22"/>
        <v>45</v>
      </c>
      <c r="Y55" s="6">
        <f t="shared" si="23"/>
        <v>1</v>
      </c>
      <c r="Z55" s="16">
        <f t="shared" si="13"/>
        <v>0.16666666666666666</v>
      </c>
    </row>
    <row r="56" spans="1:26" x14ac:dyDescent="0.3">
      <c r="A56" s="19">
        <v>46</v>
      </c>
      <c r="B56" s="6" t="s">
        <v>470</v>
      </c>
      <c r="C56" s="6" t="s">
        <v>331</v>
      </c>
      <c r="D56" s="6" t="s">
        <v>145</v>
      </c>
      <c r="E56" s="6"/>
      <c r="F56" s="7">
        <f>IF(E56=0,,($E$9-E56)*$E$7*100/$E$9)</f>
        <v>0</v>
      </c>
      <c r="G56" s="20"/>
      <c r="H56" s="7">
        <f t="shared" si="17"/>
        <v>0</v>
      </c>
      <c r="I56" s="6">
        <v>36</v>
      </c>
      <c r="J56" s="7">
        <f t="shared" ref="J56:J64" si="28">IF(I56=0,,($I$9-I56)*$I$7*100/$I$9)</f>
        <v>10.526315789473685</v>
      </c>
      <c r="K56" s="6">
        <v>33</v>
      </c>
      <c r="L56" s="7">
        <v>3</v>
      </c>
      <c r="M56" s="6"/>
      <c r="N56" s="7">
        <f t="shared" si="18"/>
        <v>0</v>
      </c>
      <c r="O56" s="6">
        <v>28</v>
      </c>
      <c r="P56" s="7">
        <f t="shared" si="19"/>
        <v>19.35483870967742</v>
      </c>
      <c r="Q56" s="6"/>
      <c r="R56" s="7">
        <f t="shared" si="26"/>
        <v>0</v>
      </c>
      <c r="S56" s="6"/>
      <c r="T56" s="7">
        <f t="shared" si="27"/>
        <v>0</v>
      </c>
      <c r="U56" s="6"/>
      <c r="V56" s="7">
        <f t="shared" si="20"/>
        <v>0</v>
      </c>
      <c r="W56" s="25">
        <f t="shared" si="21"/>
        <v>32.881154499151108</v>
      </c>
      <c r="X56" s="6">
        <f t="shared" si="22"/>
        <v>46</v>
      </c>
      <c r="Y56" s="6">
        <f t="shared" si="23"/>
        <v>2</v>
      </c>
      <c r="Z56" s="16">
        <f t="shared" si="13"/>
        <v>0.33333333333333331</v>
      </c>
    </row>
    <row r="57" spans="1:26" x14ac:dyDescent="0.3">
      <c r="A57" s="19">
        <v>47</v>
      </c>
      <c r="B57" s="6" t="s">
        <v>868</v>
      </c>
      <c r="C57" s="6" t="s">
        <v>869</v>
      </c>
      <c r="D57" s="6" t="s">
        <v>425</v>
      </c>
      <c r="E57" s="6"/>
      <c r="F57" s="7">
        <f>IF(E57=0,,($E$9-E57)*$E$7*100/$E$9)</f>
        <v>0</v>
      </c>
      <c r="G57" s="20"/>
      <c r="H57" s="7">
        <f t="shared" si="17"/>
        <v>0</v>
      </c>
      <c r="I57" s="6"/>
      <c r="J57" s="7">
        <f t="shared" si="28"/>
        <v>0</v>
      </c>
      <c r="K57" s="6"/>
      <c r="L57" s="7">
        <f>IF(K57=0,,($K$9-K57)*$K$7*100/$K$9)</f>
        <v>0</v>
      </c>
      <c r="M57" s="6"/>
      <c r="N57" s="7">
        <f t="shared" si="18"/>
        <v>0</v>
      </c>
      <c r="O57" s="6">
        <v>26</v>
      </c>
      <c r="P57" s="7">
        <f t="shared" si="19"/>
        <v>32.258064516129032</v>
      </c>
      <c r="Q57" s="6"/>
      <c r="R57" s="7">
        <f t="shared" si="26"/>
        <v>0</v>
      </c>
      <c r="S57" s="6"/>
      <c r="T57" s="7">
        <f t="shared" si="27"/>
        <v>0</v>
      </c>
      <c r="U57" s="6"/>
      <c r="V57" s="7">
        <f t="shared" si="20"/>
        <v>0</v>
      </c>
      <c r="W57" s="25">
        <f t="shared" si="21"/>
        <v>32.258064516129032</v>
      </c>
      <c r="X57" s="6">
        <f t="shared" si="22"/>
        <v>47</v>
      </c>
      <c r="Y57" s="6">
        <f t="shared" si="23"/>
        <v>1</v>
      </c>
      <c r="Z57" s="16">
        <f>Y57/$G$3</f>
        <v>0.16666666666666666</v>
      </c>
    </row>
    <row r="58" spans="1:26" x14ac:dyDescent="0.3">
      <c r="A58" s="19">
        <v>48</v>
      </c>
      <c r="B58" s="6" t="s">
        <v>464</v>
      </c>
      <c r="C58" s="6" t="s">
        <v>465</v>
      </c>
      <c r="D58" s="6" t="s">
        <v>412</v>
      </c>
      <c r="E58" s="6"/>
      <c r="F58" s="7">
        <f>IF(E58=0,,($E$9-E58)*$E$7*100/$E$9)</f>
        <v>0</v>
      </c>
      <c r="G58" s="20"/>
      <c r="H58" s="7">
        <f t="shared" si="17"/>
        <v>0</v>
      </c>
      <c r="I58" s="6">
        <v>32</v>
      </c>
      <c r="J58" s="7">
        <f t="shared" si="28"/>
        <v>31.578947368421051</v>
      </c>
      <c r="K58" s="6"/>
      <c r="L58" s="7">
        <f>IF(K58=0,,($K$9-K58)*$K$7*100/$K$9)</f>
        <v>0</v>
      </c>
      <c r="M58" s="6"/>
      <c r="N58" s="7">
        <f t="shared" si="18"/>
        <v>0</v>
      </c>
      <c r="O58" s="6"/>
      <c r="P58" s="7">
        <f t="shared" si="19"/>
        <v>0</v>
      </c>
      <c r="Q58" s="6"/>
      <c r="R58" s="7">
        <f t="shared" si="26"/>
        <v>0</v>
      </c>
      <c r="S58" s="6"/>
      <c r="T58" s="7">
        <f t="shared" si="27"/>
        <v>0</v>
      </c>
      <c r="U58" s="6"/>
      <c r="V58" s="7">
        <f t="shared" si="20"/>
        <v>0</v>
      </c>
      <c r="W58" s="25">
        <f t="shared" si="21"/>
        <v>31.578947368421051</v>
      </c>
      <c r="X58" s="6">
        <f t="shared" si="22"/>
        <v>48</v>
      </c>
      <c r="Y58" s="6">
        <f t="shared" si="23"/>
        <v>1</v>
      </c>
      <c r="Z58" s="16">
        <f t="shared" ref="Z58:Z68" si="29">Y58/$G$3</f>
        <v>0.16666666666666666</v>
      </c>
    </row>
    <row r="59" spans="1:26" x14ac:dyDescent="0.3">
      <c r="A59" s="19">
        <v>49</v>
      </c>
      <c r="B59" s="6" t="s">
        <v>870</v>
      </c>
      <c r="C59" s="6" t="s">
        <v>159</v>
      </c>
      <c r="D59" s="6" t="s">
        <v>97</v>
      </c>
      <c r="E59" s="6"/>
      <c r="F59" s="7">
        <f>IF(E59=0,,($E$9-E59)*$E$7*100/$E$9)</f>
        <v>0</v>
      </c>
      <c r="G59" s="20"/>
      <c r="H59" s="7">
        <f t="shared" si="17"/>
        <v>0</v>
      </c>
      <c r="I59" s="6"/>
      <c r="J59" s="7">
        <f t="shared" si="28"/>
        <v>0</v>
      </c>
      <c r="K59" s="6"/>
      <c r="L59" s="7">
        <f>IF(K59=0,,($K$9-K59)*$K$7*100/$K$9)</f>
        <v>0</v>
      </c>
      <c r="M59" s="6"/>
      <c r="N59" s="7">
        <f t="shared" si="18"/>
        <v>0</v>
      </c>
      <c r="O59" s="6">
        <v>27</v>
      </c>
      <c r="P59" s="7">
        <f t="shared" si="19"/>
        <v>25.806451612903224</v>
      </c>
      <c r="Q59" s="6"/>
      <c r="R59" s="7">
        <f t="shared" si="26"/>
        <v>0</v>
      </c>
      <c r="S59" s="6"/>
      <c r="T59" s="7">
        <f t="shared" si="27"/>
        <v>0</v>
      </c>
      <c r="U59" s="6"/>
      <c r="V59" s="7">
        <f t="shared" si="20"/>
        <v>0</v>
      </c>
      <c r="W59" s="25">
        <f t="shared" si="21"/>
        <v>25.806451612903224</v>
      </c>
      <c r="X59" s="6">
        <f t="shared" si="22"/>
        <v>49</v>
      </c>
      <c r="Y59" s="6">
        <f t="shared" si="23"/>
        <v>1</v>
      </c>
      <c r="Z59" s="16">
        <f t="shared" si="29"/>
        <v>0.16666666666666666</v>
      </c>
    </row>
    <row r="60" spans="1:26" x14ac:dyDescent="0.3">
      <c r="A60" s="19">
        <v>50</v>
      </c>
      <c r="B60" s="6" t="s">
        <v>466</v>
      </c>
      <c r="C60" s="6" t="s">
        <v>467</v>
      </c>
      <c r="D60" s="6" t="s">
        <v>412</v>
      </c>
      <c r="E60" s="20"/>
      <c r="F60" s="7"/>
      <c r="G60" s="20"/>
      <c r="H60" s="7">
        <f t="shared" si="17"/>
        <v>0</v>
      </c>
      <c r="I60" s="6">
        <v>34</v>
      </c>
      <c r="J60" s="7">
        <f t="shared" si="28"/>
        <v>21.05263157894737</v>
      </c>
      <c r="K60" s="6"/>
      <c r="L60" s="7"/>
      <c r="M60" s="6"/>
      <c r="N60" s="7">
        <f t="shared" si="18"/>
        <v>0</v>
      </c>
      <c r="O60" s="6"/>
      <c r="P60" s="7">
        <f t="shared" si="19"/>
        <v>0</v>
      </c>
      <c r="Q60" s="6"/>
      <c r="R60" s="7">
        <f t="shared" si="26"/>
        <v>0</v>
      </c>
      <c r="S60" s="6"/>
      <c r="T60" s="7">
        <f t="shared" si="27"/>
        <v>0</v>
      </c>
      <c r="U60" s="6"/>
      <c r="V60" s="7">
        <f t="shared" si="20"/>
        <v>0</v>
      </c>
      <c r="W60" s="25">
        <f t="shared" si="21"/>
        <v>21.05263157894737</v>
      </c>
      <c r="X60" s="6">
        <f t="shared" si="22"/>
        <v>50</v>
      </c>
      <c r="Y60" s="6">
        <f t="shared" si="23"/>
        <v>1</v>
      </c>
      <c r="Z60" s="16">
        <f t="shared" si="29"/>
        <v>0.16666666666666666</v>
      </c>
    </row>
    <row r="61" spans="1:26" x14ac:dyDescent="0.3">
      <c r="A61" s="19">
        <v>51</v>
      </c>
      <c r="B61" s="6" t="s">
        <v>468</v>
      </c>
      <c r="C61" s="6" t="s">
        <v>82</v>
      </c>
      <c r="D61" s="6" t="s">
        <v>469</v>
      </c>
      <c r="E61" s="20"/>
      <c r="F61" s="7"/>
      <c r="G61" s="20"/>
      <c r="H61" s="7">
        <f t="shared" si="17"/>
        <v>0</v>
      </c>
      <c r="I61" s="6">
        <v>35</v>
      </c>
      <c r="J61" s="7">
        <f t="shared" si="28"/>
        <v>15.789473684210526</v>
      </c>
      <c r="K61" s="6"/>
      <c r="L61" s="7"/>
      <c r="M61" s="6"/>
      <c r="N61" s="7">
        <f t="shared" si="18"/>
        <v>0</v>
      </c>
      <c r="O61" s="6"/>
      <c r="P61" s="7">
        <f t="shared" si="19"/>
        <v>0</v>
      </c>
      <c r="Q61" s="6"/>
      <c r="R61" s="7">
        <f t="shared" si="26"/>
        <v>0</v>
      </c>
      <c r="S61" s="6"/>
      <c r="T61" s="7">
        <f t="shared" si="27"/>
        <v>0</v>
      </c>
      <c r="U61" s="6"/>
      <c r="V61" s="7">
        <f t="shared" si="20"/>
        <v>0</v>
      </c>
      <c r="W61" s="25">
        <f t="shared" si="21"/>
        <v>15.789473684210526</v>
      </c>
      <c r="X61" s="6">
        <f t="shared" si="22"/>
        <v>51</v>
      </c>
      <c r="Y61" s="6">
        <f t="shared" si="23"/>
        <v>1</v>
      </c>
      <c r="Z61" s="16">
        <f t="shared" si="29"/>
        <v>0.16666666666666666</v>
      </c>
    </row>
    <row r="62" spans="1:26" x14ac:dyDescent="0.3">
      <c r="A62" s="19">
        <v>52</v>
      </c>
      <c r="B62" s="6" t="s">
        <v>772</v>
      </c>
      <c r="C62" s="6" t="s">
        <v>773</v>
      </c>
      <c r="D62" s="6" t="s">
        <v>776</v>
      </c>
      <c r="E62" s="6"/>
      <c r="F62" s="7">
        <f>IF(E62=0,,($E$9-E62)*$E$7*100/$E$9)</f>
        <v>0</v>
      </c>
      <c r="G62" s="20"/>
      <c r="H62" s="7">
        <f t="shared" si="17"/>
        <v>0</v>
      </c>
      <c r="I62" s="6"/>
      <c r="J62" s="7">
        <f t="shared" si="28"/>
        <v>0</v>
      </c>
      <c r="K62" s="6"/>
      <c r="L62" s="7">
        <f>IF(K62=0,,($K$9-K62)*$K$7*100/$K$9)</f>
        <v>0</v>
      </c>
      <c r="M62" s="6">
        <v>29</v>
      </c>
      <c r="N62" s="7">
        <f t="shared" si="18"/>
        <v>13.333333333333334</v>
      </c>
      <c r="O62" s="6"/>
      <c r="P62" s="7">
        <f t="shared" si="19"/>
        <v>0</v>
      </c>
      <c r="Q62" s="6"/>
      <c r="R62" s="7">
        <f t="shared" si="26"/>
        <v>0</v>
      </c>
      <c r="S62" s="6"/>
      <c r="T62" s="7">
        <f t="shared" si="27"/>
        <v>0</v>
      </c>
      <c r="U62" s="6"/>
      <c r="V62" s="7">
        <f t="shared" si="20"/>
        <v>0</v>
      </c>
      <c r="W62" s="25">
        <f t="shared" si="21"/>
        <v>13.333333333333334</v>
      </c>
      <c r="X62" s="6">
        <f t="shared" si="22"/>
        <v>52</v>
      </c>
      <c r="Y62" s="6">
        <f t="shared" si="23"/>
        <v>1</v>
      </c>
      <c r="Z62" s="16">
        <f t="shared" si="29"/>
        <v>0.16666666666666666</v>
      </c>
    </row>
    <row r="63" spans="1:26" x14ac:dyDescent="0.3">
      <c r="A63" s="19">
        <v>53</v>
      </c>
      <c r="B63" s="6" t="s">
        <v>871</v>
      </c>
      <c r="C63" s="6" t="s">
        <v>872</v>
      </c>
      <c r="D63" s="6" t="s">
        <v>873</v>
      </c>
      <c r="E63" s="6"/>
      <c r="F63" s="7">
        <f>IF(E63=0,,($E$9-E63)*$E$7*100/$E$9)</f>
        <v>0</v>
      </c>
      <c r="G63" s="6"/>
      <c r="H63" s="7">
        <f t="shared" si="17"/>
        <v>0</v>
      </c>
      <c r="I63" s="6"/>
      <c r="J63" s="7">
        <f t="shared" si="28"/>
        <v>0</v>
      </c>
      <c r="K63" s="6"/>
      <c r="L63" s="7">
        <f>IF(K63=0,,($K$9-K63)*$K$7*100/$K$9)</f>
        <v>0</v>
      </c>
      <c r="M63" s="6"/>
      <c r="N63" s="7">
        <f t="shared" si="18"/>
        <v>0</v>
      </c>
      <c r="O63" s="6">
        <v>29</v>
      </c>
      <c r="P63" s="7">
        <f t="shared" si="19"/>
        <v>12.903225806451612</v>
      </c>
      <c r="Q63" s="6"/>
      <c r="R63" s="7">
        <f t="shared" si="26"/>
        <v>0</v>
      </c>
      <c r="S63" s="6"/>
      <c r="T63" s="7">
        <f t="shared" si="27"/>
        <v>0</v>
      </c>
      <c r="U63" s="6"/>
      <c r="V63" s="7">
        <f t="shared" si="20"/>
        <v>0</v>
      </c>
      <c r="W63" s="25">
        <f t="shared" si="21"/>
        <v>12.903225806451612</v>
      </c>
      <c r="X63" s="6">
        <f t="shared" si="22"/>
        <v>53</v>
      </c>
      <c r="Y63" s="6">
        <f t="shared" si="23"/>
        <v>1</v>
      </c>
      <c r="Z63" s="16">
        <f t="shared" si="29"/>
        <v>0.16666666666666666</v>
      </c>
    </row>
    <row r="64" spans="1:26" x14ac:dyDescent="0.3">
      <c r="A64" s="19">
        <v>54</v>
      </c>
      <c r="B64" s="6" t="s">
        <v>874</v>
      </c>
      <c r="C64" s="6" t="s">
        <v>138</v>
      </c>
      <c r="D64" s="6" t="s">
        <v>873</v>
      </c>
      <c r="E64" s="6"/>
      <c r="F64" s="7">
        <f>IF(E64=0,,($E$9-E64)*$E$7*100/$E$9)</f>
        <v>0</v>
      </c>
      <c r="G64" s="6"/>
      <c r="H64" s="7">
        <f t="shared" si="17"/>
        <v>0</v>
      </c>
      <c r="I64" s="6"/>
      <c r="J64" s="7">
        <f t="shared" si="28"/>
        <v>0</v>
      </c>
      <c r="K64" s="6"/>
      <c r="L64" s="7"/>
      <c r="M64" s="6"/>
      <c r="N64" s="7">
        <f t="shared" si="18"/>
        <v>0</v>
      </c>
      <c r="O64" s="6">
        <v>30</v>
      </c>
      <c r="P64" s="7">
        <f t="shared" si="19"/>
        <v>6.4516129032258061</v>
      </c>
      <c r="Q64" s="6"/>
      <c r="R64" s="7">
        <f t="shared" si="26"/>
        <v>0</v>
      </c>
      <c r="S64" s="6"/>
      <c r="T64" s="7">
        <f t="shared" si="27"/>
        <v>0</v>
      </c>
      <c r="U64" s="6"/>
      <c r="V64" s="7">
        <f t="shared" si="20"/>
        <v>0</v>
      </c>
      <c r="W64" s="25">
        <f t="shared" si="21"/>
        <v>6.4516129032258061</v>
      </c>
      <c r="X64" s="6">
        <f t="shared" si="22"/>
        <v>54</v>
      </c>
      <c r="Y64" s="6">
        <f t="shared" si="23"/>
        <v>1</v>
      </c>
      <c r="Z64" s="16">
        <f t="shared" si="29"/>
        <v>0.16666666666666666</v>
      </c>
    </row>
    <row r="65" spans="1:26" x14ac:dyDescent="0.3">
      <c r="A65" s="19">
        <v>55</v>
      </c>
      <c r="B65" s="6" t="s">
        <v>679</v>
      </c>
      <c r="C65" s="6" t="s">
        <v>680</v>
      </c>
      <c r="D65" s="6" t="s">
        <v>44</v>
      </c>
      <c r="E65" s="20"/>
      <c r="F65" s="7"/>
      <c r="G65" s="20"/>
      <c r="H65" s="7">
        <f t="shared" si="17"/>
        <v>0</v>
      </c>
      <c r="I65" s="6"/>
      <c r="J65" s="7"/>
      <c r="K65" s="6">
        <v>32</v>
      </c>
      <c r="L65" s="7">
        <f>IF(K65=0,,($K$9-K65)*$K$7*100/$K$9)</f>
        <v>6.0606060606060606</v>
      </c>
      <c r="M65" s="6"/>
      <c r="N65" s="7">
        <f t="shared" si="18"/>
        <v>0</v>
      </c>
      <c r="O65" s="6"/>
      <c r="P65" s="7">
        <f t="shared" si="19"/>
        <v>0</v>
      </c>
      <c r="Q65" s="6"/>
      <c r="R65" s="7">
        <f t="shared" si="26"/>
        <v>0</v>
      </c>
      <c r="S65" s="6"/>
      <c r="T65" s="7">
        <f t="shared" si="27"/>
        <v>0</v>
      </c>
      <c r="U65" s="6"/>
      <c r="V65" s="7">
        <f t="shared" si="20"/>
        <v>0</v>
      </c>
      <c r="W65" s="25">
        <f t="shared" si="21"/>
        <v>6.0606060606060606</v>
      </c>
      <c r="X65" s="6">
        <f t="shared" si="22"/>
        <v>55</v>
      </c>
      <c r="Y65" s="6">
        <f t="shared" si="23"/>
        <v>0</v>
      </c>
      <c r="Z65" s="16">
        <f t="shared" si="29"/>
        <v>0</v>
      </c>
    </row>
    <row r="66" spans="1:26" x14ac:dyDescent="0.3">
      <c r="A66" s="19">
        <v>56</v>
      </c>
      <c r="B66" s="6" t="s">
        <v>471</v>
      </c>
      <c r="C66" s="6" t="s">
        <v>472</v>
      </c>
      <c r="D66" s="6" t="s">
        <v>473</v>
      </c>
      <c r="E66" s="6"/>
      <c r="F66" s="7"/>
      <c r="G66" s="20"/>
      <c r="H66" s="7">
        <f t="shared" si="17"/>
        <v>0</v>
      </c>
      <c r="I66" s="6">
        <v>37</v>
      </c>
      <c r="J66" s="7">
        <f>IF(I66=0,,($I$9-I66)*$I$7*100/$I$9)</f>
        <v>5.2631578947368425</v>
      </c>
      <c r="K66" s="6"/>
      <c r="L66" s="7"/>
      <c r="M66" s="6"/>
      <c r="N66" s="7">
        <f t="shared" si="18"/>
        <v>0</v>
      </c>
      <c r="O66" s="6"/>
      <c r="P66" s="7">
        <f t="shared" si="19"/>
        <v>0</v>
      </c>
      <c r="Q66" s="6"/>
      <c r="R66" s="7"/>
      <c r="S66" s="6"/>
      <c r="T66" s="7">
        <f t="shared" si="27"/>
        <v>0</v>
      </c>
      <c r="U66" s="6"/>
      <c r="V66" s="7">
        <f t="shared" si="20"/>
        <v>0</v>
      </c>
      <c r="W66" s="25">
        <f t="shared" si="21"/>
        <v>5.2631578947368425</v>
      </c>
      <c r="X66" s="6">
        <f t="shared" si="22"/>
        <v>56</v>
      </c>
      <c r="Y66" s="6">
        <f t="shared" si="23"/>
        <v>1</v>
      </c>
      <c r="Z66" s="16">
        <f t="shared" si="29"/>
        <v>0.16666666666666666</v>
      </c>
    </row>
    <row r="67" spans="1:26" x14ac:dyDescent="0.3">
      <c r="A67" s="19">
        <v>57</v>
      </c>
      <c r="B67" s="6"/>
      <c r="C67" s="6"/>
      <c r="D67" s="6"/>
      <c r="E67" s="20"/>
      <c r="F67" s="7">
        <v>0</v>
      </c>
      <c r="G67" s="6"/>
      <c r="H67" s="7">
        <f t="shared" si="17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 t="shared" si="18"/>
        <v>0</v>
      </c>
      <c r="O67" s="6"/>
      <c r="P67" s="7">
        <f t="shared" si="19"/>
        <v>0</v>
      </c>
      <c r="Q67" s="6"/>
      <c r="R67" s="7">
        <f>IF(Q67=0,,($Q$9-Q67)*$Q$7*100/$Q$9)</f>
        <v>0</v>
      </c>
      <c r="S67" s="6"/>
      <c r="T67" s="7">
        <f t="shared" si="27"/>
        <v>0</v>
      </c>
      <c r="U67" s="6"/>
      <c r="V67" s="7">
        <f t="shared" si="20"/>
        <v>0</v>
      </c>
      <c r="W67" s="25">
        <f t="shared" si="21"/>
        <v>0</v>
      </c>
      <c r="X67" s="6">
        <f t="shared" si="22"/>
        <v>57</v>
      </c>
      <c r="Y67" s="6">
        <f t="shared" si="23"/>
        <v>0</v>
      </c>
      <c r="Z67" s="16">
        <f t="shared" si="29"/>
        <v>0</v>
      </c>
    </row>
    <row r="68" spans="1:26" x14ac:dyDescent="0.3">
      <c r="A68" s="19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17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 t="shared" si="18"/>
        <v>0</v>
      </c>
      <c r="O68" s="6"/>
      <c r="P68" s="7">
        <f t="shared" si="19"/>
        <v>0</v>
      </c>
      <c r="Q68" s="6"/>
      <c r="R68" s="7">
        <f>IF(Q68=0,,($Q$9-Q68)*$Q$7*100/$Q$9)</f>
        <v>0</v>
      </c>
      <c r="S68" s="6"/>
      <c r="T68" s="7">
        <f t="shared" si="27"/>
        <v>0</v>
      </c>
      <c r="U68" s="6"/>
      <c r="V68" s="7">
        <f t="shared" si="20"/>
        <v>0</v>
      </c>
      <c r="W68" s="25">
        <f t="shared" si="21"/>
        <v>0</v>
      </c>
      <c r="X68" s="6">
        <f t="shared" si="22"/>
        <v>58</v>
      </c>
      <c r="Y68" s="6">
        <f t="shared" si="23"/>
        <v>0</v>
      </c>
      <c r="Z68" s="16">
        <f t="shared" si="29"/>
        <v>0</v>
      </c>
    </row>
    <row r="69" spans="1:26" x14ac:dyDescent="0.3">
      <c r="A69" s="19">
        <v>59</v>
      </c>
      <c r="B69" s="6"/>
      <c r="C69" s="6"/>
      <c r="D69" s="6" t="s">
        <v>145</v>
      </c>
      <c r="E69" s="6"/>
      <c r="F69" s="7"/>
      <c r="G69" s="6"/>
      <c r="H69" s="7">
        <f t="shared" si="17"/>
        <v>0</v>
      </c>
      <c r="I69" s="6"/>
      <c r="J69" s="7"/>
      <c r="K69" s="6"/>
      <c r="L69" s="7"/>
      <c r="M69" s="6"/>
      <c r="N69" s="7">
        <f t="shared" si="18"/>
        <v>0</v>
      </c>
      <c r="O69" s="6"/>
      <c r="P69" s="7">
        <f t="shared" si="19"/>
        <v>0</v>
      </c>
      <c r="Q69" s="6"/>
      <c r="R69" s="7"/>
      <c r="S69" s="6"/>
      <c r="T69" s="7">
        <f t="shared" si="27"/>
        <v>0</v>
      </c>
      <c r="U69" s="6"/>
      <c r="V69" s="7">
        <f t="shared" si="20"/>
        <v>0</v>
      </c>
      <c r="W69" s="25">
        <f t="shared" si="21"/>
        <v>0</v>
      </c>
      <c r="X69" s="6">
        <f t="shared" si="22"/>
        <v>59</v>
      </c>
      <c r="Y69" s="6">
        <f t="shared" si="23"/>
        <v>0</v>
      </c>
      <c r="Z69" s="16">
        <f t="shared" si="13"/>
        <v>0</v>
      </c>
    </row>
    <row r="70" spans="1:26" x14ac:dyDescent="0.3">
      <c r="A70" s="67" t="s">
        <v>11</v>
      </c>
      <c r="B70" s="67"/>
      <c r="C70" s="68"/>
      <c r="G70">
        <f>COUNTA(G11:G69)</f>
        <v>8</v>
      </c>
      <c r="I70">
        <f>COUNTA(I11:I69)</f>
        <v>36</v>
      </c>
      <c r="K70">
        <f>COUNTA(K11:K69)</f>
        <v>32</v>
      </c>
      <c r="M70">
        <f>COUNTA(M11:M69)</f>
        <v>30</v>
      </c>
      <c r="O70">
        <f>COUNTA(O11:O69)</f>
        <v>30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5">
        <f t="shared" ref="W70" si="30">SUM(F70+H70+J70+L70+N70+P70+R70+T70+V70)</f>
        <v>59</v>
      </c>
    </row>
    <row r="71" spans="1:26" x14ac:dyDescent="0.3">
      <c r="A71" s="83" t="s">
        <v>18</v>
      </c>
      <c r="B71" s="83"/>
      <c r="C71" s="83"/>
      <c r="E71" s="15">
        <f>E70/$G$2</f>
        <v>0</v>
      </c>
      <c r="G71" s="15">
        <f>G70/$G$2</f>
        <v>0.14285714285714285</v>
      </c>
      <c r="I71" s="15">
        <f>I70/$G$2</f>
        <v>0.6428571428571429</v>
      </c>
      <c r="K71" s="15">
        <f>K70/$G$2</f>
        <v>0.5714285714285714</v>
      </c>
      <c r="M71" s="15">
        <f>M70/$G$2</f>
        <v>0.5357142857142857</v>
      </c>
      <c r="O71" s="15">
        <f>O70/$G$2</f>
        <v>0.5357142857142857</v>
      </c>
      <c r="P71" s="15">
        <f>P70/$G$2</f>
        <v>1.0535714285714286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69">
    <sortCondition descending="1" ref="W11:W69"/>
  </sortState>
  <mergeCells count="41"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8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0"/>
    </sheetView>
  </sheetViews>
  <sheetFormatPr baseColWidth="10" defaultRowHeight="14.4" x14ac:dyDescent="0.3"/>
  <cols>
    <col min="1" max="1" width="18.33203125" bestFit="1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3" width="11.44140625" customWidth="1"/>
    <col min="14" max="14" width="13.7773437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.2" x14ac:dyDescent="0.6">
      <c r="A1" s="69" t="s">
        <v>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4" x14ac:dyDescent="0.3">
      <c r="E2" s="80" t="s">
        <v>14</v>
      </c>
      <c r="F2" s="80"/>
      <c r="G2" s="14">
        <f>COUNTA(B11:B47)</f>
        <v>37</v>
      </c>
    </row>
    <row r="3" spans="1:24" x14ac:dyDescent="0.3">
      <c r="B3" s="2"/>
      <c r="E3" s="80" t="s">
        <v>16</v>
      </c>
      <c r="F3" s="80"/>
      <c r="G3" s="14">
        <v>6</v>
      </c>
    </row>
    <row r="4" spans="1:24" x14ac:dyDescent="0.3">
      <c r="B4" s="2"/>
      <c r="C4" s="3"/>
    </row>
    <row r="6" spans="1:24" x14ac:dyDescent="0.3">
      <c r="D6" s="1" t="s">
        <v>0</v>
      </c>
      <c r="E6" s="74" t="s">
        <v>285</v>
      </c>
      <c r="F6" s="74"/>
      <c r="G6" s="74" t="s">
        <v>343</v>
      </c>
      <c r="H6" s="74"/>
      <c r="I6" s="74" t="s">
        <v>398</v>
      </c>
      <c r="J6" s="74"/>
      <c r="K6" s="74" t="s">
        <v>626</v>
      </c>
      <c r="L6" s="74"/>
      <c r="M6" s="74" t="s">
        <v>752</v>
      </c>
      <c r="N6" s="74"/>
      <c r="O6" s="74" t="s">
        <v>863</v>
      </c>
      <c r="P6" s="74"/>
      <c r="Q6" s="74"/>
      <c r="R6" s="74"/>
      <c r="S6" s="74"/>
      <c r="T6" s="74"/>
    </row>
    <row r="7" spans="1:24" x14ac:dyDescent="0.3">
      <c r="D7" s="1" t="s">
        <v>10</v>
      </c>
      <c r="E7" s="71">
        <v>2</v>
      </c>
      <c r="F7" s="72"/>
      <c r="G7" s="71">
        <v>2</v>
      </c>
      <c r="H7" s="72"/>
      <c r="I7" s="71">
        <v>2</v>
      </c>
      <c r="J7" s="72"/>
      <c r="K7" s="71">
        <v>2</v>
      </c>
      <c r="L7" s="72"/>
      <c r="M7" s="71">
        <v>4</v>
      </c>
      <c r="N7" s="72"/>
      <c r="O7" s="71">
        <v>2</v>
      </c>
      <c r="P7" s="72"/>
      <c r="Q7" s="71"/>
      <c r="R7" s="72"/>
      <c r="S7" s="71"/>
      <c r="T7" s="72"/>
    </row>
    <row r="8" spans="1:24" x14ac:dyDescent="0.3">
      <c r="D8" s="1" t="s">
        <v>1</v>
      </c>
      <c r="E8" s="73" t="s">
        <v>286</v>
      </c>
      <c r="F8" s="73"/>
      <c r="G8" s="73">
        <v>45962</v>
      </c>
      <c r="H8" s="73"/>
      <c r="I8" s="81">
        <v>45983</v>
      </c>
      <c r="J8" s="82"/>
      <c r="K8" s="81">
        <v>46004</v>
      </c>
      <c r="L8" s="82"/>
      <c r="M8" s="73">
        <v>46060</v>
      </c>
      <c r="N8" s="73"/>
      <c r="O8" s="73">
        <v>46117</v>
      </c>
      <c r="P8" s="73"/>
      <c r="Q8" s="73"/>
      <c r="R8" s="73"/>
      <c r="S8" s="73"/>
      <c r="T8" s="73"/>
    </row>
    <row r="9" spans="1:24" x14ac:dyDescent="0.3">
      <c r="D9" s="1" t="s">
        <v>2</v>
      </c>
      <c r="E9" s="74">
        <v>6</v>
      </c>
      <c r="F9" s="74"/>
      <c r="G9" s="74">
        <v>8</v>
      </c>
      <c r="H9" s="74"/>
      <c r="I9" s="71">
        <v>15</v>
      </c>
      <c r="J9" s="72"/>
      <c r="K9" s="71">
        <v>25</v>
      </c>
      <c r="L9" s="72"/>
      <c r="M9" s="74">
        <v>29</v>
      </c>
      <c r="N9" s="74"/>
      <c r="O9" s="74">
        <v>15</v>
      </c>
      <c r="P9" s="74"/>
      <c r="Q9" s="74"/>
      <c r="R9" s="74"/>
      <c r="S9" s="74"/>
      <c r="T9" s="74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3">
      <c r="A11" s="5">
        <f t="shared" ref="A11:A47" si="0">V11</f>
        <v>1</v>
      </c>
      <c r="B11" s="59" t="s">
        <v>92</v>
      </c>
      <c r="C11" s="59" t="s">
        <v>307</v>
      </c>
      <c r="D11" s="6" t="s">
        <v>145</v>
      </c>
      <c r="E11" s="6">
        <v>3</v>
      </c>
      <c r="F11" s="7">
        <f>IF(E11=0,,($E$9-E11)*$E$7*100/$E$9)</f>
        <v>100</v>
      </c>
      <c r="G11" s="6">
        <v>5</v>
      </c>
      <c r="H11" s="7">
        <f t="shared" ref="H11:H18" si="1">IF(G11=0,,($G$9-G11)*$G$7*100/$G$9)</f>
        <v>75</v>
      </c>
      <c r="I11" s="6">
        <v>5</v>
      </c>
      <c r="J11" s="7">
        <f t="shared" ref="J11:J18" si="2">IF(I11=0,,($I$9-I11)*$I$7*100/$I$9)</f>
        <v>133.33333333333334</v>
      </c>
      <c r="K11" s="6">
        <v>2</v>
      </c>
      <c r="L11" s="7">
        <f t="shared" ref="L11:L26" si="3">IF(K11=0,,($K$9-K11)*$K$7*100/$K$9)</f>
        <v>184</v>
      </c>
      <c r="M11" s="6">
        <v>9</v>
      </c>
      <c r="N11" s="7">
        <f t="shared" ref="N11:N45" si="4">IF(M11=0,,($M$9-M11)*$M$7*100/$M$9)</f>
        <v>275.86206896551727</v>
      </c>
      <c r="O11" s="6">
        <v>3</v>
      </c>
      <c r="P11" s="7">
        <f t="shared" ref="P11:P45" si="5">IF(O11=0,,($O$9-O11)*$O$7*100/$O$9)</f>
        <v>160</v>
      </c>
      <c r="Q11" s="6"/>
      <c r="R11" s="7">
        <f t="shared" ref="R11:R35" si="6">IF(Q11=0,,($Q$9-Q11)*$Q$7*100/$Q$9)</f>
        <v>0</v>
      </c>
      <c r="S11" s="6"/>
      <c r="T11" s="7">
        <f t="shared" ref="T11:T35" si="7">IF(S11=0,,($S$9-S11)*$S$7*100/$S$9)</f>
        <v>0</v>
      </c>
      <c r="U11" s="8">
        <f t="shared" ref="U11:U47" si="8">T11+R11+P11+N11+L11+J11+H11+F11</f>
        <v>928.19540229885058</v>
      </c>
      <c r="V11" s="6">
        <f t="shared" ref="V11:V47" si="9">ROW(B11)-10</f>
        <v>1</v>
      </c>
      <c r="W11" s="6">
        <f t="shared" ref="W11:W47" si="10">COUNTA(E11,I11,K11,M11,O11,S11,Q11)</f>
        <v>5</v>
      </c>
      <c r="X11" s="17">
        <f t="shared" ref="X11:X47" si="11">W11/$G$3</f>
        <v>0.83333333333333337</v>
      </c>
    </row>
    <row r="12" spans="1:24" x14ac:dyDescent="0.3">
      <c r="A12" s="5">
        <f t="shared" si="0"/>
        <v>2</v>
      </c>
      <c r="B12" s="59" t="s">
        <v>322</v>
      </c>
      <c r="C12" s="59" t="s">
        <v>323</v>
      </c>
      <c r="D12" s="6" t="s">
        <v>101</v>
      </c>
      <c r="E12" s="6">
        <v>2</v>
      </c>
      <c r="F12" s="7">
        <f>IF(E12=0,,($E$9-E12)*$E$7*100/$E$9)</f>
        <v>133.33333333333334</v>
      </c>
      <c r="G12" s="6"/>
      <c r="H12" s="7">
        <f t="shared" si="1"/>
        <v>0</v>
      </c>
      <c r="I12" s="6"/>
      <c r="J12" s="7">
        <f t="shared" si="2"/>
        <v>0</v>
      </c>
      <c r="K12" s="6">
        <v>1</v>
      </c>
      <c r="L12" s="7">
        <f t="shared" si="3"/>
        <v>192</v>
      </c>
      <c r="M12" s="6">
        <v>1</v>
      </c>
      <c r="N12" s="7">
        <f t="shared" si="4"/>
        <v>386.20689655172413</v>
      </c>
      <c r="O12" s="6">
        <v>1</v>
      </c>
      <c r="P12" s="7">
        <f t="shared" si="5"/>
        <v>186.66666666666666</v>
      </c>
      <c r="Q12" s="6"/>
      <c r="R12" s="7">
        <f t="shared" si="6"/>
        <v>0</v>
      </c>
      <c r="S12" s="6"/>
      <c r="T12" s="7">
        <f t="shared" si="7"/>
        <v>0</v>
      </c>
      <c r="U12" s="8">
        <f t="shared" si="8"/>
        <v>898.20689655172418</v>
      </c>
      <c r="V12" s="6">
        <f t="shared" si="9"/>
        <v>2</v>
      </c>
      <c r="W12" s="6">
        <f t="shared" si="10"/>
        <v>4</v>
      </c>
      <c r="X12" s="17">
        <f t="shared" si="11"/>
        <v>0.66666666666666663</v>
      </c>
    </row>
    <row r="13" spans="1:24" x14ac:dyDescent="0.3">
      <c r="A13" s="5">
        <f t="shared" si="0"/>
        <v>3</v>
      </c>
      <c r="B13" s="59" t="s">
        <v>424</v>
      </c>
      <c r="C13" s="59" t="s">
        <v>437</v>
      </c>
      <c r="D13" s="6" t="s">
        <v>425</v>
      </c>
      <c r="E13" s="6"/>
      <c r="F13" s="7">
        <f>IF(E13=0,,($E$9-E13)*$E$7*100/$E$9)</f>
        <v>0</v>
      </c>
      <c r="G13" s="6"/>
      <c r="H13" s="7">
        <f t="shared" si="1"/>
        <v>0</v>
      </c>
      <c r="I13" s="6">
        <v>7</v>
      </c>
      <c r="J13" s="7">
        <f t="shared" si="2"/>
        <v>106.66666666666667</v>
      </c>
      <c r="K13" s="6">
        <v>7</v>
      </c>
      <c r="L13" s="7">
        <f t="shared" si="3"/>
        <v>144</v>
      </c>
      <c r="M13" s="6">
        <v>3</v>
      </c>
      <c r="N13" s="7">
        <f t="shared" si="4"/>
        <v>358.62068965517244</v>
      </c>
      <c r="O13" s="6">
        <v>3</v>
      </c>
      <c r="P13" s="7">
        <f t="shared" si="5"/>
        <v>160</v>
      </c>
      <c r="Q13" s="6"/>
      <c r="R13" s="7">
        <f t="shared" si="6"/>
        <v>0</v>
      </c>
      <c r="S13" s="6"/>
      <c r="T13" s="7">
        <f t="shared" si="7"/>
        <v>0</v>
      </c>
      <c r="U13" s="8">
        <f t="shared" si="8"/>
        <v>769.28735632183907</v>
      </c>
      <c r="V13" s="6">
        <f t="shared" si="9"/>
        <v>3</v>
      </c>
      <c r="W13" s="6">
        <f t="shared" si="10"/>
        <v>4</v>
      </c>
      <c r="X13" s="17">
        <f t="shared" si="11"/>
        <v>0.66666666666666663</v>
      </c>
    </row>
    <row r="14" spans="1:24" x14ac:dyDescent="0.3">
      <c r="A14" s="5">
        <f t="shared" si="0"/>
        <v>4</v>
      </c>
      <c r="B14" s="59" t="s">
        <v>418</v>
      </c>
      <c r="C14" s="59" t="s">
        <v>419</v>
      </c>
      <c r="D14" s="6" t="s">
        <v>415</v>
      </c>
      <c r="E14" s="6"/>
      <c r="F14" s="7"/>
      <c r="G14" s="6"/>
      <c r="H14" s="7">
        <f t="shared" si="1"/>
        <v>0</v>
      </c>
      <c r="I14" s="6">
        <v>1</v>
      </c>
      <c r="J14" s="7">
        <f t="shared" si="2"/>
        <v>186.66666666666666</v>
      </c>
      <c r="K14" s="6"/>
      <c r="L14" s="7">
        <f t="shared" si="3"/>
        <v>0</v>
      </c>
      <c r="M14" s="6">
        <v>2</v>
      </c>
      <c r="N14" s="7">
        <f t="shared" si="4"/>
        <v>372.41379310344826</v>
      </c>
      <c r="O14" s="6">
        <v>2</v>
      </c>
      <c r="P14" s="7">
        <f t="shared" si="5"/>
        <v>173.33333333333334</v>
      </c>
      <c r="Q14" s="6"/>
      <c r="R14" s="7">
        <f t="shared" si="6"/>
        <v>0</v>
      </c>
      <c r="S14" s="6"/>
      <c r="T14" s="7">
        <f t="shared" si="7"/>
        <v>0</v>
      </c>
      <c r="U14" s="8">
        <f t="shared" si="8"/>
        <v>732.41379310344826</v>
      </c>
      <c r="V14" s="6">
        <f t="shared" si="9"/>
        <v>4</v>
      </c>
      <c r="W14" s="6">
        <f t="shared" si="10"/>
        <v>3</v>
      </c>
      <c r="X14" s="17">
        <f t="shared" si="11"/>
        <v>0.5</v>
      </c>
    </row>
    <row r="15" spans="1:24" x14ac:dyDescent="0.3">
      <c r="A15" s="5">
        <f t="shared" si="0"/>
        <v>5</v>
      </c>
      <c r="B15" s="59" t="s">
        <v>392</v>
      </c>
      <c r="C15" s="59" t="s">
        <v>393</v>
      </c>
      <c r="D15" s="6" t="s">
        <v>150</v>
      </c>
      <c r="E15" s="6"/>
      <c r="F15" s="7">
        <f>IF(E15=0,,($E$9-E15)*$E$7*100/$E$9)</f>
        <v>0</v>
      </c>
      <c r="G15" s="6"/>
      <c r="H15" s="7">
        <f t="shared" si="1"/>
        <v>0</v>
      </c>
      <c r="I15" s="6">
        <v>3</v>
      </c>
      <c r="J15" s="7">
        <f t="shared" si="2"/>
        <v>160</v>
      </c>
      <c r="K15" s="6">
        <v>14</v>
      </c>
      <c r="L15" s="7">
        <f t="shared" si="3"/>
        <v>88</v>
      </c>
      <c r="M15" s="6">
        <v>6</v>
      </c>
      <c r="N15" s="7">
        <f t="shared" si="4"/>
        <v>317.24137931034483</v>
      </c>
      <c r="O15" s="6">
        <v>7</v>
      </c>
      <c r="P15" s="7">
        <f t="shared" si="5"/>
        <v>106.66666666666667</v>
      </c>
      <c r="Q15" s="6"/>
      <c r="R15" s="7">
        <f t="shared" si="6"/>
        <v>0</v>
      </c>
      <c r="S15" s="6"/>
      <c r="T15" s="7">
        <f t="shared" si="7"/>
        <v>0</v>
      </c>
      <c r="U15" s="8">
        <f t="shared" si="8"/>
        <v>671.90804597701151</v>
      </c>
      <c r="V15" s="6">
        <f t="shared" si="9"/>
        <v>5</v>
      </c>
      <c r="W15" s="6">
        <f t="shared" si="10"/>
        <v>4</v>
      </c>
      <c r="X15" s="17">
        <f t="shared" si="11"/>
        <v>0.66666666666666663</v>
      </c>
    </row>
    <row r="16" spans="1:24" x14ac:dyDescent="0.3">
      <c r="A16" s="5">
        <f t="shared" si="0"/>
        <v>6</v>
      </c>
      <c r="B16" s="59" t="s">
        <v>426</v>
      </c>
      <c r="C16" s="59" t="s">
        <v>436</v>
      </c>
      <c r="D16" s="6" t="s">
        <v>123</v>
      </c>
      <c r="E16" s="6"/>
      <c r="F16" s="7">
        <f>IF(E16=0,,($E$9-E16)*$E$7*100/$E$9)</f>
        <v>0</v>
      </c>
      <c r="G16" s="6"/>
      <c r="H16" s="7">
        <f t="shared" si="1"/>
        <v>0</v>
      </c>
      <c r="I16" s="6">
        <v>8</v>
      </c>
      <c r="J16" s="7">
        <f t="shared" si="2"/>
        <v>93.333333333333329</v>
      </c>
      <c r="K16" s="6">
        <v>15</v>
      </c>
      <c r="L16" s="7">
        <f t="shared" si="3"/>
        <v>80</v>
      </c>
      <c r="M16" s="6">
        <v>7</v>
      </c>
      <c r="N16" s="7">
        <f t="shared" si="4"/>
        <v>303.44827586206895</v>
      </c>
      <c r="O16" s="6">
        <v>5</v>
      </c>
      <c r="P16" s="7">
        <f t="shared" si="5"/>
        <v>133.33333333333334</v>
      </c>
      <c r="Q16" s="6"/>
      <c r="R16" s="7">
        <f t="shared" si="6"/>
        <v>0</v>
      </c>
      <c r="S16" s="6"/>
      <c r="T16" s="7">
        <f t="shared" si="7"/>
        <v>0</v>
      </c>
      <c r="U16" s="8">
        <f t="shared" si="8"/>
        <v>610.1149425287357</v>
      </c>
      <c r="V16" s="6">
        <f t="shared" si="9"/>
        <v>6</v>
      </c>
      <c r="W16" s="6">
        <f t="shared" si="10"/>
        <v>4</v>
      </c>
      <c r="X16" s="17">
        <f t="shared" si="11"/>
        <v>0.66666666666666663</v>
      </c>
    </row>
    <row r="17" spans="1:24" x14ac:dyDescent="0.3">
      <c r="A17" s="5">
        <f t="shared" si="0"/>
        <v>7</v>
      </c>
      <c r="B17" s="59" t="s">
        <v>428</v>
      </c>
      <c r="C17" s="59" t="s">
        <v>429</v>
      </c>
      <c r="D17" s="6" t="s">
        <v>415</v>
      </c>
      <c r="E17" s="6"/>
      <c r="F17" s="7">
        <f>IF(E17=0,,($E$9-E17)*$E$7*100/$E$9)</f>
        <v>0</v>
      </c>
      <c r="G17" s="6"/>
      <c r="H17" s="7">
        <f t="shared" si="1"/>
        <v>0</v>
      </c>
      <c r="I17" s="6">
        <v>11</v>
      </c>
      <c r="J17" s="7">
        <f t="shared" si="2"/>
        <v>53.333333333333336</v>
      </c>
      <c r="K17" s="6">
        <v>3</v>
      </c>
      <c r="L17" s="7">
        <f t="shared" si="3"/>
        <v>176</v>
      </c>
      <c r="M17" s="6">
        <v>15</v>
      </c>
      <c r="N17" s="7">
        <f t="shared" si="4"/>
        <v>193.10344827586206</v>
      </c>
      <c r="O17" s="6">
        <v>6</v>
      </c>
      <c r="P17" s="7">
        <f t="shared" si="5"/>
        <v>120</v>
      </c>
      <c r="Q17" s="6"/>
      <c r="R17" s="7">
        <f t="shared" si="6"/>
        <v>0</v>
      </c>
      <c r="S17" s="6"/>
      <c r="T17" s="7">
        <f t="shared" si="7"/>
        <v>0</v>
      </c>
      <c r="U17" s="8">
        <f t="shared" si="8"/>
        <v>542.43678160919546</v>
      </c>
      <c r="V17" s="6">
        <f t="shared" si="9"/>
        <v>7</v>
      </c>
      <c r="W17" s="6">
        <f t="shared" si="10"/>
        <v>4</v>
      </c>
      <c r="X17" s="17">
        <f t="shared" si="11"/>
        <v>0.66666666666666663</v>
      </c>
    </row>
    <row r="18" spans="1:24" x14ac:dyDescent="0.3">
      <c r="A18" s="5">
        <f t="shared" si="0"/>
        <v>8</v>
      </c>
      <c r="B18" s="59" t="s">
        <v>394</v>
      </c>
      <c r="C18" s="59" t="s">
        <v>391</v>
      </c>
      <c r="D18" s="6" t="s">
        <v>101</v>
      </c>
      <c r="E18" s="6"/>
      <c r="F18" s="7">
        <f>IF(E18=0,,($E$9-E18)*$E$7*100/$E$9)</f>
        <v>0</v>
      </c>
      <c r="G18" s="6"/>
      <c r="H18" s="7">
        <f t="shared" si="1"/>
        <v>0</v>
      </c>
      <c r="I18" s="6"/>
      <c r="J18" s="7">
        <f t="shared" si="2"/>
        <v>0</v>
      </c>
      <c r="K18" s="6">
        <v>6</v>
      </c>
      <c r="L18" s="7">
        <f t="shared" si="3"/>
        <v>152</v>
      </c>
      <c r="M18" s="6">
        <v>3</v>
      </c>
      <c r="N18" s="7">
        <f t="shared" si="4"/>
        <v>358.62068965517244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7"/>
        <v>0</v>
      </c>
      <c r="U18" s="8">
        <f t="shared" si="8"/>
        <v>510.62068965517244</v>
      </c>
      <c r="V18" s="6">
        <f t="shared" si="9"/>
        <v>8</v>
      </c>
      <c r="W18" s="6">
        <f t="shared" si="10"/>
        <v>2</v>
      </c>
      <c r="X18" s="17">
        <f t="shared" si="11"/>
        <v>0.33333333333333331</v>
      </c>
    </row>
    <row r="19" spans="1:24" x14ac:dyDescent="0.3">
      <c r="A19" s="5">
        <f t="shared" si="0"/>
        <v>9</v>
      </c>
      <c r="B19" s="59" t="s">
        <v>654</v>
      </c>
      <c r="C19" s="59" t="s">
        <v>476</v>
      </c>
      <c r="D19" s="6" t="s">
        <v>44</v>
      </c>
      <c r="E19" s="6"/>
      <c r="F19" s="7"/>
      <c r="G19" s="6"/>
      <c r="H19" s="7"/>
      <c r="I19" s="6"/>
      <c r="J19" s="7"/>
      <c r="K19" s="6">
        <v>3</v>
      </c>
      <c r="L19" s="7">
        <f t="shared" si="3"/>
        <v>176</v>
      </c>
      <c r="M19" s="6">
        <v>10</v>
      </c>
      <c r="N19" s="7">
        <f t="shared" si="4"/>
        <v>262.06896551724139</v>
      </c>
      <c r="O19" s="6">
        <v>10</v>
      </c>
      <c r="P19" s="7">
        <f t="shared" si="5"/>
        <v>66.666666666666671</v>
      </c>
      <c r="Q19" s="6"/>
      <c r="R19" s="7">
        <f t="shared" si="6"/>
        <v>0</v>
      </c>
      <c r="S19" s="6"/>
      <c r="T19" s="7">
        <f t="shared" si="7"/>
        <v>0</v>
      </c>
      <c r="U19" s="8">
        <f t="shared" si="8"/>
        <v>504.73563218390808</v>
      </c>
      <c r="V19" s="6">
        <f t="shared" si="9"/>
        <v>9</v>
      </c>
      <c r="W19" s="6">
        <f t="shared" si="10"/>
        <v>3</v>
      </c>
      <c r="X19" s="17">
        <f t="shared" si="11"/>
        <v>0.5</v>
      </c>
    </row>
    <row r="20" spans="1:24" x14ac:dyDescent="0.3">
      <c r="A20" s="5">
        <f t="shared" si="0"/>
        <v>10</v>
      </c>
      <c r="B20" s="59" t="s">
        <v>420</v>
      </c>
      <c r="C20" s="59" t="s">
        <v>421</v>
      </c>
      <c r="D20" s="6" t="s">
        <v>145</v>
      </c>
      <c r="E20" s="6"/>
      <c r="F20" s="7">
        <f t="shared" ref="F20:F25" si="12">IF(E20=0,,($E$9-E20)*$E$7*100/$E$9)</f>
        <v>0</v>
      </c>
      <c r="G20" s="6"/>
      <c r="H20" s="7">
        <f t="shared" ref="H20:H26" si="13">IF(G20=0,,($G$9-G20)*$G$7*100/$G$9)</f>
        <v>0</v>
      </c>
      <c r="I20" s="6">
        <v>3</v>
      </c>
      <c r="J20" s="7">
        <f t="shared" ref="J20:J28" si="14">IF(I20=0,,($I$9-I20)*$I$7*100/$I$9)</f>
        <v>160</v>
      </c>
      <c r="K20" s="6">
        <v>11</v>
      </c>
      <c r="L20" s="7">
        <f t="shared" si="3"/>
        <v>112</v>
      </c>
      <c r="M20" s="6">
        <v>20</v>
      </c>
      <c r="N20" s="7">
        <f t="shared" si="4"/>
        <v>124.13793103448276</v>
      </c>
      <c r="O20" s="6">
        <v>9</v>
      </c>
      <c r="P20" s="7">
        <f t="shared" si="5"/>
        <v>80</v>
      </c>
      <c r="Q20" s="6"/>
      <c r="R20" s="7">
        <f t="shared" si="6"/>
        <v>0</v>
      </c>
      <c r="S20" s="6"/>
      <c r="T20" s="7">
        <f t="shared" si="7"/>
        <v>0</v>
      </c>
      <c r="U20" s="8">
        <f t="shared" si="8"/>
        <v>476.13793103448279</v>
      </c>
      <c r="V20" s="6">
        <f t="shared" si="9"/>
        <v>10</v>
      </c>
      <c r="W20" s="6">
        <f t="shared" si="10"/>
        <v>4</v>
      </c>
      <c r="X20" s="16">
        <f t="shared" si="11"/>
        <v>0.66666666666666663</v>
      </c>
    </row>
    <row r="21" spans="1:24" x14ac:dyDescent="0.3">
      <c r="A21" s="5">
        <f t="shared" si="0"/>
        <v>11</v>
      </c>
      <c r="B21" s="6" t="s">
        <v>484</v>
      </c>
      <c r="C21" s="6" t="s">
        <v>485</v>
      </c>
      <c r="D21" s="6" t="s">
        <v>145</v>
      </c>
      <c r="E21" s="6"/>
      <c r="F21" s="7">
        <f t="shared" si="12"/>
        <v>0</v>
      </c>
      <c r="G21" s="6"/>
      <c r="H21" s="7">
        <f t="shared" si="13"/>
        <v>0</v>
      </c>
      <c r="I21" s="6"/>
      <c r="J21" s="7">
        <f t="shared" si="14"/>
        <v>0</v>
      </c>
      <c r="K21" s="6">
        <v>13</v>
      </c>
      <c r="L21" s="7">
        <f t="shared" si="3"/>
        <v>96</v>
      </c>
      <c r="M21" s="6">
        <v>8</v>
      </c>
      <c r="N21" s="7">
        <f t="shared" si="4"/>
        <v>289.65517241379308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7"/>
        <v>0</v>
      </c>
      <c r="U21" s="8">
        <f t="shared" si="8"/>
        <v>385.65517241379308</v>
      </c>
      <c r="V21" s="6">
        <f t="shared" si="9"/>
        <v>11</v>
      </c>
      <c r="W21" s="6">
        <f t="shared" si="10"/>
        <v>2</v>
      </c>
      <c r="X21" s="17">
        <f t="shared" si="11"/>
        <v>0.33333333333333331</v>
      </c>
    </row>
    <row r="22" spans="1:24" x14ac:dyDescent="0.3">
      <c r="A22" s="5">
        <f t="shared" si="0"/>
        <v>12</v>
      </c>
      <c r="B22" s="6" t="s">
        <v>434</v>
      </c>
      <c r="C22" s="6" t="s">
        <v>435</v>
      </c>
      <c r="D22" s="6" t="s">
        <v>425</v>
      </c>
      <c r="E22" s="6"/>
      <c r="F22" s="7">
        <f t="shared" si="12"/>
        <v>0</v>
      </c>
      <c r="G22" s="6"/>
      <c r="H22" s="7">
        <f t="shared" si="13"/>
        <v>0</v>
      </c>
      <c r="I22" s="6">
        <v>9</v>
      </c>
      <c r="J22" s="7">
        <f t="shared" si="14"/>
        <v>80</v>
      </c>
      <c r="K22" s="6">
        <v>5</v>
      </c>
      <c r="L22" s="7">
        <f t="shared" si="3"/>
        <v>160</v>
      </c>
      <c r="M22" s="6">
        <v>23</v>
      </c>
      <c r="N22" s="7">
        <f t="shared" si="4"/>
        <v>82.758620689655174</v>
      </c>
      <c r="O22" s="6">
        <v>14</v>
      </c>
      <c r="P22" s="7">
        <f t="shared" si="5"/>
        <v>13.333333333333334</v>
      </c>
      <c r="Q22" s="6"/>
      <c r="R22" s="7">
        <f t="shared" si="6"/>
        <v>0</v>
      </c>
      <c r="S22" s="6"/>
      <c r="T22" s="7">
        <f t="shared" si="7"/>
        <v>0</v>
      </c>
      <c r="U22" s="8">
        <f t="shared" si="8"/>
        <v>336.09195402298849</v>
      </c>
      <c r="V22" s="6">
        <f t="shared" si="9"/>
        <v>12</v>
      </c>
      <c r="W22" s="6">
        <f t="shared" si="10"/>
        <v>4</v>
      </c>
      <c r="X22" s="17">
        <f t="shared" si="11"/>
        <v>0.66666666666666663</v>
      </c>
    </row>
    <row r="23" spans="1:24" x14ac:dyDescent="0.3">
      <c r="A23" s="5">
        <f t="shared" si="0"/>
        <v>13</v>
      </c>
      <c r="B23" s="6" t="s">
        <v>753</v>
      </c>
      <c r="C23" s="6" t="s">
        <v>754</v>
      </c>
      <c r="D23" s="6" t="s">
        <v>101</v>
      </c>
      <c r="E23" s="6"/>
      <c r="F23" s="7">
        <f t="shared" si="12"/>
        <v>0</v>
      </c>
      <c r="G23" s="6"/>
      <c r="H23" s="7">
        <f t="shared" si="13"/>
        <v>0</v>
      </c>
      <c r="I23" s="6"/>
      <c r="J23" s="7">
        <f t="shared" si="14"/>
        <v>0</v>
      </c>
      <c r="K23" s="6"/>
      <c r="L23" s="7">
        <f t="shared" si="3"/>
        <v>0</v>
      </c>
      <c r="M23" s="6">
        <v>5</v>
      </c>
      <c r="N23" s="7">
        <f t="shared" si="4"/>
        <v>331.0344827586207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7"/>
        <v>0</v>
      </c>
      <c r="U23" s="8">
        <f t="shared" si="8"/>
        <v>331.0344827586207</v>
      </c>
      <c r="V23" s="6">
        <f t="shared" si="9"/>
        <v>13</v>
      </c>
      <c r="W23" s="6">
        <f t="shared" si="10"/>
        <v>1</v>
      </c>
      <c r="X23" s="17">
        <f t="shared" si="11"/>
        <v>0.16666666666666666</v>
      </c>
    </row>
    <row r="24" spans="1:24" x14ac:dyDescent="0.3">
      <c r="A24" s="5">
        <f t="shared" si="0"/>
        <v>14</v>
      </c>
      <c r="B24" s="6" t="s">
        <v>430</v>
      </c>
      <c r="C24" s="6" t="s">
        <v>431</v>
      </c>
      <c r="D24" s="6" t="s">
        <v>390</v>
      </c>
      <c r="E24" s="6"/>
      <c r="F24" s="7">
        <f t="shared" si="12"/>
        <v>0</v>
      </c>
      <c r="G24" s="6"/>
      <c r="H24" s="7">
        <f t="shared" si="13"/>
        <v>0</v>
      </c>
      <c r="I24" s="6">
        <v>12</v>
      </c>
      <c r="J24" s="7">
        <f t="shared" si="14"/>
        <v>40</v>
      </c>
      <c r="K24" s="6">
        <v>20</v>
      </c>
      <c r="L24" s="7">
        <f t="shared" si="3"/>
        <v>40</v>
      </c>
      <c r="M24" s="6">
        <v>12</v>
      </c>
      <c r="N24" s="7">
        <f t="shared" si="4"/>
        <v>234.48275862068965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7"/>
        <v>0</v>
      </c>
      <c r="U24" s="8">
        <f t="shared" si="8"/>
        <v>314.48275862068965</v>
      </c>
      <c r="V24" s="6">
        <f t="shared" si="9"/>
        <v>14</v>
      </c>
      <c r="W24" s="6">
        <f t="shared" si="10"/>
        <v>3</v>
      </c>
      <c r="X24" s="17">
        <f t="shared" si="11"/>
        <v>0.5</v>
      </c>
    </row>
    <row r="25" spans="1:24" x14ac:dyDescent="0.3">
      <c r="A25" s="5">
        <f t="shared" si="0"/>
        <v>15</v>
      </c>
      <c r="B25" s="6" t="s">
        <v>422</v>
      </c>
      <c r="C25" s="6" t="s">
        <v>524</v>
      </c>
      <c r="D25" s="6" t="s">
        <v>423</v>
      </c>
      <c r="E25" s="6"/>
      <c r="F25" s="7">
        <f t="shared" si="12"/>
        <v>0</v>
      </c>
      <c r="G25" s="6"/>
      <c r="H25" s="7">
        <f t="shared" si="13"/>
        <v>0</v>
      </c>
      <c r="I25" s="6">
        <v>6</v>
      </c>
      <c r="J25" s="7">
        <f t="shared" si="14"/>
        <v>120</v>
      </c>
      <c r="K25" s="6">
        <v>12</v>
      </c>
      <c r="L25" s="7">
        <f t="shared" si="3"/>
        <v>104</v>
      </c>
      <c r="M25" s="6">
        <v>23</v>
      </c>
      <c r="N25" s="7">
        <f t="shared" si="4"/>
        <v>82.758620689655174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7"/>
        <v>0</v>
      </c>
      <c r="U25" s="8">
        <f t="shared" si="8"/>
        <v>306.75862068965517</v>
      </c>
      <c r="V25" s="6">
        <f t="shared" si="9"/>
        <v>15</v>
      </c>
      <c r="W25" s="6">
        <f t="shared" si="10"/>
        <v>3</v>
      </c>
      <c r="X25" s="17">
        <f t="shared" si="11"/>
        <v>0.5</v>
      </c>
    </row>
    <row r="26" spans="1:24" x14ac:dyDescent="0.3">
      <c r="A26" s="5">
        <f t="shared" si="0"/>
        <v>16</v>
      </c>
      <c r="B26" s="6" t="s">
        <v>148</v>
      </c>
      <c r="C26" s="6" t="s">
        <v>755</v>
      </c>
      <c r="D26" s="6" t="s">
        <v>44</v>
      </c>
      <c r="E26" s="6"/>
      <c r="F26" s="7"/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3"/>
        <v>0</v>
      </c>
      <c r="M26" s="6">
        <v>11</v>
      </c>
      <c r="N26" s="7">
        <f t="shared" si="4"/>
        <v>248.27586206896552</v>
      </c>
      <c r="O26" s="6">
        <v>12</v>
      </c>
      <c r="P26" s="7">
        <f t="shared" si="5"/>
        <v>40</v>
      </c>
      <c r="Q26" s="6"/>
      <c r="R26" s="7">
        <f t="shared" si="6"/>
        <v>0</v>
      </c>
      <c r="S26" s="6"/>
      <c r="T26" s="7">
        <f t="shared" si="7"/>
        <v>0</v>
      </c>
      <c r="U26" s="8">
        <f t="shared" si="8"/>
        <v>288.27586206896552</v>
      </c>
      <c r="V26" s="6">
        <f t="shared" si="9"/>
        <v>16</v>
      </c>
      <c r="W26" s="6">
        <f t="shared" si="10"/>
        <v>2</v>
      </c>
      <c r="X26" s="16">
        <f t="shared" si="11"/>
        <v>0.33333333333333331</v>
      </c>
    </row>
    <row r="27" spans="1:24" x14ac:dyDescent="0.3">
      <c r="A27" s="5">
        <f t="shared" si="0"/>
        <v>17</v>
      </c>
      <c r="B27" s="6" t="s">
        <v>432</v>
      </c>
      <c r="C27" s="6" t="s">
        <v>433</v>
      </c>
      <c r="D27" s="6" t="s">
        <v>423</v>
      </c>
      <c r="E27" s="6"/>
      <c r="F27" s="7"/>
      <c r="G27" s="6"/>
      <c r="H27" s="7"/>
      <c r="I27" s="6">
        <v>13</v>
      </c>
      <c r="J27" s="7">
        <f t="shared" si="14"/>
        <v>26.666666666666668</v>
      </c>
      <c r="K27" s="6"/>
      <c r="L27" s="7"/>
      <c r="M27" s="6">
        <v>13</v>
      </c>
      <c r="N27" s="7">
        <f t="shared" si="4"/>
        <v>220.68965517241378</v>
      </c>
      <c r="O27" s="6"/>
      <c r="P27" s="7">
        <f t="shared" si="5"/>
        <v>0</v>
      </c>
      <c r="Q27" s="6"/>
      <c r="R27" s="7">
        <f t="shared" si="6"/>
        <v>0</v>
      </c>
      <c r="S27" s="6"/>
      <c r="T27" s="7">
        <f t="shared" si="7"/>
        <v>0</v>
      </c>
      <c r="U27" s="8">
        <f t="shared" si="8"/>
        <v>247.35632183908044</v>
      </c>
      <c r="V27" s="6">
        <f t="shared" si="9"/>
        <v>17</v>
      </c>
      <c r="W27" s="6">
        <f t="shared" si="10"/>
        <v>2</v>
      </c>
      <c r="X27" s="17">
        <f t="shared" si="11"/>
        <v>0.33333333333333331</v>
      </c>
    </row>
    <row r="28" spans="1:24" x14ac:dyDescent="0.3">
      <c r="A28" s="5">
        <f t="shared" si="0"/>
        <v>18</v>
      </c>
      <c r="B28" s="6" t="s">
        <v>659</v>
      </c>
      <c r="C28" s="6" t="s">
        <v>660</v>
      </c>
      <c r="D28" s="6" t="s">
        <v>44</v>
      </c>
      <c r="E28" s="6"/>
      <c r="F28" s="7">
        <f>IF(E28=0,,($E$9-E28)*$E$7*100/$E$9)</f>
        <v>0</v>
      </c>
      <c r="G28" s="6"/>
      <c r="H28" s="7">
        <f>IF(G28=0,,($G$9-G28)*$G$7*100/$G$9)</f>
        <v>0</v>
      </c>
      <c r="I28" s="6"/>
      <c r="J28" s="7">
        <f t="shared" si="14"/>
        <v>0</v>
      </c>
      <c r="K28" s="6">
        <v>17</v>
      </c>
      <c r="L28" s="7">
        <f t="shared" ref="L28:L33" si="15">IF(K28=0,,($K$9-K28)*$K$7*100/$K$9)</f>
        <v>64</v>
      </c>
      <c r="M28" s="6">
        <v>23</v>
      </c>
      <c r="N28" s="7">
        <f t="shared" si="4"/>
        <v>82.758620689655174</v>
      </c>
      <c r="O28" s="6">
        <v>8</v>
      </c>
      <c r="P28" s="7">
        <f t="shared" si="5"/>
        <v>93.333333333333329</v>
      </c>
      <c r="Q28" s="6"/>
      <c r="R28" s="7">
        <f t="shared" si="6"/>
        <v>0</v>
      </c>
      <c r="S28" s="6"/>
      <c r="T28" s="7">
        <f t="shared" si="7"/>
        <v>0</v>
      </c>
      <c r="U28" s="8">
        <f t="shared" si="8"/>
        <v>240.09195402298849</v>
      </c>
      <c r="V28" s="6">
        <f t="shared" si="9"/>
        <v>18</v>
      </c>
      <c r="W28" s="6">
        <f t="shared" si="10"/>
        <v>3</v>
      </c>
      <c r="X28" s="16">
        <f t="shared" si="11"/>
        <v>0.5</v>
      </c>
    </row>
    <row r="29" spans="1:24" x14ac:dyDescent="0.3">
      <c r="A29" s="5">
        <f t="shared" si="0"/>
        <v>19</v>
      </c>
      <c r="B29" s="6" t="s">
        <v>655</v>
      </c>
      <c r="C29" s="6" t="s">
        <v>656</v>
      </c>
      <c r="D29" s="6" t="s">
        <v>123</v>
      </c>
      <c r="E29" s="6"/>
      <c r="F29" s="7"/>
      <c r="G29" s="6"/>
      <c r="H29" s="7"/>
      <c r="I29" s="6"/>
      <c r="J29" s="7"/>
      <c r="K29" s="6">
        <v>10</v>
      </c>
      <c r="L29" s="7">
        <f t="shared" si="15"/>
        <v>120</v>
      </c>
      <c r="M29" s="6">
        <v>21</v>
      </c>
      <c r="N29" s="7">
        <f t="shared" si="4"/>
        <v>110.34482758620689</v>
      </c>
      <c r="O29" s="6"/>
      <c r="P29" s="7">
        <f t="shared" si="5"/>
        <v>0</v>
      </c>
      <c r="Q29" s="6"/>
      <c r="R29" s="7">
        <f t="shared" si="6"/>
        <v>0</v>
      </c>
      <c r="S29" s="6"/>
      <c r="T29" s="7">
        <f t="shared" si="7"/>
        <v>0</v>
      </c>
      <c r="U29" s="8">
        <f t="shared" si="8"/>
        <v>230.34482758620689</v>
      </c>
      <c r="V29" s="6">
        <f t="shared" si="9"/>
        <v>19</v>
      </c>
      <c r="W29" s="6">
        <f t="shared" si="10"/>
        <v>2</v>
      </c>
      <c r="X29" s="17">
        <f t="shared" si="11"/>
        <v>0.33333333333333331</v>
      </c>
    </row>
    <row r="30" spans="1:24" x14ac:dyDescent="0.3">
      <c r="A30" s="5">
        <f t="shared" si="0"/>
        <v>20</v>
      </c>
      <c r="B30" s="6" t="s">
        <v>661</v>
      </c>
      <c r="C30" s="6" t="s">
        <v>662</v>
      </c>
      <c r="D30" s="6" t="s">
        <v>415</v>
      </c>
      <c r="E30" s="6"/>
      <c r="F30" s="7"/>
      <c r="G30" s="6"/>
      <c r="H30" s="7"/>
      <c r="I30" s="6"/>
      <c r="J30" s="7"/>
      <c r="K30" s="6">
        <v>20</v>
      </c>
      <c r="L30" s="7">
        <f t="shared" si="15"/>
        <v>40</v>
      </c>
      <c r="M30" s="6">
        <v>16</v>
      </c>
      <c r="N30" s="7">
        <f t="shared" si="4"/>
        <v>179.31034482758622</v>
      </c>
      <c r="O30" s="6"/>
      <c r="P30" s="7">
        <f t="shared" si="5"/>
        <v>0</v>
      </c>
      <c r="Q30" s="6"/>
      <c r="R30" s="7">
        <f t="shared" si="6"/>
        <v>0</v>
      </c>
      <c r="S30" s="6"/>
      <c r="T30" s="7">
        <f t="shared" si="7"/>
        <v>0</v>
      </c>
      <c r="U30" s="8">
        <f t="shared" si="8"/>
        <v>219.31034482758622</v>
      </c>
      <c r="V30" s="6">
        <f t="shared" si="9"/>
        <v>20</v>
      </c>
      <c r="W30" s="6">
        <f t="shared" si="10"/>
        <v>2</v>
      </c>
      <c r="X30" s="17">
        <f t="shared" si="11"/>
        <v>0.33333333333333331</v>
      </c>
    </row>
    <row r="31" spans="1:24" x14ac:dyDescent="0.3">
      <c r="A31" s="5">
        <v>21</v>
      </c>
      <c r="B31" s="6" t="s">
        <v>758</v>
      </c>
      <c r="C31" s="6" t="s">
        <v>759</v>
      </c>
      <c r="D31" s="6" t="s">
        <v>101</v>
      </c>
      <c r="E31" s="6"/>
      <c r="F31" s="7">
        <f>IF(E31=0,,($E$9-E31)*$E$7*100/$E$9)</f>
        <v>0</v>
      </c>
      <c r="G31" s="6"/>
      <c r="H31" s="7"/>
      <c r="I31" s="6"/>
      <c r="J31" s="7">
        <f>IF(I31=0,,($I$9-I31)*$I$7*100/$I$9)</f>
        <v>0</v>
      </c>
      <c r="K31" s="6"/>
      <c r="L31" s="7">
        <f t="shared" si="15"/>
        <v>0</v>
      </c>
      <c r="M31" s="6">
        <v>17</v>
      </c>
      <c r="N31" s="7">
        <f t="shared" si="4"/>
        <v>165.51724137931035</v>
      </c>
      <c r="O31" s="6">
        <v>11</v>
      </c>
      <c r="P31" s="7">
        <f t="shared" si="5"/>
        <v>53.333333333333336</v>
      </c>
      <c r="Q31" s="6"/>
      <c r="R31" s="7">
        <f t="shared" si="6"/>
        <v>0</v>
      </c>
      <c r="S31" s="6"/>
      <c r="T31" s="7">
        <f t="shared" si="7"/>
        <v>0</v>
      </c>
      <c r="U31" s="8">
        <f t="shared" si="8"/>
        <v>218.85057471264369</v>
      </c>
      <c r="V31" s="6">
        <f t="shared" si="9"/>
        <v>21</v>
      </c>
      <c r="W31" s="6">
        <f t="shared" si="10"/>
        <v>2</v>
      </c>
      <c r="X31" s="17">
        <f t="shared" si="11"/>
        <v>0.33333333333333331</v>
      </c>
    </row>
    <row r="32" spans="1:24" x14ac:dyDescent="0.3">
      <c r="A32" s="5">
        <v>22</v>
      </c>
      <c r="B32" s="6" t="s">
        <v>756</v>
      </c>
      <c r="C32" s="6" t="s">
        <v>757</v>
      </c>
      <c r="D32" s="6" t="s">
        <v>123</v>
      </c>
      <c r="E32" s="6"/>
      <c r="F32" s="7"/>
      <c r="G32" s="6"/>
      <c r="H32" s="7"/>
      <c r="I32" s="6"/>
      <c r="J32" s="7"/>
      <c r="K32" s="6"/>
      <c r="L32" s="7">
        <f t="shared" si="15"/>
        <v>0</v>
      </c>
      <c r="M32" s="6">
        <v>14</v>
      </c>
      <c r="N32" s="7">
        <f t="shared" si="4"/>
        <v>206.89655172413794</v>
      </c>
      <c r="O32" s="6"/>
      <c r="P32" s="7">
        <f t="shared" si="5"/>
        <v>0</v>
      </c>
      <c r="Q32" s="6"/>
      <c r="R32" s="7">
        <f t="shared" si="6"/>
        <v>0</v>
      </c>
      <c r="S32" s="6"/>
      <c r="T32" s="7">
        <f t="shared" si="7"/>
        <v>0</v>
      </c>
      <c r="U32" s="8">
        <f t="shared" si="8"/>
        <v>206.89655172413794</v>
      </c>
      <c r="V32" s="6">
        <f t="shared" si="9"/>
        <v>22</v>
      </c>
      <c r="W32" s="6">
        <f t="shared" si="10"/>
        <v>1</v>
      </c>
      <c r="X32" s="17">
        <f t="shared" si="11"/>
        <v>0.16666666666666666</v>
      </c>
    </row>
    <row r="33" spans="1:24" x14ac:dyDescent="0.3">
      <c r="A33" s="5">
        <v>23</v>
      </c>
      <c r="B33" s="6" t="s">
        <v>760</v>
      </c>
      <c r="C33" s="6" t="s">
        <v>485</v>
      </c>
      <c r="D33" s="6" t="s">
        <v>590</v>
      </c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/>
      <c r="L33" s="7">
        <f t="shared" si="15"/>
        <v>0</v>
      </c>
      <c r="M33" s="6">
        <v>18</v>
      </c>
      <c r="N33" s="7">
        <f t="shared" si="4"/>
        <v>151.72413793103448</v>
      </c>
      <c r="O33" s="6"/>
      <c r="P33" s="7">
        <f t="shared" si="5"/>
        <v>0</v>
      </c>
      <c r="Q33" s="6"/>
      <c r="R33" s="7">
        <f t="shared" si="6"/>
        <v>0</v>
      </c>
      <c r="S33" s="6"/>
      <c r="T33" s="7">
        <f t="shared" si="7"/>
        <v>0</v>
      </c>
      <c r="U33" s="8">
        <f t="shared" si="8"/>
        <v>151.72413793103448</v>
      </c>
      <c r="V33" s="6">
        <f t="shared" si="9"/>
        <v>23</v>
      </c>
      <c r="W33" s="6">
        <f t="shared" si="10"/>
        <v>1</v>
      </c>
      <c r="X33" s="17">
        <f t="shared" si="11"/>
        <v>0.16666666666666666</v>
      </c>
    </row>
    <row r="34" spans="1:24" x14ac:dyDescent="0.3">
      <c r="A34" s="5">
        <v>24</v>
      </c>
      <c r="B34" s="6" t="s">
        <v>761</v>
      </c>
      <c r="C34" s="6" t="s">
        <v>762</v>
      </c>
      <c r="D34" s="6" t="s">
        <v>123</v>
      </c>
      <c r="E34" s="6"/>
      <c r="F34" s="7"/>
      <c r="G34" s="6"/>
      <c r="H34" s="7"/>
      <c r="I34" s="6"/>
      <c r="J34" s="7"/>
      <c r="K34" s="6"/>
      <c r="L34" s="7"/>
      <c r="M34" s="6">
        <v>19</v>
      </c>
      <c r="N34" s="7">
        <f t="shared" si="4"/>
        <v>137.93103448275863</v>
      </c>
      <c r="O34" s="6"/>
      <c r="P34" s="7">
        <f t="shared" si="5"/>
        <v>0</v>
      </c>
      <c r="Q34" s="6"/>
      <c r="R34" s="7">
        <f t="shared" si="6"/>
        <v>0</v>
      </c>
      <c r="S34" s="6"/>
      <c r="T34" s="7">
        <f t="shared" si="7"/>
        <v>0</v>
      </c>
      <c r="U34" s="8">
        <f t="shared" si="8"/>
        <v>137.93103448275863</v>
      </c>
      <c r="V34" s="6">
        <f t="shared" si="9"/>
        <v>24</v>
      </c>
      <c r="W34" s="6">
        <f t="shared" si="10"/>
        <v>1</v>
      </c>
      <c r="X34" s="17">
        <f t="shared" si="11"/>
        <v>0.16666666666666666</v>
      </c>
    </row>
    <row r="35" spans="1:24" x14ac:dyDescent="0.3">
      <c r="A35" s="5">
        <v>25</v>
      </c>
      <c r="B35" s="6" t="s">
        <v>663</v>
      </c>
      <c r="C35" s="6" t="s">
        <v>93</v>
      </c>
      <c r="D35" s="6" t="s">
        <v>44</v>
      </c>
      <c r="E35" s="6"/>
      <c r="F35" s="7">
        <f>IF(E35=0,,($E$9-E35)*$E$7*100/$E$9)</f>
        <v>0</v>
      </c>
      <c r="G35" s="6"/>
      <c r="H35" s="7">
        <f>IF(G35=0,,($G$9-G35)*$G$7*100/$G$9)</f>
        <v>0</v>
      </c>
      <c r="I35" s="6"/>
      <c r="J35" s="7">
        <f>IF(I35=0,,($I$9-I35)*$I$7*100/$I$9)</f>
        <v>0</v>
      </c>
      <c r="K35" s="6">
        <v>21</v>
      </c>
      <c r="L35" s="7">
        <f>IF(K35=0,,($K$9-K35)*$K$7*100/$K$9)</f>
        <v>32</v>
      </c>
      <c r="M35" s="6">
        <v>23</v>
      </c>
      <c r="N35" s="7">
        <f t="shared" si="4"/>
        <v>82.758620689655174</v>
      </c>
      <c r="O35" s="6"/>
      <c r="P35" s="7">
        <f t="shared" si="5"/>
        <v>0</v>
      </c>
      <c r="Q35" s="6"/>
      <c r="R35" s="7">
        <f t="shared" si="6"/>
        <v>0</v>
      </c>
      <c r="S35" s="6"/>
      <c r="T35" s="7">
        <f t="shared" si="7"/>
        <v>0</v>
      </c>
      <c r="U35" s="8">
        <f t="shared" si="8"/>
        <v>114.75862068965517</v>
      </c>
      <c r="V35" s="6">
        <f t="shared" si="9"/>
        <v>25</v>
      </c>
      <c r="W35" s="6">
        <f t="shared" si="10"/>
        <v>2</v>
      </c>
      <c r="X35" s="17">
        <f t="shared" si="11"/>
        <v>0.33333333333333331</v>
      </c>
    </row>
    <row r="36" spans="1:24" x14ac:dyDescent="0.3">
      <c r="A36" s="5">
        <v>26</v>
      </c>
      <c r="B36" s="6" t="s">
        <v>766</v>
      </c>
      <c r="C36" s="6" t="s">
        <v>767</v>
      </c>
      <c r="D36" s="6" t="s">
        <v>390</v>
      </c>
      <c r="E36" s="6"/>
      <c r="F36" s="7"/>
      <c r="G36" s="6"/>
      <c r="H36" s="7"/>
      <c r="I36" s="6"/>
      <c r="J36" s="7"/>
      <c r="K36" s="6"/>
      <c r="L36" s="7"/>
      <c r="M36" s="6">
        <v>22</v>
      </c>
      <c r="N36" s="7">
        <f t="shared" si="4"/>
        <v>96.551724137931032</v>
      </c>
      <c r="O36" s="6"/>
      <c r="P36" s="7">
        <f t="shared" si="5"/>
        <v>0</v>
      </c>
      <c r="Q36" s="6"/>
      <c r="R36" s="7"/>
      <c r="S36" s="6"/>
      <c r="T36" s="7"/>
      <c r="U36" s="8">
        <f t="shared" si="8"/>
        <v>96.551724137931032</v>
      </c>
      <c r="V36" s="6">
        <f t="shared" si="9"/>
        <v>26</v>
      </c>
      <c r="W36" s="6">
        <f t="shared" si="10"/>
        <v>1</v>
      </c>
      <c r="X36" s="17">
        <f t="shared" si="11"/>
        <v>0.16666666666666666</v>
      </c>
    </row>
    <row r="37" spans="1:24" x14ac:dyDescent="0.3">
      <c r="A37" s="5">
        <v>27</v>
      </c>
      <c r="B37" s="6" t="s">
        <v>657</v>
      </c>
      <c r="C37" s="6" t="s">
        <v>658</v>
      </c>
      <c r="D37" s="6" t="s">
        <v>44</v>
      </c>
      <c r="E37" s="6"/>
      <c r="F37" s="7"/>
      <c r="G37" s="6"/>
      <c r="H37" s="7">
        <f>IF(G37=0,,($G$9-G37)*$G$7*100/$G$9)</f>
        <v>0</v>
      </c>
      <c r="I37" s="6"/>
      <c r="J37" s="7">
        <f>IF(I37=0,,($I$9-I37)*$I$7*100/$I$9)</f>
        <v>0</v>
      </c>
      <c r="K37" s="6">
        <v>16</v>
      </c>
      <c r="L37" s="7">
        <f>IF(K37=0,,($K$9-K37)*$K$7*100/$K$9)</f>
        <v>72</v>
      </c>
      <c r="M37" s="6"/>
      <c r="N37" s="7">
        <f t="shared" si="4"/>
        <v>0</v>
      </c>
      <c r="O37" s="6"/>
      <c r="P37" s="7">
        <f t="shared" si="5"/>
        <v>0</v>
      </c>
      <c r="Q37" s="6"/>
      <c r="R37" s="7">
        <f>IF(Q37=0,,($Q$9-Q37)*$Q$7*100/$Q$9)</f>
        <v>0</v>
      </c>
      <c r="S37" s="6"/>
      <c r="T37" s="7">
        <f t="shared" ref="T37:T45" si="16">IF(S37=0,,($S$9-S37)*$S$7*100/$S$9)</f>
        <v>0</v>
      </c>
      <c r="U37" s="8">
        <f t="shared" si="8"/>
        <v>72</v>
      </c>
      <c r="V37" s="6">
        <f t="shared" si="9"/>
        <v>27</v>
      </c>
      <c r="W37" s="6">
        <f t="shared" si="10"/>
        <v>1</v>
      </c>
      <c r="X37" s="17">
        <f t="shared" si="11"/>
        <v>0.16666666666666666</v>
      </c>
    </row>
    <row r="38" spans="1:24" x14ac:dyDescent="0.3">
      <c r="A38" s="5">
        <v>28</v>
      </c>
      <c r="B38" s="6" t="s">
        <v>439</v>
      </c>
      <c r="C38" s="6" t="s">
        <v>295</v>
      </c>
      <c r="D38" s="6" t="s">
        <v>423</v>
      </c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>
        <v>15</v>
      </c>
      <c r="J38" s="7">
        <f>13/2</f>
        <v>6.5</v>
      </c>
      <c r="K38" s="6">
        <v>17</v>
      </c>
      <c r="L38" s="7">
        <f>IF(K38=0,,($K$9-K38)*$K$7*100/$K$9)</f>
        <v>64</v>
      </c>
      <c r="M38" s="6"/>
      <c r="N38" s="7">
        <f t="shared" si="4"/>
        <v>0</v>
      </c>
      <c r="O38" s="6"/>
      <c r="P38" s="7">
        <f t="shared" si="5"/>
        <v>0</v>
      </c>
      <c r="Q38" s="6"/>
      <c r="R38" s="7">
        <f>IF(Q38=0,,($Q$9-Q38)*$Q$7*100/$Q$9)</f>
        <v>0</v>
      </c>
      <c r="S38" s="6"/>
      <c r="T38" s="7">
        <f t="shared" si="16"/>
        <v>0</v>
      </c>
      <c r="U38" s="8">
        <f t="shared" si="8"/>
        <v>70.5</v>
      </c>
      <c r="V38" s="6">
        <f t="shared" si="9"/>
        <v>28</v>
      </c>
      <c r="W38" s="6">
        <f t="shared" si="10"/>
        <v>2</v>
      </c>
      <c r="X38" s="17">
        <f t="shared" si="11"/>
        <v>0.33333333333333331</v>
      </c>
    </row>
    <row r="39" spans="1:24" x14ac:dyDescent="0.3">
      <c r="A39" s="5">
        <v>29</v>
      </c>
      <c r="B39" s="6" t="s">
        <v>427</v>
      </c>
      <c r="C39" s="6" t="s">
        <v>66</v>
      </c>
      <c r="D39" s="6" t="s">
        <v>423</v>
      </c>
      <c r="E39" s="6"/>
      <c r="F39" s="7">
        <f>IF(E39=0,,($E$9-E39)*$E$7*100/$E$9)</f>
        <v>0</v>
      </c>
      <c r="G39" s="6"/>
      <c r="H39" s="7">
        <f>IF(G39=0,,($G$9-G39)*$G$7*100/$G$9)</f>
        <v>0</v>
      </c>
      <c r="I39" s="6">
        <v>10</v>
      </c>
      <c r="J39" s="7">
        <f>IF(I39=0,,($I$9-I39)*$I$7*100/$I$9)</f>
        <v>66.666666666666671</v>
      </c>
      <c r="K39" s="6"/>
      <c r="L39" s="7">
        <f>IF(K39=0,,($K$9-K39)*$K$7*100/$K$9)</f>
        <v>0</v>
      </c>
      <c r="M39" s="6"/>
      <c r="N39" s="7">
        <f t="shared" si="4"/>
        <v>0</v>
      </c>
      <c r="O39" s="6"/>
      <c r="P39" s="7">
        <f t="shared" si="5"/>
        <v>0</v>
      </c>
      <c r="Q39" s="6"/>
      <c r="R39" s="7">
        <f>IF(Q39=0,,($Q$9-Q39)*$Q$7*100/$Q$9)</f>
        <v>0</v>
      </c>
      <c r="S39" s="6"/>
      <c r="T39" s="7">
        <f t="shared" si="16"/>
        <v>0</v>
      </c>
      <c r="U39" s="8">
        <f t="shared" si="8"/>
        <v>66.666666666666671</v>
      </c>
      <c r="V39" s="6">
        <f t="shared" si="9"/>
        <v>29</v>
      </c>
      <c r="W39" s="6">
        <f t="shared" si="10"/>
        <v>1</v>
      </c>
      <c r="X39" s="17">
        <f t="shared" si="11"/>
        <v>0.16666666666666666</v>
      </c>
    </row>
    <row r="40" spans="1:24" x14ac:dyDescent="0.3">
      <c r="A40" s="5">
        <v>30</v>
      </c>
      <c r="B40" s="6" t="s">
        <v>727</v>
      </c>
      <c r="C40" s="6" t="s">
        <v>763</v>
      </c>
      <c r="D40" s="6" t="s">
        <v>44</v>
      </c>
      <c r="E40" s="6"/>
      <c r="F40" s="7"/>
      <c r="G40" s="6"/>
      <c r="H40" s="7"/>
      <c r="I40" s="6"/>
      <c r="J40" s="7"/>
      <c r="K40" s="6"/>
      <c r="L40" s="7"/>
      <c r="M40" s="6">
        <v>27</v>
      </c>
      <c r="N40" s="7">
        <f t="shared" si="4"/>
        <v>27.586206896551722</v>
      </c>
      <c r="O40" s="6">
        <v>13</v>
      </c>
      <c r="P40" s="7">
        <f t="shared" si="5"/>
        <v>26.666666666666668</v>
      </c>
      <c r="Q40" s="6"/>
      <c r="R40" s="7"/>
      <c r="S40" s="6"/>
      <c r="T40" s="7">
        <f t="shared" si="16"/>
        <v>0</v>
      </c>
      <c r="U40" s="8">
        <f t="shared" si="8"/>
        <v>54.252873563218387</v>
      </c>
      <c r="V40" s="6">
        <f t="shared" si="9"/>
        <v>30</v>
      </c>
      <c r="W40" s="6">
        <f t="shared" si="10"/>
        <v>2</v>
      </c>
      <c r="X40" s="17">
        <f t="shared" si="11"/>
        <v>0.33333333333333331</v>
      </c>
    </row>
    <row r="41" spans="1:24" x14ac:dyDescent="0.3">
      <c r="A41" s="5">
        <v>31</v>
      </c>
      <c r="B41" s="6" t="s">
        <v>664</v>
      </c>
      <c r="C41" s="6" t="s">
        <v>665</v>
      </c>
      <c r="D41" s="6" t="s">
        <v>101</v>
      </c>
      <c r="E41" s="6"/>
      <c r="F41" s="7">
        <f>IF(E41=0,,($E$9-E41)*$E$7*100/$E$9)</f>
        <v>0</v>
      </c>
      <c r="G41" s="6"/>
      <c r="H41" s="7">
        <f>IF(G41=0,,($G$9-G41)*$G$7*100/$G$9)</f>
        <v>0</v>
      </c>
      <c r="I41" s="6"/>
      <c r="J41" s="7">
        <f>IF(I41=0,,($I$9-I41)*$I$7*100/$I$9)</f>
        <v>0</v>
      </c>
      <c r="K41" s="6">
        <v>22</v>
      </c>
      <c r="L41" s="7">
        <f>IF(K41=0,,($K$9-K41)*$K$7*100/$K$9)</f>
        <v>24</v>
      </c>
      <c r="M41" s="6"/>
      <c r="N41" s="7">
        <f t="shared" si="4"/>
        <v>0</v>
      </c>
      <c r="O41" s="6"/>
      <c r="P41" s="7">
        <f t="shared" si="5"/>
        <v>0</v>
      </c>
      <c r="Q41" s="6"/>
      <c r="R41" s="7">
        <f>IF(Q41=0,,($Q$9-Q41)*$Q$7*100/$Q$9)</f>
        <v>0</v>
      </c>
      <c r="S41" s="6"/>
      <c r="T41" s="7">
        <f t="shared" si="16"/>
        <v>0</v>
      </c>
      <c r="U41" s="8">
        <f t="shared" si="8"/>
        <v>24</v>
      </c>
      <c r="V41" s="6">
        <f t="shared" si="9"/>
        <v>31</v>
      </c>
      <c r="W41" s="6">
        <f t="shared" si="10"/>
        <v>1</v>
      </c>
      <c r="X41" s="17">
        <f t="shared" si="11"/>
        <v>0.16666666666666666</v>
      </c>
    </row>
    <row r="42" spans="1:24" x14ac:dyDescent="0.3">
      <c r="A42" s="5">
        <v>32</v>
      </c>
      <c r="B42" s="6" t="s">
        <v>668</v>
      </c>
      <c r="C42" s="6" t="s">
        <v>669</v>
      </c>
      <c r="D42" s="6" t="s">
        <v>101</v>
      </c>
      <c r="E42" s="6"/>
      <c r="F42" s="7"/>
      <c r="G42" s="6"/>
      <c r="H42" s="7"/>
      <c r="I42" s="6"/>
      <c r="J42" s="7"/>
      <c r="K42" s="6">
        <v>24</v>
      </c>
      <c r="L42" s="7">
        <f>IF(K42=0,,($K$9-K42)*$K$7*100/$K$9)</f>
        <v>8</v>
      </c>
      <c r="M42" s="6">
        <v>28</v>
      </c>
      <c r="N42" s="7">
        <f t="shared" si="4"/>
        <v>13.793103448275861</v>
      </c>
      <c r="O42" s="6"/>
      <c r="P42" s="7">
        <f t="shared" si="5"/>
        <v>0</v>
      </c>
      <c r="Q42" s="6"/>
      <c r="R42" s="7">
        <f>IF(Q42=0,,($Q$9-Q42)*$Q$7*100/$Q$9)</f>
        <v>0</v>
      </c>
      <c r="S42" s="6"/>
      <c r="T42" s="7">
        <f t="shared" si="16"/>
        <v>0</v>
      </c>
      <c r="U42" s="8">
        <f t="shared" si="8"/>
        <v>21.793103448275861</v>
      </c>
      <c r="V42" s="6">
        <f t="shared" si="9"/>
        <v>32</v>
      </c>
      <c r="W42" s="6">
        <f t="shared" si="10"/>
        <v>2</v>
      </c>
      <c r="X42" s="17">
        <f t="shared" si="11"/>
        <v>0.33333333333333331</v>
      </c>
    </row>
    <row r="43" spans="1:24" x14ac:dyDescent="0.3">
      <c r="A43" s="5">
        <v>33</v>
      </c>
      <c r="B43" s="6" t="s">
        <v>666</v>
      </c>
      <c r="C43" s="6" t="s">
        <v>526</v>
      </c>
      <c r="D43" s="6" t="s">
        <v>123</v>
      </c>
      <c r="E43" s="6"/>
      <c r="F43" s="7"/>
      <c r="G43" s="6"/>
      <c r="H43" s="7"/>
      <c r="I43" s="6"/>
      <c r="J43" s="7"/>
      <c r="K43" s="6">
        <v>23</v>
      </c>
      <c r="L43" s="7">
        <f>IF(K43=0,,($K$9-K43)*$K$7*100/$K$9)</f>
        <v>16</v>
      </c>
      <c r="M43" s="6"/>
      <c r="N43" s="7">
        <f t="shared" si="4"/>
        <v>0</v>
      </c>
      <c r="O43" s="6"/>
      <c r="P43" s="7">
        <f t="shared" si="5"/>
        <v>0</v>
      </c>
      <c r="Q43" s="6"/>
      <c r="R43" s="7">
        <f>IF(Q43=0,,($Q$9-Q43)*$Q$7*100/$Q$9)</f>
        <v>0</v>
      </c>
      <c r="S43" s="6"/>
      <c r="T43" s="7">
        <f t="shared" si="16"/>
        <v>0</v>
      </c>
      <c r="U43" s="8">
        <f t="shared" si="8"/>
        <v>16</v>
      </c>
      <c r="V43" s="6">
        <f t="shared" si="9"/>
        <v>33</v>
      </c>
      <c r="W43" s="6">
        <f t="shared" si="10"/>
        <v>1</v>
      </c>
      <c r="X43" s="17">
        <f t="shared" si="11"/>
        <v>0.16666666666666666</v>
      </c>
    </row>
    <row r="44" spans="1:24" x14ac:dyDescent="0.3">
      <c r="A44" s="5">
        <v>34</v>
      </c>
      <c r="B44" s="6" t="s">
        <v>438</v>
      </c>
      <c r="C44" s="6" t="s">
        <v>440</v>
      </c>
      <c r="D44" s="6" t="s">
        <v>145</v>
      </c>
      <c r="E44" s="6"/>
      <c r="F44" s="7"/>
      <c r="G44" s="6"/>
      <c r="H44" s="7">
        <f>IF(G44=0,,($G$9-G44)*$G$7*100/$G$9)</f>
        <v>0</v>
      </c>
      <c r="I44" s="6">
        <v>14</v>
      </c>
      <c r="J44" s="7">
        <f>IF(I44=0,,($I$9-I44)*$I$7*100/$I$9)</f>
        <v>13.333333333333334</v>
      </c>
      <c r="K44" s="6"/>
      <c r="L44" s="7">
        <f>IF(K44=0,,($K$9-K44)*$K$7*100/$K$9)</f>
        <v>0</v>
      </c>
      <c r="M44" s="6"/>
      <c r="N44" s="7">
        <f t="shared" si="4"/>
        <v>0</v>
      </c>
      <c r="O44" s="6"/>
      <c r="P44" s="7">
        <f t="shared" si="5"/>
        <v>0</v>
      </c>
      <c r="Q44" s="6"/>
      <c r="R44" s="7">
        <v>0</v>
      </c>
      <c r="S44" s="6"/>
      <c r="T44" s="7">
        <f t="shared" si="16"/>
        <v>0</v>
      </c>
      <c r="U44" s="8">
        <f t="shared" si="8"/>
        <v>13.333333333333334</v>
      </c>
      <c r="V44" s="6">
        <f t="shared" si="9"/>
        <v>34</v>
      </c>
      <c r="W44" s="6">
        <f t="shared" si="10"/>
        <v>1</v>
      </c>
      <c r="X44" s="17">
        <f t="shared" si="11"/>
        <v>0.16666666666666666</v>
      </c>
    </row>
    <row r="45" spans="1:24" x14ac:dyDescent="0.3">
      <c r="A45" s="5">
        <v>35</v>
      </c>
      <c r="B45" s="6" t="s">
        <v>667</v>
      </c>
      <c r="C45" s="6" t="s">
        <v>306</v>
      </c>
      <c r="D45" s="6" t="s">
        <v>123</v>
      </c>
      <c r="E45" s="6"/>
      <c r="F45" s="7"/>
      <c r="G45" s="6"/>
      <c r="H45" s="7"/>
      <c r="I45" s="6"/>
      <c r="J45" s="7"/>
      <c r="K45" s="6">
        <v>24</v>
      </c>
      <c r="L45" s="7">
        <f>IF(K45=0,,($K$9-K45)*$K$7*100/$K$9)</f>
        <v>8</v>
      </c>
      <c r="M45" s="6"/>
      <c r="N45" s="7">
        <f t="shared" si="4"/>
        <v>0</v>
      </c>
      <c r="O45" s="6"/>
      <c r="P45" s="7">
        <f t="shared" si="5"/>
        <v>0</v>
      </c>
      <c r="Q45" s="6"/>
      <c r="R45" s="7">
        <f>IF(Q45=0,,($Q$9-Q45)*$Q$7*100/$Q$9)</f>
        <v>0</v>
      </c>
      <c r="S45" s="6"/>
      <c r="T45" s="7">
        <f t="shared" si="16"/>
        <v>0</v>
      </c>
      <c r="U45" s="8">
        <f t="shared" si="8"/>
        <v>8</v>
      </c>
      <c r="V45" s="6">
        <f t="shared" si="9"/>
        <v>35</v>
      </c>
      <c r="W45" s="6">
        <f t="shared" si="10"/>
        <v>1</v>
      </c>
      <c r="X45" s="17">
        <f t="shared" si="11"/>
        <v>0.16666666666666666</v>
      </c>
    </row>
    <row r="46" spans="1:24" x14ac:dyDescent="0.3">
      <c r="A46" s="5">
        <v>36</v>
      </c>
      <c r="B46" s="6" t="s">
        <v>864</v>
      </c>
      <c r="C46" s="6" t="s">
        <v>362</v>
      </c>
      <c r="D46" s="6" t="s">
        <v>97</v>
      </c>
      <c r="E46" s="6"/>
      <c r="F46" s="7"/>
      <c r="G46" s="6"/>
      <c r="H46" s="7"/>
      <c r="I46" s="6"/>
      <c r="J46" s="7"/>
      <c r="K46" s="6"/>
      <c r="L46" s="7"/>
      <c r="M46" s="6"/>
      <c r="N46" s="7"/>
      <c r="O46" s="6">
        <v>15</v>
      </c>
      <c r="P46" s="7">
        <v>7</v>
      </c>
      <c r="Q46" s="6"/>
      <c r="R46" s="7"/>
      <c r="S46" s="6"/>
      <c r="T46" s="7"/>
      <c r="U46" s="8">
        <f t="shared" si="8"/>
        <v>7</v>
      </c>
      <c r="V46" s="6">
        <f t="shared" si="9"/>
        <v>36</v>
      </c>
      <c r="W46" s="6"/>
      <c r="X46" s="17"/>
    </row>
    <row r="47" spans="1:24" x14ac:dyDescent="0.3">
      <c r="A47" s="5">
        <f t="shared" si="0"/>
        <v>37</v>
      </c>
      <c r="B47" s="6" t="s">
        <v>765</v>
      </c>
      <c r="C47" s="6" t="s">
        <v>764</v>
      </c>
      <c r="D47" s="6" t="s">
        <v>390</v>
      </c>
      <c r="E47" s="6"/>
      <c r="F47" s="7"/>
      <c r="G47" s="6"/>
      <c r="H47" s="7"/>
      <c r="I47" s="6"/>
      <c r="J47" s="7"/>
      <c r="K47" s="6"/>
      <c r="L47" s="7"/>
      <c r="M47" s="6">
        <v>29</v>
      </c>
      <c r="N47" s="7">
        <v>7</v>
      </c>
      <c r="O47" s="6"/>
      <c r="P47" s="7">
        <f>IF(O47=0,,($O$9-O47)*$O$7*100/$O$9)</f>
        <v>0</v>
      </c>
      <c r="Q47" s="6"/>
      <c r="R47" s="7">
        <f>IF(Q47=0,,($Q$9-Q47)*$Q$7*100/$Q$9)</f>
        <v>0</v>
      </c>
      <c r="S47" s="6"/>
      <c r="T47" s="7">
        <f>IF(S47=0,,($S$9-S47)*$S$7*100/$S$9)</f>
        <v>0</v>
      </c>
      <c r="U47" s="8">
        <f t="shared" si="8"/>
        <v>7</v>
      </c>
      <c r="V47" s="6">
        <f t="shared" si="9"/>
        <v>37</v>
      </c>
      <c r="W47" s="6">
        <f t="shared" si="10"/>
        <v>1</v>
      </c>
      <c r="X47" s="17">
        <f t="shared" si="11"/>
        <v>0.16666666666666666</v>
      </c>
    </row>
    <row r="48" spans="1:24" x14ac:dyDescent="0.3">
      <c r="A48" s="67" t="s">
        <v>11</v>
      </c>
      <c r="B48" s="67"/>
      <c r="C48" s="68"/>
      <c r="E48">
        <f>COUNTA(E11:E47)</f>
        <v>2</v>
      </c>
      <c r="G48">
        <f>COUNTA(I11:I47)</f>
        <v>14</v>
      </c>
      <c r="I48">
        <f>COUNTA(K11:K47)</f>
        <v>23</v>
      </c>
      <c r="K48">
        <f>COUNTA(M11:M47)</f>
        <v>29</v>
      </c>
      <c r="M48">
        <f>COUNTA(O11:O47)</f>
        <v>15</v>
      </c>
      <c r="O48">
        <f>COUNTA(Q11:Q47)</f>
        <v>0</v>
      </c>
      <c r="Q48">
        <f>COUNTA(S11:S47)</f>
        <v>0</v>
      </c>
    </row>
    <row r="49" spans="1:17" x14ac:dyDescent="0.3">
      <c r="A49" s="83" t="s">
        <v>18</v>
      </c>
      <c r="B49" s="83"/>
      <c r="C49" s="83"/>
      <c r="E49" s="15">
        <f>E48/$G$2</f>
        <v>5.4054054054054057E-2</v>
      </c>
      <c r="G49" s="15">
        <f>G48/$G$2</f>
        <v>0.3783783783783784</v>
      </c>
      <c r="I49" s="15">
        <f>I48/$G$2</f>
        <v>0.6216216216216216</v>
      </c>
      <c r="K49" s="15">
        <f>K48/$G$2</f>
        <v>0.78378378378378377</v>
      </c>
      <c r="M49" s="15">
        <f>M48/$G$2</f>
        <v>0.40540540540540543</v>
      </c>
      <c r="O49" s="15">
        <f>O48/$G$2</f>
        <v>0</v>
      </c>
      <c r="Q49" s="15">
        <f>Q48/$G$2</f>
        <v>0</v>
      </c>
    </row>
    <row r="58" spans="1:17" x14ac:dyDescent="0.3">
      <c r="N58" s="10"/>
    </row>
  </sheetData>
  <sortState xmlns:xlrd2="http://schemas.microsoft.com/office/spreadsheetml/2017/richdata2" ref="B11:U47">
    <sortCondition descending="1" ref="U11:U47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  <mergeCell ref="A49:C49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A48:C48"/>
    <mergeCell ref="K9:L9"/>
    <mergeCell ref="M9:N9"/>
    <mergeCell ref="M8:N8"/>
    <mergeCell ref="Q8:R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O11" activePane="bottomRight" state="frozenSplit"/>
      <selection activeCell="D26" sqref="D26"/>
      <selection pane="topRight" activeCell="D26" sqref="D26"/>
      <selection pane="bottomLeft" activeCell="D26" sqref="D26"/>
      <selection pane="bottomRight" activeCell="V8" sqref="V8"/>
    </sheetView>
  </sheetViews>
  <sheetFormatPr baseColWidth="10" defaultRowHeight="14.4" x14ac:dyDescent="0.3"/>
  <cols>
    <col min="1" max="1" width="25.33203125" bestFit="1" customWidth="1"/>
    <col min="2" max="2" width="28.109375" bestFit="1" customWidth="1"/>
    <col min="3" max="3" width="12" bestFit="1" customWidth="1"/>
    <col min="4" max="4" width="24" bestFit="1" customWidth="1"/>
    <col min="5" max="5" width="8.44140625" bestFit="1" customWidth="1"/>
    <col min="6" max="6" width="21.44140625" customWidth="1"/>
    <col min="7" max="7" width="8.44140625" bestFit="1" customWidth="1"/>
    <col min="8" max="8" width="16.6640625" customWidth="1"/>
    <col min="9" max="9" width="8.44140625" bestFit="1" customWidth="1"/>
    <col min="10" max="10" width="24.109375" customWidth="1"/>
    <col min="11" max="11" width="8.44140625" bestFit="1" customWidth="1"/>
    <col min="12" max="12" width="31.109375" customWidth="1"/>
    <col min="13" max="13" width="8.44140625" bestFit="1" customWidth="1"/>
    <col min="14" max="14" width="21.6640625" customWidth="1"/>
    <col min="15" max="15" width="8.44140625" bestFit="1" customWidth="1"/>
    <col min="16" max="16" width="21.109375" customWidth="1"/>
    <col min="17" max="17" width="8.44140625" bestFit="1" customWidth="1"/>
    <col min="18" max="18" width="24.44140625" customWidth="1"/>
    <col min="19" max="19" width="15.44140625" bestFit="1" customWidth="1"/>
    <col min="20" max="20" width="25.33203125" bestFit="1" customWidth="1"/>
    <col min="21" max="21" width="17.109375" bestFit="1" customWidth="1"/>
    <col min="22" max="22" width="28.109375" bestFit="1" customWidth="1"/>
  </cols>
  <sheetData>
    <row r="1" spans="1:24" ht="31.2" x14ac:dyDescent="0.6">
      <c r="A1" s="69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4" x14ac:dyDescent="0.3">
      <c r="E2" s="80" t="s">
        <v>15</v>
      </c>
      <c r="F2" s="80"/>
      <c r="G2" s="14">
        <f>COUNTA(B11:B56)</f>
        <v>17</v>
      </c>
    </row>
    <row r="3" spans="1:24" x14ac:dyDescent="0.3">
      <c r="B3" s="2"/>
      <c r="E3" s="80" t="s">
        <v>16</v>
      </c>
      <c r="F3" s="80"/>
      <c r="G3" s="14">
        <f>COUNTA(E8:T8)</f>
        <v>3</v>
      </c>
    </row>
    <row r="4" spans="1:24" x14ac:dyDescent="0.3">
      <c r="B4" s="2"/>
      <c r="C4" s="3"/>
    </row>
    <row r="6" spans="1:24" x14ac:dyDescent="0.3">
      <c r="D6" s="1" t="s">
        <v>0</v>
      </c>
      <c r="E6" s="74" t="s">
        <v>343</v>
      </c>
      <c r="F6" s="74"/>
      <c r="G6" s="74" t="s">
        <v>398</v>
      </c>
      <c r="H6" s="74"/>
      <c r="I6" s="74" t="s">
        <v>786</v>
      </c>
      <c r="J6" s="74"/>
      <c r="K6" s="74"/>
      <c r="L6" s="74"/>
      <c r="M6" s="74"/>
      <c r="N6" s="74"/>
      <c r="O6" s="71"/>
      <c r="P6" s="72"/>
      <c r="Q6" s="74"/>
      <c r="R6" s="74"/>
      <c r="S6" s="74"/>
      <c r="T6" s="74"/>
    </row>
    <row r="7" spans="1:24" x14ac:dyDescent="0.3">
      <c r="D7" s="1" t="s">
        <v>10</v>
      </c>
      <c r="E7" s="71">
        <v>2</v>
      </c>
      <c r="F7" s="72"/>
      <c r="G7" s="71">
        <v>2</v>
      </c>
      <c r="H7" s="72"/>
      <c r="I7" s="71">
        <v>2</v>
      </c>
      <c r="J7" s="72"/>
      <c r="K7" s="71"/>
      <c r="L7" s="72"/>
      <c r="M7" s="71"/>
      <c r="N7" s="72"/>
      <c r="O7" s="71"/>
      <c r="P7" s="72"/>
      <c r="Q7" s="71"/>
      <c r="R7" s="72"/>
      <c r="S7" s="71"/>
      <c r="T7" s="72"/>
    </row>
    <row r="8" spans="1:24" x14ac:dyDescent="0.3">
      <c r="D8" s="1" t="s">
        <v>1</v>
      </c>
      <c r="E8" s="73">
        <v>45962</v>
      </c>
      <c r="F8" s="73"/>
      <c r="G8" s="81">
        <v>45983</v>
      </c>
      <c r="H8" s="82"/>
      <c r="I8" s="81">
        <v>46060</v>
      </c>
      <c r="J8" s="82"/>
      <c r="K8" s="81"/>
      <c r="L8" s="82"/>
      <c r="M8" s="81"/>
      <c r="N8" s="82"/>
      <c r="O8" s="81"/>
      <c r="P8" s="82"/>
      <c r="Q8" s="73"/>
      <c r="R8" s="73"/>
      <c r="S8" s="73"/>
      <c r="T8" s="73"/>
    </row>
    <row r="9" spans="1:24" x14ac:dyDescent="0.3">
      <c r="D9" s="1" t="s">
        <v>2</v>
      </c>
      <c r="E9" s="74">
        <v>15</v>
      </c>
      <c r="F9" s="74"/>
      <c r="G9" s="71">
        <v>7</v>
      </c>
      <c r="H9" s="72"/>
      <c r="I9" s="71">
        <v>15</v>
      </c>
      <c r="J9" s="72"/>
      <c r="K9" s="71"/>
      <c r="L9" s="72"/>
      <c r="M9" s="71"/>
      <c r="N9" s="72"/>
      <c r="O9" s="71"/>
      <c r="P9" s="72"/>
      <c r="Q9" s="74"/>
      <c r="R9" s="74"/>
      <c r="S9" s="74"/>
      <c r="T9" s="74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3">
      <c r="A11" s="18">
        <f t="shared" ref="A11:A56" si="0">V11</f>
        <v>1</v>
      </c>
      <c r="B11" s="13" t="s">
        <v>102</v>
      </c>
      <c r="C11" s="13" t="s">
        <v>374</v>
      </c>
      <c r="D11" s="13" t="s">
        <v>44</v>
      </c>
      <c r="E11" s="13">
        <v>6</v>
      </c>
      <c r="F11" s="22">
        <f t="shared" ref="F11:F27" si="1">IF(E11=0,,($E$9-E11)*$E$7*100/$E$9)</f>
        <v>120</v>
      </c>
      <c r="G11" s="13">
        <v>1</v>
      </c>
      <c r="H11" s="22">
        <f t="shared" ref="H11:H25" si="2">IF(G11=0,,($G$9-G11)*$G$7*100/$G$9)</f>
        <v>171.42857142857142</v>
      </c>
      <c r="I11" s="13">
        <v>1</v>
      </c>
      <c r="J11" s="22">
        <f t="shared" ref="J11:J26" si="3">IF(I11=0,,($I$9-I11)*$I$7*100/$I$9)</f>
        <v>186.66666666666666</v>
      </c>
      <c r="K11" s="6"/>
      <c r="L11" s="7">
        <f t="shared" ref="L11:L27" si="4">IF(K11=0,,($K$9-K11)*$K$7*100/$K$9)</f>
        <v>0</v>
      </c>
      <c r="M11" s="13"/>
      <c r="N11" s="22">
        <f t="shared" ref="N11:N27" si="5">IF(M11=0,,($M$9-M11)*$M$7*100/$M$9)</f>
        <v>0</v>
      </c>
      <c r="O11" s="6"/>
      <c r="P11" s="6">
        <f t="shared" ref="P11:P27" si="6">IF(O11=0,,($O$9-O11)*$O$7*100/$O$9)</f>
        <v>0</v>
      </c>
      <c r="Q11" s="6"/>
      <c r="R11" s="7">
        <f t="shared" ref="R11:R27" si="7">IF(Q11=0,,($Q$9-Q11)*$Q$7*100/$Q$9)</f>
        <v>0</v>
      </c>
      <c r="S11" s="6"/>
      <c r="T11" s="7">
        <f t="shared" ref="T11:T27" si="8">IF(S11=0,,($S$9-S11)*$S$7*100/$S$9)</f>
        <v>0</v>
      </c>
      <c r="U11" s="8">
        <f t="shared" ref="U11:U27" si="9">P11+N11+L11+J11+H11+F11</f>
        <v>478.09523809523807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0.66666666666666663</v>
      </c>
    </row>
    <row r="12" spans="1:24" x14ac:dyDescent="0.3">
      <c r="A12" s="18">
        <f t="shared" si="0"/>
        <v>2</v>
      </c>
      <c r="B12" s="13" t="s">
        <v>177</v>
      </c>
      <c r="C12" s="13" t="s">
        <v>399</v>
      </c>
      <c r="D12" s="13" t="s">
        <v>400</v>
      </c>
      <c r="E12" s="6"/>
      <c r="F12" s="22">
        <f t="shared" si="1"/>
        <v>0</v>
      </c>
      <c r="G12" s="13">
        <v>2</v>
      </c>
      <c r="H12" s="22">
        <f t="shared" si="2"/>
        <v>142.85714285714286</v>
      </c>
      <c r="I12" s="20">
        <v>2</v>
      </c>
      <c r="J12" s="22">
        <f t="shared" si="3"/>
        <v>173.33333333333334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316.1904761904762</v>
      </c>
      <c r="V12" s="6">
        <f t="shared" si="10"/>
        <v>2</v>
      </c>
      <c r="W12" s="6">
        <f t="shared" si="11"/>
        <v>1</v>
      </c>
      <c r="X12" s="16">
        <f t="shared" si="12"/>
        <v>0.33333333333333331</v>
      </c>
    </row>
    <row r="13" spans="1:24" x14ac:dyDescent="0.3">
      <c r="A13" s="18">
        <f t="shared" si="0"/>
        <v>3</v>
      </c>
      <c r="B13" s="13" t="s">
        <v>401</v>
      </c>
      <c r="C13" s="13" t="s">
        <v>402</v>
      </c>
      <c r="D13" s="13" t="s">
        <v>390</v>
      </c>
      <c r="E13" s="13"/>
      <c r="F13" s="22">
        <f t="shared" si="1"/>
        <v>0</v>
      </c>
      <c r="G13" s="13">
        <v>3</v>
      </c>
      <c r="H13" s="22">
        <f t="shared" si="2"/>
        <v>114.28571428571429</v>
      </c>
      <c r="I13" s="13">
        <v>6</v>
      </c>
      <c r="J13" s="22">
        <f t="shared" si="3"/>
        <v>120</v>
      </c>
      <c r="K13" s="6"/>
      <c r="L13" s="7">
        <f t="shared" si="4"/>
        <v>0</v>
      </c>
      <c r="M13" s="13"/>
      <c r="N13" s="22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234.28571428571428</v>
      </c>
      <c r="V13" s="6">
        <f t="shared" si="10"/>
        <v>3</v>
      </c>
      <c r="W13" s="6">
        <f t="shared" si="11"/>
        <v>1</v>
      </c>
      <c r="X13" s="16">
        <f t="shared" si="12"/>
        <v>0.33333333333333331</v>
      </c>
    </row>
    <row r="14" spans="1:24" x14ac:dyDescent="0.3">
      <c r="A14" s="18">
        <f t="shared" si="0"/>
        <v>4</v>
      </c>
      <c r="B14" s="13" t="s">
        <v>788</v>
      </c>
      <c r="C14" s="13" t="s">
        <v>157</v>
      </c>
      <c r="D14" s="13" t="s">
        <v>400</v>
      </c>
      <c r="E14" s="13"/>
      <c r="F14" s="22">
        <f t="shared" si="1"/>
        <v>0</v>
      </c>
      <c r="G14" s="13"/>
      <c r="H14" s="22">
        <f t="shared" si="2"/>
        <v>0</v>
      </c>
      <c r="I14" s="13">
        <v>3</v>
      </c>
      <c r="J14" s="22">
        <f t="shared" si="3"/>
        <v>160</v>
      </c>
      <c r="K14" s="6"/>
      <c r="L14" s="7">
        <f t="shared" si="4"/>
        <v>0</v>
      </c>
      <c r="M14" s="13"/>
      <c r="N14" s="21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160</v>
      </c>
      <c r="V14" s="6">
        <f t="shared" si="10"/>
        <v>4</v>
      </c>
      <c r="W14" s="6">
        <f t="shared" si="11"/>
        <v>0</v>
      </c>
      <c r="X14" s="16">
        <f t="shared" si="12"/>
        <v>0</v>
      </c>
    </row>
    <row r="15" spans="1:24" x14ac:dyDescent="0.3">
      <c r="A15" s="18">
        <f t="shared" si="0"/>
        <v>5</v>
      </c>
      <c r="B15" s="13" t="s">
        <v>787</v>
      </c>
      <c r="C15" s="13" t="s">
        <v>444</v>
      </c>
      <c r="D15" s="13" t="s">
        <v>400</v>
      </c>
      <c r="E15" s="13"/>
      <c r="F15" s="22">
        <f t="shared" si="1"/>
        <v>0</v>
      </c>
      <c r="G15" s="13"/>
      <c r="H15" s="22">
        <f t="shared" si="2"/>
        <v>0</v>
      </c>
      <c r="I15" s="13">
        <v>3</v>
      </c>
      <c r="J15" s="22">
        <f t="shared" si="3"/>
        <v>160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160</v>
      </c>
      <c r="V15" s="6">
        <f t="shared" si="10"/>
        <v>5</v>
      </c>
      <c r="W15" s="6">
        <f t="shared" si="11"/>
        <v>0</v>
      </c>
      <c r="X15" s="16">
        <f t="shared" si="12"/>
        <v>0</v>
      </c>
    </row>
    <row r="16" spans="1:24" x14ac:dyDescent="0.3">
      <c r="A16" s="18">
        <f t="shared" si="0"/>
        <v>6</v>
      </c>
      <c r="B16" s="13" t="s">
        <v>407</v>
      </c>
      <c r="C16" s="13" t="s">
        <v>408</v>
      </c>
      <c r="D16" s="13" t="s">
        <v>390</v>
      </c>
      <c r="E16" s="13"/>
      <c r="F16" s="22">
        <f t="shared" si="1"/>
        <v>0</v>
      </c>
      <c r="G16" s="13">
        <v>6</v>
      </c>
      <c r="H16" s="22">
        <f t="shared" si="2"/>
        <v>28.571428571428573</v>
      </c>
      <c r="I16" s="13">
        <v>7</v>
      </c>
      <c r="J16" s="22">
        <f t="shared" si="3"/>
        <v>106.66666666666667</v>
      </c>
      <c r="K16" s="6"/>
      <c r="L16" s="7">
        <f t="shared" si="4"/>
        <v>0</v>
      </c>
      <c r="M16" s="13"/>
      <c r="N16" s="21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135.23809523809524</v>
      </c>
      <c r="V16" s="6">
        <f t="shared" si="10"/>
        <v>6</v>
      </c>
      <c r="W16" s="6">
        <f t="shared" si="11"/>
        <v>1</v>
      </c>
      <c r="X16" s="16">
        <f t="shared" si="12"/>
        <v>0.33333333333333331</v>
      </c>
    </row>
    <row r="17" spans="1:24" x14ac:dyDescent="0.3">
      <c r="A17" s="18">
        <f t="shared" si="0"/>
        <v>7</v>
      </c>
      <c r="B17" s="13" t="s">
        <v>801</v>
      </c>
      <c r="C17" s="13" t="s">
        <v>800</v>
      </c>
      <c r="D17" s="20" t="s">
        <v>776</v>
      </c>
      <c r="E17" s="6"/>
      <c r="F17" s="21">
        <f t="shared" si="1"/>
        <v>0</v>
      </c>
      <c r="G17" s="20"/>
      <c r="H17" s="21">
        <f t="shared" si="2"/>
        <v>0</v>
      </c>
      <c r="I17" s="20">
        <v>5</v>
      </c>
      <c r="J17" s="22">
        <f t="shared" si="3"/>
        <v>133.33333333333334</v>
      </c>
      <c r="K17" s="6"/>
      <c r="L17" s="7">
        <f t="shared" si="4"/>
        <v>0</v>
      </c>
      <c r="M17" s="13"/>
      <c r="N17" s="21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133.33333333333334</v>
      </c>
      <c r="V17" s="6">
        <f t="shared" si="10"/>
        <v>7</v>
      </c>
      <c r="W17" s="6">
        <f t="shared" si="11"/>
        <v>0</v>
      </c>
      <c r="X17" s="16">
        <f t="shared" si="12"/>
        <v>0</v>
      </c>
    </row>
    <row r="18" spans="1:24" x14ac:dyDescent="0.3">
      <c r="A18" s="18">
        <f t="shared" si="0"/>
        <v>8</v>
      </c>
      <c r="B18" s="13" t="s">
        <v>403</v>
      </c>
      <c r="C18" s="13" t="s">
        <v>404</v>
      </c>
      <c r="D18" s="13" t="s">
        <v>150</v>
      </c>
      <c r="E18" s="6"/>
      <c r="F18" s="22">
        <f t="shared" si="1"/>
        <v>0</v>
      </c>
      <c r="G18" s="13">
        <v>3</v>
      </c>
      <c r="H18" s="22">
        <f t="shared" si="2"/>
        <v>114.28571428571429</v>
      </c>
      <c r="I18" s="20"/>
      <c r="J18" s="22">
        <f t="shared" si="3"/>
        <v>0</v>
      </c>
      <c r="K18" s="6"/>
      <c r="L18" s="7">
        <f t="shared" si="4"/>
        <v>0</v>
      </c>
      <c r="M18" s="13"/>
      <c r="N18" s="22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114.28571428571429</v>
      </c>
      <c r="V18" s="6">
        <f t="shared" si="10"/>
        <v>8</v>
      </c>
      <c r="W18" s="6">
        <f t="shared" si="11"/>
        <v>1</v>
      </c>
      <c r="X18" s="16">
        <f t="shared" si="12"/>
        <v>0.33333333333333331</v>
      </c>
    </row>
    <row r="19" spans="1:24" x14ac:dyDescent="0.3">
      <c r="A19" s="18">
        <f t="shared" si="0"/>
        <v>9</v>
      </c>
      <c r="B19" s="13" t="s">
        <v>789</v>
      </c>
      <c r="C19" s="13" t="s">
        <v>119</v>
      </c>
      <c r="D19" s="13" t="s">
        <v>390</v>
      </c>
      <c r="E19" s="6"/>
      <c r="F19" s="22">
        <f t="shared" si="1"/>
        <v>0</v>
      </c>
      <c r="G19" s="13"/>
      <c r="H19" s="22">
        <f t="shared" si="2"/>
        <v>0</v>
      </c>
      <c r="I19" s="20">
        <v>8</v>
      </c>
      <c r="J19" s="22">
        <f t="shared" si="3"/>
        <v>93.333333333333329</v>
      </c>
      <c r="K19" s="6"/>
      <c r="L19" s="7">
        <f t="shared" si="4"/>
        <v>0</v>
      </c>
      <c r="M19" s="13"/>
      <c r="N19" s="21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93.333333333333329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3">
      <c r="A20" s="18">
        <f t="shared" si="0"/>
        <v>10</v>
      </c>
      <c r="B20" s="13" t="s">
        <v>405</v>
      </c>
      <c r="C20" s="13" t="s">
        <v>406</v>
      </c>
      <c r="D20" s="13" t="s">
        <v>390</v>
      </c>
      <c r="E20" s="6"/>
      <c r="F20" s="22">
        <f t="shared" si="1"/>
        <v>0</v>
      </c>
      <c r="G20" s="13">
        <v>5</v>
      </c>
      <c r="H20" s="22">
        <f t="shared" si="2"/>
        <v>57.142857142857146</v>
      </c>
      <c r="I20" s="20">
        <v>13</v>
      </c>
      <c r="J20" s="22">
        <f t="shared" si="3"/>
        <v>26.666666666666668</v>
      </c>
      <c r="K20" s="6"/>
      <c r="L20" s="7">
        <f t="shared" si="4"/>
        <v>0</v>
      </c>
      <c r="M20" s="13"/>
      <c r="N20" s="21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83.80952380952381</v>
      </c>
      <c r="V20" s="6">
        <f t="shared" si="10"/>
        <v>10</v>
      </c>
      <c r="W20" s="6">
        <f t="shared" si="11"/>
        <v>1</v>
      </c>
      <c r="X20" s="16">
        <f t="shared" si="12"/>
        <v>0.33333333333333331</v>
      </c>
    </row>
    <row r="21" spans="1:24" x14ac:dyDescent="0.3">
      <c r="A21" s="18">
        <f t="shared" si="0"/>
        <v>11</v>
      </c>
      <c r="B21" s="13" t="s">
        <v>790</v>
      </c>
      <c r="C21" s="13" t="s">
        <v>797</v>
      </c>
      <c r="D21" s="13" t="s">
        <v>390</v>
      </c>
      <c r="E21" s="13"/>
      <c r="F21" s="22">
        <f t="shared" si="1"/>
        <v>0</v>
      </c>
      <c r="G21" s="13"/>
      <c r="H21" s="22">
        <f t="shared" si="2"/>
        <v>0</v>
      </c>
      <c r="I21" s="13">
        <v>9</v>
      </c>
      <c r="J21" s="22">
        <f t="shared" si="3"/>
        <v>80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80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3">
      <c r="A22" s="18">
        <f t="shared" si="0"/>
        <v>12</v>
      </c>
      <c r="B22" s="13" t="s">
        <v>791</v>
      </c>
      <c r="C22" s="13" t="s">
        <v>792</v>
      </c>
      <c r="D22" s="20" t="s">
        <v>390</v>
      </c>
      <c r="E22" s="6"/>
      <c r="F22" s="21">
        <f t="shared" si="1"/>
        <v>0</v>
      </c>
      <c r="G22" s="20"/>
      <c r="H22" s="21">
        <f t="shared" si="2"/>
        <v>0</v>
      </c>
      <c r="I22" s="20">
        <v>10</v>
      </c>
      <c r="J22" s="22">
        <f t="shared" si="3"/>
        <v>66.666666666666671</v>
      </c>
      <c r="K22" s="6"/>
      <c r="L22" s="7">
        <f t="shared" si="4"/>
        <v>0</v>
      </c>
      <c r="M22" s="13"/>
      <c r="N22" s="21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66.666666666666671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3">
      <c r="A23" s="18">
        <f t="shared" si="0"/>
        <v>13</v>
      </c>
      <c r="B23" s="13" t="s">
        <v>798</v>
      </c>
      <c r="C23" s="13" t="s">
        <v>799</v>
      </c>
      <c r="D23" s="13" t="s">
        <v>390</v>
      </c>
      <c r="E23" s="6"/>
      <c r="F23" s="22">
        <f t="shared" si="1"/>
        <v>0</v>
      </c>
      <c r="G23" s="13"/>
      <c r="H23" s="22">
        <f t="shared" si="2"/>
        <v>0</v>
      </c>
      <c r="I23" s="20">
        <v>11</v>
      </c>
      <c r="J23" s="22">
        <f t="shared" si="3"/>
        <v>53.333333333333336</v>
      </c>
      <c r="K23" s="6"/>
      <c r="L23" s="7">
        <f t="shared" si="4"/>
        <v>0</v>
      </c>
      <c r="M23" s="13"/>
      <c r="N23" s="21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53.333333333333336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3">
      <c r="A24" s="18">
        <f t="shared" si="0"/>
        <v>14</v>
      </c>
      <c r="B24" s="13" t="s">
        <v>591</v>
      </c>
      <c r="C24" s="13" t="s">
        <v>793</v>
      </c>
      <c r="D24" s="20" t="s">
        <v>776</v>
      </c>
      <c r="E24" s="6"/>
      <c r="F24" s="21">
        <f t="shared" si="1"/>
        <v>0</v>
      </c>
      <c r="G24" s="20"/>
      <c r="H24" s="21">
        <f t="shared" si="2"/>
        <v>0</v>
      </c>
      <c r="I24" s="20">
        <v>12</v>
      </c>
      <c r="J24" s="22">
        <f t="shared" si="3"/>
        <v>40</v>
      </c>
      <c r="K24" s="6"/>
      <c r="L24" s="7">
        <f t="shared" si="4"/>
        <v>0</v>
      </c>
      <c r="M24" s="13"/>
      <c r="N24" s="21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40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3">
      <c r="A25" s="18">
        <f t="shared" si="0"/>
        <v>15</v>
      </c>
      <c r="B25" s="13" t="s">
        <v>794</v>
      </c>
      <c r="C25" s="13" t="s">
        <v>795</v>
      </c>
      <c r="D25" s="13" t="s">
        <v>390</v>
      </c>
      <c r="E25" s="6"/>
      <c r="F25" s="22">
        <f t="shared" si="1"/>
        <v>0</v>
      </c>
      <c r="G25" s="13"/>
      <c r="H25" s="22">
        <f t="shared" si="2"/>
        <v>0</v>
      </c>
      <c r="I25" s="20">
        <v>14</v>
      </c>
      <c r="J25" s="22">
        <f t="shared" si="3"/>
        <v>13.333333333333334</v>
      </c>
      <c r="K25" s="6"/>
      <c r="L25" s="7">
        <f t="shared" si="4"/>
        <v>0</v>
      </c>
      <c r="M25" s="13"/>
      <c r="N25" s="21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13.333333333333334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3">
      <c r="A26" s="18">
        <f t="shared" si="0"/>
        <v>16</v>
      </c>
      <c r="B26" s="13" t="s">
        <v>409</v>
      </c>
      <c r="C26" s="40" t="s">
        <v>410</v>
      </c>
      <c r="D26" s="13" t="s">
        <v>390</v>
      </c>
      <c r="E26" s="13"/>
      <c r="F26" s="22">
        <f t="shared" si="1"/>
        <v>0</v>
      </c>
      <c r="G26" s="13">
        <v>7</v>
      </c>
      <c r="H26" s="22">
        <f>19/2</f>
        <v>9.5</v>
      </c>
      <c r="I26" s="13"/>
      <c r="J26" s="22">
        <f t="shared" si="3"/>
        <v>0</v>
      </c>
      <c r="K26" s="6"/>
      <c r="L26" s="7">
        <f t="shared" si="4"/>
        <v>0</v>
      </c>
      <c r="M26" s="13"/>
      <c r="N26" s="21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9.5</v>
      </c>
      <c r="V26" s="6">
        <f t="shared" si="10"/>
        <v>16</v>
      </c>
      <c r="W26" s="6">
        <f t="shared" si="11"/>
        <v>1</v>
      </c>
      <c r="X26" s="16">
        <f t="shared" si="12"/>
        <v>0.33333333333333331</v>
      </c>
    </row>
    <row r="27" spans="1:24" x14ac:dyDescent="0.3">
      <c r="A27" s="18">
        <f t="shared" si="0"/>
        <v>17</v>
      </c>
      <c r="B27" s="13" t="s">
        <v>796</v>
      </c>
      <c r="C27" s="13" t="s">
        <v>57</v>
      </c>
      <c r="D27" s="13" t="s">
        <v>776</v>
      </c>
      <c r="E27" s="6"/>
      <c r="F27" s="22">
        <f t="shared" si="1"/>
        <v>0</v>
      </c>
      <c r="G27" s="13"/>
      <c r="H27" s="22">
        <f>IF(G27=0,,($G$9-G27)*$G$7*100/$G$9)</f>
        <v>0</v>
      </c>
      <c r="I27" s="20">
        <v>15</v>
      </c>
      <c r="J27" s="22">
        <v>7</v>
      </c>
      <c r="K27" s="6"/>
      <c r="L27" s="7">
        <f t="shared" si="4"/>
        <v>0</v>
      </c>
      <c r="M27" s="13"/>
      <c r="N27" s="21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7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3">
      <c r="A28" s="18">
        <f t="shared" si="0"/>
        <v>18</v>
      </c>
      <c r="B28" s="13"/>
      <c r="C28" s="13"/>
      <c r="D28" s="13"/>
      <c r="E28" s="6"/>
      <c r="F28" s="22">
        <f t="shared" ref="F28:F53" si="13">IF(E28=0,,($E$9-E28)*$E$7*100/$E$9)</f>
        <v>0</v>
      </c>
      <c r="G28" s="13"/>
      <c r="H28" s="22">
        <f t="shared" ref="H28:H29" si="14">IF(G28=0,,($G$9-G28)*$G$7*100/$G$9)</f>
        <v>0</v>
      </c>
      <c r="I28" s="20"/>
      <c r="J28" s="22">
        <f t="shared" ref="J28:J30" si="15">IF(I28=0,,($I$9-I28)*$I$7*100/$I$9)</f>
        <v>0</v>
      </c>
      <c r="K28" s="6"/>
      <c r="L28" s="7">
        <f t="shared" ref="L28:L53" si="16">IF(K28=0,,($K$9-K28)*$K$7*100/$K$9)</f>
        <v>0</v>
      </c>
      <c r="M28" s="13"/>
      <c r="N28" s="21">
        <f t="shared" ref="N28:N30" si="17">IF(M28=0,,($M$9-M28)*$M$7*100/$M$9)</f>
        <v>0</v>
      </c>
      <c r="O28" s="6"/>
      <c r="P28" s="6">
        <f t="shared" ref="P28:P53" si="18">IF(O28=0,,($O$9-O28)*$O$7*100/$O$9)</f>
        <v>0</v>
      </c>
      <c r="Q28" s="6"/>
      <c r="R28" s="7">
        <f t="shared" ref="R28:R53" si="19">IF(Q28=0,,($Q$9-Q28)*$Q$7*100/$Q$9)</f>
        <v>0</v>
      </c>
      <c r="S28" s="6"/>
      <c r="T28" s="7">
        <f t="shared" ref="T28:T53" si="20">IF(S28=0,,($S$9-S28)*$S$7*100/$S$9)</f>
        <v>0</v>
      </c>
      <c r="U28" s="8">
        <f t="shared" ref="U28:U53" si="21">P28+N28+L28+J28+H28+F28</f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3">
      <c r="A29" s="18">
        <f t="shared" si="0"/>
        <v>19</v>
      </c>
      <c r="B29" s="13"/>
      <c r="C29" s="13"/>
      <c r="D29" s="13"/>
      <c r="E29" s="13"/>
      <c r="F29" s="22">
        <f t="shared" si="13"/>
        <v>0</v>
      </c>
      <c r="G29" s="13"/>
      <c r="H29" s="22">
        <f t="shared" si="14"/>
        <v>0</v>
      </c>
      <c r="I29" s="13"/>
      <c r="J29" s="22">
        <f t="shared" si="15"/>
        <v>0</v>
      </c>
      <c r="K29" s="6"/>
      <c r="L29" s="7">
        <f t="shared" si="16"/>
        <v>0</v>
      </c>
      <c r="M29" s="13"/>
      <c r="N29" s="21">
        <f t="shared" si="17"/>
        <v>0</v>
      </c>
      <c r="O29" s="6"/>
      <c r="P29" s="6">
        <f t="shared" si="18"/>
        <v>0</v>
      </c>
      <c r="Q29" s="6"/>
      <c r="R29" s="7">
        <f t="shared" si="19"/>
        <v>0</v>
      </c>
      <c r="S29" s="6"/>
      <c r="T29" s="7">
        <f t="shared" si="20"/>
        <v>0</v>
      </c>
      <c r="U29" s="8">
        <f t="shared" si="21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3">
      <c r="A30" s="13">
        <f t="shared" si="0"/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v>0</v>
      </c>
      <c r="I30" s="13"/>
      <c r="J30" s="22">
        <f t="shared" si="15"/>
        <v>0</v>
      </c>
      <c r="K30" s="6"/>
      <c r="L30" s="7">
        <f t="shared" si="16"/>
        <v>0</v>
      </c>
      <c r="M30" s="13"/>
      <c r="N30" s="21">
        <f t="shared" si="17"/>
        <v>0</v>
      </c>
      <c r="O30" s="6"/>
      <c r="P30" s="6">
        <f t="shared" si="18"/>
        <v>0</v>
      </c>
      <c r="Q30" s="6"/>
      <c r="R30" s="7">
        <f t="shared" si="19"/>
        <v>0</v>
      </c>
      <c r="S30" s="6"/>
      <c r="T30" s="7">
        <f t="shared" si="20"/>
        <v>0</v>
      </c>
      <c r="U30" s="8">
        <f t="shared" si="21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3">
      <c r="A31" s="18">
        <f t="shared" si="0"/>
        <v>21</v>
      </c>
      <c r="B31" s="13"/>
      <c r="C31" s="13"/>
      <c r="D31" s="20"/>
      <c r="E31" s="6"/>
      <c r="F31" s="21">
        <f t="shared" si="13"/>
        <v>0</v>
      </c>
      <c r="G31" s="20"/>
      <c r="H31" s="21">
        <f t="shared" ref="H31:H41" si="22">IF(G31=0,,($G$9-G31)*$G$7*100/$G$9)</f>
        <v>0</v>
      </c>
      <c r="I31" s="6"/>
      <c r="J31" s="21">
        <f>IF(I31=0,,($G$9-I31)*$G$7*100/$G$9)</f>
        <v>0</v>
      </c>
      <c r="K31" s="6"/>
      <c r="L31" s="7">
        <f t="shared" si="16"/>
        <v>0</v>
      </c>
      <c r="M31" s="20"/>
      <c r="N31" s="21">
        <f>11/2</f>
        <v>5.5</v>
      </c>
      <c r="O31" s="6"/>
      <c r="P31" s="6">
        <f t="shared" si="18"/>
        <v>0</v>
      </c>
      <c r="Q31" s="6"/>
      <c r="R31" s="7">
        <f t="shared" si="19"/>
        <v>0</v>
      </c>
      <c r="S31" s="6"/>
      <c r="T31" s="7">
        <f t="shared" si="20"/>
        <v>0</v>
      </c>
      <c r="U31" s="8">
        <f t="shared" si="21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3">
      <c r="A32" s="18">
        <f t="shared" si="0"/>
        <v>22</v>
      </c>
      <c r="B32" s="13"/>
      <c r="C32" s="13"/>
      <c r="D32" s="13"/>
      <c r="E32" s="6"/>
      <c r="F32" s="22">
        <f t="shared" si="13"/>
        <v>0</v>
      </c>
      <c r="G32" s="13"/>
      <c r="H32" s="22">
        <f t="shared" si="22"/>
        <v>0</v>
      </c>
      <c r="I32" s="6"/>
      <c r="J32" s="22">
        <f>IF(I32=0,,($I$9-I32)*$I$7*100/$I$9)</f>
        <v>0</v>
      </c>
      <c r="K32" s="6"/>
      <c r="L32" s="7">
        <f t="shared" si="16"/>
        <v>0</v>
      </c>
      <c r="M32" s="13"/>
      <c r="N32" s="22">
        <f>IF(M32=0,,($M$9-M32)*$M$7*100/$M$9)</f>
        <v>0</v>
      </c>
      <c r="O32" s="6"/>
      <c r="P32" s="6">
        <f t="shared" si="18"/>
        <v>0</v>
      </c>
      <c r="Q32" s="6"/>
      <c r="R32" s="7">
        <f t="shared" si="19"/>
        <v>0</v>
      </c>
      <c r="S32" s="6"/>
      <c r="T32" s="7">
        <f t="shared" si="20"/>
        <v>0</v>
      </c>
      <c r="U32" s="8">
        <f t="shared" si="21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3">
      <c r="A33" s="18">
        <f t="shared" si="0"/>
        <v>23</v>
      </c>
      <c r="B33" s="13"/>
      <c r="C33" s="13"/>
      <c r="D33" s="13"/>
      <c r="E33" s="6"/>
      <c r="F33" s="22">
        <f t="shared" si="13"/>
        <v>0</v>
      </c>
      <c r="G33" s="13"/>
      <c r="H33" s="22">
        <f t="shared" si="22"/>
        <v>0</v>
      </c>
      <c r="I33" s="6"/>
      <c r="J33" s="22">
        <f>IF(I33=0,,($I$9-I33)*$I$7*100/$I$9)</f>
        <v>0</v>
      </c>
      <c r="K33" s="6"/>
      <c r="L33" s="7">
        <f t="shared" si="16"/>
        <v>0</v>
      </c>
      <c r="M33" s="13"/>
      <c r="N33" s="21">
        <f>IF(M33=0,,($M$9-M33)*$M$7*100/$M$9)</f>
        <v>0</v>
      </c>
      <c r="O33" s="6"/>
      <c r="P33" s="6">
        <f t="shared" si="18"/>
        <v>0</v>
      </c>
      <c r="Q33" s="6"/>
      <c r="R33" s="7">
        <f t="shared" si="19"/>
        <v>0</v>
      </c>
      <c r="S33" s="6"/>
      <c r="T33" s="7">
        <f t="shared" si="20"/>
        <v>0</v>
      </c>
      <c r="U33" s="8">
        <f t="shared" si="21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3">
      <c r="A34" s="18">
        <f t="shared" si="0"/>
        <v>24</v>
      </c>
      <c r="B34" s="13"/>
      <c r="C34" s="13"/>
      <c r="D34" s="13"/>
      <c r="E34" s="6"/>
      <c r="F34" s="22">
        <f t="shared" si="13"/>
        <v>0</v>
      </c>
      <c r="G34" s="13"/>
      <c r="H34" s="22">
        <f t="shared" si="22"/>
        <v>0</v>
      </c>
      <c r="I34" s="6"/>
      <c r="J34" s="22">
        <f>IF(I34=0,,($I$9-I34)*$I$7*100/$I$9)</f>
        <v>0</v>
      </c>
      <c r="K34" s="6"/>
      <c r="L34" s="7">
        <f t="shared" si="16"/>
        <v>0</v>
      </c>
      <c r="M34" s="13"/>
      <c r="N34" s="21">
        <f>IF(M34=0,,($M$9-M34)*$M$7*100/$M$9)</f>
        <v>0</v>
      </c>
      <c r="O34" s="6"/>
      <c r="P34" s="6">
        <f t="shared" si="18"/>
        <v>0</v>
      </c>
      <c r="Q34" s="6"/>
      <c r="R34" s="7">
        <f t="shared" si="19"/>
        <v>0</v>
      </c>
      <c r="S34" s="6"/>
      <c r="T34" s="7">
        <f t="shared" si="20"/>
        <v>0</v>
      </c>
      <c r="U34" s="8">
        <f t="shared" si="21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3">
      <c r="A35" s="18">
        <f t="shared" si="0"/>
        <v>25</v>
      </c>
      <c r="B35" s="13"/>
      <c r="C35" s="13"/>
      <c r="D35" s="13"/>
      <c r="E35" s="6"/>
      <c r="F35" s="22">
        <f t="shared" si="13"/>
        <v>0</v>
      </c>
      <c r="G35" s="13"/>
      <c r="H35" s="22">
        <f t="shared" si="22"/>
        <v>0</v>
      </c>
      <c r="I35" s="6"/>
      <c r="J35" s="22">
        <f>IF(I35=0,,($I$9-I35)*$I$7*100/$I$9)</f>
        <v>0</v>
      </c>
      <c r="K35" s="6"/>
      <c r="L35" s="7">
        <f t="shared" si="16"/>
        <v>0</v>
      </c>
      <c r="M35" s="13"/>
      <c r="N35" s="21">
        <v>0</v>
      </c>
      <c r="O35" s="6"/>
      <c r="P35" s="6">
        <f t="shared" si="18"/>
        <v>0</v>
      </c>
      <c r="Q35" s="6"/>
      <c r="R35" s="7">
        <f t="shared" si="19"/>
        <v>0</v>
      </c>
      <c r="S35" s="6"/>
      <c r="T35" s="7">
        <f t="shared" si="20"/>
        <v>0</v>
      </c>
      <c r="U35" s="8">
        <f t="shared" si="21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3">
      <c r="A36" s="18">
        <f t="shared" si="0"/>
        <v>26</v>
      </c>
      <c r="B36" s="13"/>
      <c r="C36" s="13"/>
      <c r="D36" s="13"/>
      <c r="E36" s="13"/>
      <c r="F36" s="22">
        <f t="shared" si="13"/>
        <v>0</v>
      </c>
      <c r="G36" s="13"/>
      <c r="H36" s="22">
        <f t="shared" si="22"/>
        <v>0</v>
      </c>
      <c r="I36" s="13"/>
      <c r="J36" s="22">
        <f>IF(I36=0,,($I$9-I36)*$I$7*100/$I$9)</f>
        <v>0</v>
      </c>
      <c r="K36" s="6"/>
      <c r="L36" s="7">
        <f t="shared" si="16"/>
        <v>0</v>
      </c>
      <c r="M36" s="13"/>
      <c r="N36" s="21">
        <f t="shared" ref="N36:N53" si="23">IF(M36=0,,($M$9-M36)*$M$7*100/$M$9)</f>
        <v>0</v>
      </c>
      <c r="O36" s="6"/>
      <c r="P36" s="6">
        <f t="shared" si="18"/>
        <v>0</v>
      </c>
      <c r="Q36" s="6"/>
      <c r="R36" s="7">
        <f t="shared" si="19"/>
        <v>0</v>
      </c>
      <c r="S36" s="6"/>
      <c r="T36" s="7">
        <f t="shared" si="20"/>
        <v>0</v>
      </c>
      <c r="U36" s="8">
        <f t="shared" si="21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3">
      <c r="A37" s="18">
        <f t="shared" si="0"/>
        <v>27</v>
      </c>
      <c r="B37" s="13"/>
      <c r="C37" s="13"/>
      <c r="D37" s="13"/>
      <c r="E37" s="6"/>
      <c r="F37" s="22">
        <f t="shared" si="13"/>
        <v>0</v>
      </c>
      <c r="G37" s="13"/>
      <c r="H37" s="22">
        <f t="shared" si="22"/>
        <v>0</v>
      </c>
      <c r="I37" s="6"/>
      <c r="J37" s="22"/>
      <c r="K37" s="6"/>
      <c r="L37" s="7">
        <f t="shared" si="16"/>
        <v>0</v>
      </c>
      <c r="M37" s="13"/>
      <c r="N37" s="21">
        <f t="shared" si="23"/>
        <v>0</v>
      </c>
      <c r="O37" s="6"/>
      <c r="P37" s="6">
        <f t="shared" si="18"/>
        <v>0</v>
      </c>
      <c r="Q37" s="6"/>
      <c r="R37" s="7">
        <f t="shared" si="19"/>
        <v>0</v>
      </c>
      <c r="S37" s="6"/>
      <c r="T37" s="7">
        <f t="shared" si="20"/>
        <v>0</v>
      </c>
      <c r="U37" s="8">
        <f t="shared" si="21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3">
      <c r="A38" s="18">
        <f t="shared" si="0"/>
        <v>28</v>
      </c>
      <c r="B38" s="13"/>
      <c r="C38" s="13"/>
      <c r="D38" s="13"/>
      <c r="E38" s="13"/>
      <c r="F38" s="22">
        <f t="shared" si="13"/>
        <v>0</v>
      </c>
      <c r="G38" s="13"/>
      <c r="H38" s="22">
        <f t="shared" si="22"/>
        <v>0</v>
      </c>
      <c r="I38" s="13"/>
      <c r="J38" s="22">
        <f t="shared" ref="J38:J53" si="24">IF(I38=0,,($I$9-I38)*$I$7*100/$I$9)</f>
        <v>0</v>
      </c>
      <c r="K38" s="6"/>
      <c r="L38" s="7">
        <f t="shared" si="16"/>
        <v>0</v>
      </c>
      <c r="M38" s="13"/>
      <c r="N38" s="22">
        <f t="shared" si="23"/>
        <v>0</v>
      </c>
      <c r="O38" s="6"/>
      <c r="P38" s="6">
        <f t="shared" si="18"/>
        <v>0</v>
      </c>
      <c r="Q38" s="6"/>
      <c r="R38" s="7">
        <f t="shared" si="19"/>
        <v>0</v>
      </c>
      <c r="S38" s="6"/>
      <c r="T38" s="7">
        <f t="shared" si="20"/>
        <v>0</v>
      </c>
      <c r="U38" s="8">
        <f t="shared" si="21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3">
      <c r="A39" s="18">
        <f t="shared" si="0"/>
        <v>29</v>
      </c>
      <c r="B39" s="13"/>
      <c r="C39" s="13"/>
      <c r="D39" s="13"/>
      <c r="E39" s="6"/>
      <c r="F39" s="22">
        <f t="shared" si="13"/>
        <v>0</v>
      </c>
      <c r="G39" s="13"/>
      <c r="H39" s="22">
        <f t="shared" si="22"/>
        <v>0</v>
      </c>
      <c r="I39" s="6"/>
      <c r="J39" s="22">
        <f t="shared" si="24"/>
        <v>0</v>
      </c>
      <c r="K39" s="6"/>
      <c r="L39" s="7">
        <f t="shared" si="16"/>
        <v>0</v>
      </c>
      <c r="M39" s="13"/>
      <c r="N39" s="21">
        <f t="shared" si="23"/>
        <v>0</v>
      </c>
      <c r="O39" s="6"/>
      <c r="P39" s="6">
        <f t="shared" si="18"/>
        <v>0</v>
      </c>
      <c r="Q39" s="6"/>
      <c r="R39" s="7">
        <f t="shared" si="19"/>
        <v>0</v>
      </c>
      <c r="S39" s="6"/>
      <c r="T39" s="7">
        <f t="shared" si="20"/>
        <v>0</v>
      </c>
      <c r="U39" s="8">
        <f t="shared" si="21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3">
      <c r="A40" s="18">
        <f t="shared" si="0"/>
        <v>30</v>
      </c>
      <c r="B40" s="13"/>
      <c r="C40" s="13"/>
      <c r="D40" s="13"/>
      <c r="E40" s="6"/>
      <c r="F40" s="22">
        <f t="shared" si="13"/>
        <v>0</v>
      </c>
      <c r="G40" s="13"/>
      <c r="H40" s="22">
        <f t="shared" si="22"/>
        <v>0</v>
      </c>
      <c r="I40" s="6"/>
      <c r="J40" s="22">
        <f t="shared" si="24"/>
        <v>0</v>
      </c>
      <c r="K40" s="6"/>
      <c r="L40" s="7">
        <f t="shared" si="16"/>
        <v>0</v>
      </c>
      <c r="M40" s="13"/>
      <c r="N40" s="21">
        <f t="shared" si="23"/>
        <v>0</v>
      </c>
      <c r="O40" s="6"/>
      <c r="P40" s="6">
        <f t="shared" si="18"/>
        <v>0</v>
      </c>
      <c r="Q40" s="6"/>
      <c r="R40" s="7">
        <f t="shared" si="19"/>
        <v>0</v>
      </c>
      <c r="S40" s="6"/>
      <c r="T40" s="7">
        <f t="shared" si="20"/>
        <v>0</v>
      </c>
      <c r="U40" s="8">
        <f t="shared" si="21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3">
      <c r="A41" s="18">
        <f t="shared" si="0"/>
        <v>31</v>
      </c>
      <c r="B41" s="13"/>
      <c r="C41" s="13"/>
      <c r="D41" s="13"/>
      <c r="E41" s="6"/>
      <c r="F41" s="22">
        <f t="shared" si="13"/>
        <v>0</v>
      </c>
      <c r="G41" s="13"/>
      <c r="H41" s="22">
        <f t="shared" si="22"/>
        <v>0</v>
      </c>
      <c r="I41" s="6"/>
      <c r="J41" s="22">
        <f t="shared" si="24"/>
        <v>0</v>
      </c>
      <c r="K41" s="6"/>
      <c r="L41" s="7">
        <f t="shared" si="16"/>
        <v>0</v>
      </c>
      <c r="M41" s="13"/>
      <c r="N41" s="21">
        <f t="shared" si="23"/>
        <v>0</v>
      </c>
      <c r="O41" s="6"/>
      <c r="P41" s="6">
        <f t="shared" si="18"/>
        <v>0</v>
      </c>
      <c r="Q41" s="6"/>
      <c r="R41" s="7">
        <f t="shared" si="19"/>
        <v>0</v>
      </c>
      <c r="S41" s="6"/>
      <c r="T41" s="7">
        <f t="shared" si="20"/>
        <v>0</v>
      </c>
      <c r="U41" s="8">
        <f t="shared" si="21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3">
      <c r="A42" s="18">
        <f t="shared" si="0"/>
        <v>32</v>
      </c>
      <c r="B42" s="13"/>
      <c r="C42" s="13"/>
      <c r="D42" s="13"/>
      <c r="E42" s="13"/>
      <c r="F42" s="22">
        <f t="shared" si="13"/>
        <v>0</v>
      </c>
      <c r="G42" s="13"/>
      <c r="H42" s="22"/>
      <c r="I42" s="13"/>
      <c r="J42" s="22">
        <f t="shared" si="24"/>
        <v>0</v>
      </c>
      <c r="K42" s="6"/>
      <c r="L42" s="7">
        <f t="shared" si="16"/>
        <v>0</v>
      </c>
      <c r="M42" s="13"/>
      <c r="N42" s="22">
        <f t="shared" si="23"/>
        <v>0</v>
      </c>
      <c r="O42" s="6"/>
      <c r="P42" s="6">
        <f t="shared" si="18"/>
        <v>0</v>
      </c>
      <c r="Q42" s="6"/>
      <c r="R42" s="7">
        <f t="shared" si="19"/>
        <v>0</v>
      </c>
      <c r="S42" s="6"/>
      <c r="T42" s="7">
        <f t="shared" si="20"/>
        <v>0</v>
      </c>
      <c r="U42" s="8">
        <f t="shared" si="21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3">
      <c r="A43" s="18">
        <f t="shared" si="0"/>
        <v>33</v>
      </c>
      <c r="B43" s="13"/>
      <c r="C43" s="13"/>
      <c r="D43" s="13"/>
      <c r="E43" s="6"/>
      <c r="F43" s="22">
        <f t="shared" si="13"/>
        <v>0</v>
      </c>
      <c r="G43" s="13"/>
      <c r="H43" s="22">
        <f t="shared" ref="H43:H53" si="25">IF(G43=0,,($G$9-G43)*$G$7*100/$G$9)</f>
        <v>0</v>
      </c>
      <c r="I43" s="6"/>
      <c r="J43" s="22">
        <f t="shared" si="24"/>
        <v>0</v>
      </c>
      <c r="K43" s="6"/>
      <c r="L43" s="7">
        <f t="shared" si="16"/>
        <v>0</v>
      </c>
      <c r="M43" s="13"/>
      <c r="N43" s="22">
        <f t="shared" si="23"/>
        <v>0</v>
      </c>
      <c r="O43" s="6"/>
      <c r="P43" s="6">
        <f t="shared" si="18"/>
        <v>0</v>
      </c>
      <c r="Q43" s="6"/>
      <c r="R43" s="7">
        <f t="shared" si="19"/>
        <v>0</v>
      </c>
      <c r="S43" s="6"/>
      <c r="T43" s="7">
        <f t="shared" si="20"/>
        <v>0</v>
      </c>
      <c r="U43" s="8">
        <f t="shared" si="21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3">
      <c r="A44" s="18">
        <f t="shared" si="0"/>
        <v>34</v>
      </c>
      <c r="B44" s="13"/>
      <c r="C44" s="13"/>
      <c r="D44" s="13"/>
      <c r="E44" s="13"/>
      <c r="F44" s="22">
        <f t="shared" si="13"/>
        <v>0</v>
      </c>
      <c r="G44" s="13"/>
      <c r="H44" s="22">
        <f t="shared" si="25"/>
        <v>0</v>
      </c>
      <c r="I44" s="13"/>
      <c r="J44" s="22">
        <f t="shared" si="24"/>
        <v>0</v>
      </c>
      <c r="K44" s="6"/>
      <c r="L44" s="7">
        <f t="shared" si="16"/>
        <v>0</v>
      </c>
      <c r="M44" s="13"/>
      <c r="N44" s="22">
        <f t="shared" si="23"/>
        <v>0</v>
      </c>
      <c r="O44" s="6"/>
      <c r="P44" s="6">
        <f t="shared" si="18"/>
        <v>0</v>
      </c>
      <c r="Q44" s="6"/>
      <c r="R44" s="7">
        <f t="shared" si="19"/>
        <v>0</v>
      </c>
      <c r="S44" s="6"/>
      <c r="T44" s="7">
        <f t="shared" si="20"/>
        <v>0</v>
      </c>
      <c r="U44" s="8">
        <f t="shared" si="21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3">
      <c r="A45" s="18">
        <f t="shared" si="0"/>
        <v>35</v>
      </c>
      <c r="B45" s="13"/>
      <c r="C45" s="13"/>
      <c r="D45" s="13"/>
      <c r="E45" s="6"/>
      <c r="F45" s="22">
        <f t="shared" si="13"/>
        <v>0</v>
      </c>
      <c r="G45" s="13"/>
      <c r="H45" s="22">
        <f t="shared" si="25"/>
        <v>0</v>
      </c>
      <c r="I45" s="6"/>
      <c r="J45" s="22">
        <f t="shared" si="24"/>
        <v>0</v>
      </c>
      <c r="K45" s="6"/>
      <c r="L45" s="7">
        <f t="shared" si="16"/>
        <v>0</v>
      </c>
      <c r="M45" s="13"/>
      <c r="N45" s="21">
        <f t="shared" si="23"/>
        <v>0</v>
      </c>
      <c r="O45" s="6"/>
      <c r="P45" s="6">
        <f t="shared" si="18"/>
        <v>0</v>
      </c>
      <c r="Q45" s="6"/>
      <c r="R45" s="7">
        <f t="shared" si="19"/>
        <v>0</v>
      </c>
      <c r="S45" s="6"/>
      <c r="T45" s="7">
        <f t="shared" si="20"/>
        <v>0</v>
      </c>
      <c r="U45" s="8">
        <f t="shared" si="21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3">
      <c r="A46" s="18">
        <f t="shared" si="0"/>
        <v>36</v>
      </c>
      <c r="B46" s="13"/>
      <c r="C46" s="13"/>
      <c r="D46" s="13"/>
      <c r="E46" s="6"/>
      <c r="F46" s="22">
        <f t="shared" si="13"/>
        <v>0</v>
      </c>
      <c r="G46" s="13"/>
      <c r="H46" s="22">
        <f t="shared" si="25"/>
        <v>0</v>
      </c>
      <c r="I46" s="6"/>
      <c r="J46" s="22">
        <f t="shared" si="24"/>
        <v>0</v>
      </c>
      <c r="K46" s="6"/>
      <c r="L46" s="7">
        <f t="shared" si="16"/>
        <v>0</v>
      </c>
      <c r="M46" s="13"/>
      <c r="N46" s="22">
        <f t="shared" si="23"/>
        <v>0</v>
      </c>
      <c r="O46" s="6"/>
      <c r="P46" s="6">
        <f t="shared" si="18"/>
        <v>0</v>
      </c>
      <c r="Q46" s="6"/>
      <c r="R46" s="7">
        <f t="shared" si="19"/>
        <v>0</v>
      </c>
      <c r="S46" s="6"/>
      <c r="T46" s="7">
        <f t="shared" si="20"/>
        <v>0</v>
      </c>
      <c r="U46" s="8">
        <f t="shared" si="21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3">
      <c r="A47" s="18">
        <f t="shared" si="0"/>
        <v>37</v>
      </c>
      <c r="B47" s="13"/>
      <c r="C47" s="13"/>
      <c r="D47" s="13"/>
      <c r="E47" s="6"/>
      <c r="F47" s="22">
        <f t="shared" si="13"/>
        <v>0</v>
      </c>
      <c r="G47" s="13"/>
      <c r="H47" s="22">
        <f t="shared" si="25"/>
        <v>0</v>
      </c>
      <c r="I47" s="6"/>
      <c r="J47" s="22">
        <f t="shared" si="24"/>
        <v>0</v>
      </c>
      <c r="K47" s="6"/>
      <c r="L47" s="7">
        <f t="shared" si="16"/>
        <v>0</v>
      </c>
      <c r="M47" s="13"/>
      <c r="N47" s="21">
        <f t="shared" si="23"/>
        <v>0</v>
      </c>
      <c r="O47" s="6"/>
      <c r="P47" s="6">
        <f t="shared" si="18"/>
        <v>0</v>
      </c>
      <c r="Q47" s="6"/>
      <c r="R47" s="7">
        <f t="shared" si="19"/>
        <v>0</v>
      </c>
      <c r="S47" s="6"/>
      <c r="T47" s="7">
        <f t="shared" si="20"/>
        <v>0</v>
      </c>
      <c r="U47" s="8">
        <f t="shared" si="21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3">
      <c r="A48" s="18">
        <f t="shared" si="0"/>
        <v>38</v>
      </c>
      <c r="B48" s="13"/>
      <c r="C48" s="13"/>
      <c r="D48" s="13"/>
      <c r="E48" s="13"/>
      <c r="F48" s="22">
        <f t="shared" si="13"/>
        <v>0</v>
      </c>
      <c r="G48" s="13"/>
      <c r="H48" s="22">
        <f t="shared" si="25"/>
        <v>0</v>
      </c>
      <c r="I48" s="13"/>
      <c r="J48" s="22">
        <f t="shared" si="24"/>
        <v>0</v>
      </c>
      <c r="K48" s="6"/>
      <c r="L48" s="7">
        <f t="shared" si="16"/>
        <v>0</v>
      </c>
      <c r="M48" s="13"/>
      <c r="N48" s="22">
        <f t="shared" si="23"/>
        <v>0</v>
      </c>
      <c r="O48" s="6"/>
      <c r="P48" s="6">
        <f t="shared" si="18"/>
        <v>0</v>
      </c>
      <c r="Q48" s="6"/>
      <c r="R48" s="7">
        <f t="shared" si="19"/>
        <v>0</v>
      </c>
      <c r="S48" s="6"/>
      <c r="T48" s="7">
        <f t="shared" si="20"/>
        <v>0</v>
      </c>
      <c r="U48" s="8">
        <f t="shared" si="21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3">
      <c r="A49" s="18">
        <f t="shared" si="0"/>
        <v>39</v>
      </c>
      <c r="B49" s="13"/>
      <c r="C49" s="13"/>
      <c r="D49" s="13"/>
      <c r="E49" s="13"/>
      <c r="F49" s="22">
        <f t="shared" si="13"/>
        <v>0</v>
      </c>
      <c r="G49" s="13"/>
      <c r="H49" s="22">
        <f t="shared" si="25"/>
        <v>0</v>
      </c>
      <c r="I49" s="13"/>
      <c r="J49" s="22">
        <f t="shared" si="24"/>
        <v>0</v>
      </c>
      <c r="K49" s="6"/>
      <c r="L49" s="7">
        <f t="shared" si="16"/>
        <v>0</v>
      </c>
      <c r="M49" s="13"/>
      <c r="N49" s="22">
        <f t="shared" si="23"/>
        <v>0</v>
      </c>
      <c r="O49" s="6"/>
      <c r="P49" s="6">
        <f t="shared" si="18"/>
        <v>0</v>
      </c>
      <c r="Q49" s="6"/>
      <c r="R49" s="7">
        <f t="shared" si="19"/>
        <v>0</v>
      </c>
      <c r="S49" s="6"/>
      <c r="T49" s="7">
        <f t="shared" si="20"/>
        <v>0</v>
      </c>
      <c r="U49" s="8">
        <f t="shared" si="21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3">
      <c r="A50" s="18">
        <f t="shared" si="0"/>
        <v>40</v>
      </c>
      <c r="B50" s="13"/>
      <c r="C50" s="13"/>
      <c r="D50" s="13"/>
      <c r="E50" s="6"/>
      <c r="F50" s="22">
        <f t="shared" si="13"/>
        <v>0</v>
      </c>
      <c r="G50" s="13"/>
      <c r="H50" s="22">
        <f t="shared" si="25"/>
        <v>0</v>
      </c>
      <c r="I50" s="6"/>
      <c r="J50" s="22">
        <f t="shared" si="24"/>
        <v>0</v>
      </c>
      <c r="K50" s="6"/>
      <c r="L50" s="7">
        <f t="shared" si="16"/>
        <v>0</v>
      </c>
      <c r="M50" s="13"/>
      <c r="N50" s="21">
        <f t="shared" si="23"/>
        <v>0</v>
      </c>
      <c r="O50" s="6"/>
      <c r="P50" s="6">
        <f t="shared" si="18"/>
        <v>0</v>
      </c>
      <c r="Q50" s="6"/>
      <c r="R50" s="7">
        <f t="shared" si="19"/>
        <v>0</v>
      </c>
      <c r="S50" s="6"/>
      <c r="T50" s="7">
        <f t="shared" si="20"/>
        <v>0</v>
      </c>
      <c r="U50" s="8">
        <f t="shared" si="21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3">
      <c r="A51" s="18">
        <f t="shared" si="0"/>
        <v>41</v>
      </c>
      <c r="B51" s="13"/>
      <c r="C51" s="13"/>
      <c r="D51" s="13"/>
      <c r="E51" s="6"/>
      <c r="F51" s="22">
        <f t="shared" si="13"/>
        <v>0</v>
      </c>
      <c r="G51" s="13"/>
      <c r="H51" s="22">
        <f t="shared" si="25"/>
        <v>0</v>
      </c>
      <c r="I51" s="6"/>
      <c r="J51" s="22">
        <f t="shared" si="24"/>
        <v>0</v>
      </c>
      <c r="K51" s="6"/>
      <c r="L51" s="7">
        <f t="shared" si="16"/>
        <v>0</v>
      </c>
      <c r="M51" s="13"/>
      <c r="N51" s="21">
        <f t="shared" si="23"/>
        <v>0</v>
      </c>
      <c r="O51" s="6"/>
      <c r="P51" s="6">
        <f t="shared" si="18"/>
        <v>0</v>
      </c>
      <c r="Q51" s="6"/>
      <c r="R51" s="7">
        <f t="shared" si="19"/>
        <v>0</v>
      </c>
      <c r="S51" s="6"/>
      <c r="T51" s="7">
        <f t="shared" si="20"/>
        <v>0</v>
      </c>
      <c r="U51" s="8">
        <f t="shared" si="21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3">
      <c r="A52" s="19">
        <f t="shared" si="0"/>
        <v>42</v>
      </c>
      <c r="B52" s="13"/>
      <c r="C52" s="13"/>
      <c r="D52" s="13"/>
      <c r="E52" s="13"/>
      <c r="F52" s="22">
        <f t="shared" si="13"/>
        <v>0</v>
      </c>
      <c r="G52" s="13"/>
      <c r="H52" s="22">
        <f t="shared" si="25"/>
        <v>0</v>
      </c>
      <c r="I52" s="13"/>
      <c r="J52" s="22">
        <f t="shared" si="24"/>
        <v>0</v>
      </c>
      <c r="K52" s="6"/>
      <c r="L52" s="7">
        <f t="shared" si="16"/>
        <v>0</v>
      </c>
      <c r="M52" s="13"/>
      <c r="N52" s="22">
        <f t="shared" si="23"/>
        <v>0</v>
      </c>
      <c r="O52" s="6"/>
      <c r="P52" s="6">
        <f t="shared" si="18"/>
        <v>0</v>
      </c>
      <c r="Q52" s="6"/>
      <c r="R52" s="7">
        <f t="shared" si="19"/>
        <v>0</v>
      </c>
      <c r="S52" s="6"/>
      <c r="T52" s="7">
        <f t="shared" si="20"/>
        <v>0</v>
      </c>
      <c r="U52" s="8">
        <f t="shared" si="21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3">
      <c r="A53" s="19">
        <f t="shared" si="0"/>
        <v>43</v>
      </c>
      <c r="B53" s="13"/>
      <c r="C53" s="13"/>
      <c r="D53" s="13"/>
      <c r="E53" s="13"/>
      <c r="F53" s="22">
        <f t="shared" si="13"/>
        <v>0</v>
      </c>
      <c r="G53" s="13"/>
      <c r="H53" s="22">
        <f t="shared" si="25"/>
        <v>0</v>
      </c>
      <c r="I53" s="13"/>
      <c r="J53" s="22">
        <f t="shared" si="24"/>
        <v>0</v>
      </c>
      <c r="K53" s="6"/>
      <c r="L53" s="7">
        <f t="shared" si="16"/>
        <v>0</v>
      </c>
      <c r="M53" s="13"/>
      <c r="N53" s="21">
        <f t="shared" si="23"/>
        <v>0</v>
      </c>
      <c r="O53" s="6"/>
      <c r="P53" s="6">
        <f t="shared" si="18"/>
        <v>0</v>
      </c>
      <c r="Q53" s="6"/>
      <c r="R53" s="7">
        <f t="shared" si="19"/>
        <v>0</v>
      </c>
      <c r="S53" s="6"/>
      <c r="T53" s="7">
        <f t="shared" si="20"/>
        <v>0</v>
      </c>
      <c r="U53" s="8">
        <f t="shared" si="21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3">
      <c r="A54" s="20">
        <f t="shared" si="0"/>
        <v>44</v>
      </c>
      <c r="B54" s="13"/>
      <c r="C54" s="13"/>
      <c r="D54" s="13"/>
      <c r="E54" s="13"/>
      <c r="F54" s="22">
        <f t="shared" ref="F54:F56" si="26">IF(E54=0,,($E$9-E54)*$E$7*100/$E$9)</f>
        <v>0</v>
      </c>
      <c r="G54" s="13"/>
      <c r="H54" s="22">
        <f t="shared" ref="H54:H56" si="27">IF(G54=0,,($G$9-G54)*$G$7*100/$G$9)</f>
        <v>0</v>
      </c>
      <c r="I54" s="13"/>
      <c r="J54" s="22">
        <f t="shared" ref="J54:J56" si="28">IF(I54=0,,($I$9-I54)*$I$7*100/$I$9)</f>
        <v>0</v>
      </c>
      <c r="K54" s="6"/>
      <c r="L54" s="7">
        <f t="shared" ref="L54:L56" si="29">IF(K54=0,,($K$9-K54)*$K$7*100/$K$9)</f>
        <v>0</v>
      </c>
      <c r="M54" s="13"/>
      <c r="N54" s="22">
        <f t="shared" ref="N54:N56" si="30">IF(M54=0,,($M$9-M54)*$M$7*100/$M$9)</f>
        <v>0</v>
      </c>
      <c r="O54" s="6"/>
      <c r="P54" s="6">
        <f t="shared" ref="P54:P56" si="31">IF(O54=0,,($O$9-O54)*$O$7*100/$O$9)</f>
        <v>0</v>
      </c>
      <c r="Q54" s="6"/>
      <c r="R54" s="7">
        <f t="shared" ref="R54:R56" si="32">IF(Q54=0,,($Q$9-Q54)*$Q$7*100/$Q$9)</f>
        <v>0</v>
      </c>
      <c r="S54" s="6"/>
      <c r="T54" s="7">
        <f t="shared" ref="T54:T56" si="33">IF(S54=0,,($S$9-S54)*$S$7*100/$S$9)</f>
        <v>0</v>
      </c>
      <c r="U54" s="8">
        <f t="shared" ref="U54:U56" si="34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3">
      <c r="A55" s="19">
        <f t="shared" si="0"/>
        <v>45</v>
      </c>
      <c r="B55" s="13"/>
      <c r="C55" s="13"/>
      <c r="D55" s="13"/>
      <c r="E55" s="13"/>
      <c r="F55" s="22">
        <f t="shared" si="26"/>
        <v>0</v>
      </c>
      <c r="G55" s="13"/>
      <c r="H55" s="22">
        <f t="shared" si="27"/>
        <v>0</v>
      </c>
      <c r="I55" s="13"/>
      <c r="J55" s="22">
        <f t="shared" si="28"/>
        <v>0</v>
      </c>
      <c r="K55" s="6"/>
      <c r="L55" s="7">
        <f t="shared" si="29"/>
        <v>0</v>
      </c>
      <c r="M55" s="13"/>
      <c r="N55" s="22">
        <f t="shared" si="30"/>
        <v>0</v>
      </c>
      <c r="O55" s="6"/>
      <c r="P55" s="6">
        <f t="shared" si="31"/>
        <v>0</v>
      </c>
      <c r="Q55" s="6"/>
      <c r="R55" s="7">
        <f t="shared" si="32"/>
        <v>0</v>
      </c>
      <c r="S55" s="6"/>
      <c r="T55" s="7">
        <f t="shared" si="33"/>
        <v>0</v>
      </c>
      <c r="U55" s="8">
        <f t="shared" si="34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3">
      <c r="A56" s="19">
        <f t="shared" si="0"/>
        <v>46</v>
      </c>
      <c r="B56" s="13"/>
      <c r="C56" s="13"/>
      <c r="D56" s="13"/>
      <c r="E56" s="13"/>
      <c r="F56" s="22">
        <f t="shared" si="26"/>
        <v>0</v>
      </c>
      <c r="G56" s="13"/>
      <c r="H56" s="22">
        <f t="shared" si="27"/>
        <v>0</v>
      </c>
      <c r="I56" s="13"/>
      <c r="J56" s="22">
        <f t="shared" si="28"/>
        <v>0</v>
      </c>
      <c r="K56" s="6"/>
      <c r="L56" s="7">
        <f t="shared" si="29"/>
        <v>0</v>
      </c>
      <c r="M56" s="13"/>
      <c r="N56" s="22">
        <f t="shared" si="30"/>
        <v>0</v>
      </c>
      <c r="O56" s="6"/>
      <c r="P56" s="6">
        <f t="shared" si="31"/>
        <v>0</v>
      </c>
      <c r="Q56" s="6"/>
      <c r="R56" s="7">
        <f t="shared" si="32"/>
        <v>0</v>
      </c>
      <c r="S56" s="6"/>
      <c r="T56" s="7">
        <f t="shared" si="33"/>
        <v>0</v>
      </c>
      <c r="U56" s="8">
        <f t="shared" si="34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3">
      <c r="A57" s="67" t="s">
        <v>11</v>
      </c>
      <c r="B57" s="67"/>
      <c r="C57" s="68"/>
      <c r="E57">
        <f>COUNTA(E11:E56)</f>
        <v>1</v>
      </c>
      <c r="G57">
        <f>COUNTA(G11:G56)</f>
        <v>7</v>
      </c>
      <c r="I57">
        <f>COUNTA(I11:I56)</f>
        <v>15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3">
      <c r="A58" s="83" t="s">
        <v>18</v>
      </c>
      <c r="B58" s="83"/>
      <c r="C58" s="83"/>
      <c r="E58" s="15">
        <f>E57/$G$2</f>
        <v>5.8823529411764705E-2</v>
      </c>
      <c r="G58" s="15">
        <f>G57/$G$2</f>
        <v>0.41176470588235292</v>
      </c>
      <c r="I58" s="15">
        <f>I57/$G$2</f>
        <v>0.88235294117647056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27">
    <sortCondition descending="1" ref="U11:U27"/>
    <sortCondition ref="B11:B27"/>
  </sortState>
  <mergeCells count="37"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M9:N9"/>
    <mergeCell ref="O9:P9"/>
    <mergeCell ref="Q9:R9"/>
    <mergeCell ref="S9:T9"/>
    <mergeCell ref="A57:C57"/>
    <mergeCell ref="I9:J9"/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4" sqref="M4"/>
    </sheetView>
  </sheetViews>
  <sheetFormatPr baseColWidth="10" defaultRowHeight="14.4" x14ac:dyDescent="0.3"/>
  <cols>
    <col min="1" max="1" width="18.33203125" bestFit="1" customWidth="1"/>
    <col min="2" max="2" width="24.44140625" bestFit="1" customWidth="1"/>
    <col min="4" max="4" width="14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5.77734375" customWidth="1"/>
    <col min="12" max="12" width="17.44140625" customWidth="1"/>
    <col min="13" max="18" width="11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.2" x14ac:dyDescent="0.6">
      <c r="A1" s="69" t="s">
        <v>36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2" x14ac:dyDescent="0.3">
      <c r="E2" s="80" t="s">
        <v>14</v>
      </c>
      <c r="F2" s="80"/>
      <c r="G2" s="14">
        <f>COUNTA(B11:B30)</f>
        <v>7</v>
      </c>
    </row>
    <row r="3" spans="1:22" x14ac:dyDescent="0.3">
      <c r="B3" s="2"/>
      <c r="E3" s="80" t="s">
        <v>16</v>
      </c>
      <c r="F3" s="80"/>
      <c r="G3" s="14">
        <f>COUNTA(E8:R8)</f>
        <v>2</v>
      </c>
    </row>
    <row r="4" spans="1:22" x14ac:dyDescent="0.3">
      <c r="B4" s="2"/>
      <c r="C4" s="3"/>
    </row>
    <row r="6" spans="1:22" x14ac:dyDescent="0.3">
      <c r="D6" s="1" t="s">
        <v>0</v>
      </c>
      <c r="E6" s="74" t="s">
        <v>398</v>
      </c>
      <c r="F6" s="74"/>
      <c r="G6" s="74" t="s">
        <v>777</v>
      </c>
      <c r="H6" s="74"/>
      <c r="I6" s="74"/>
      <c r="J6" s="74"/>
      <c r="K6" s="74"/>
      <c r="L6" s="74"/>
      <c r="M6" s="71"/>
      <c r="N6" s="72"/>
      <c r="O6" s="74"/>
      <c r="P6" s="74"/>
      <c r="Q6" s="74"/>
      <c r="R6" s="74"/>
    </row>
    <row r="7" spans="1:22" x14ac:dyDescent="0.3">
      <c r="D7" s="1" t="s">
        <v>10</v>
      </c>
      <c r="E7" s="71">
        <v>2</v>
      </c>
      <c r="F7" s="72"/>
      <c r="G7" s="71">
        <v>2</v>
      </c>
      <c r="H7" s="72"/>
      <c r="I7" s="71"/>
      <c r="J7" s="72"/>
      <c r="K7" s="71"/>
      <c r="L7" s="72"/>
      <c r="M7" s="71"/>
      <c r="N7" s="72"/>
      <c r="O7" s="71"/>
      <c r="P7" s="72"/>
      <c r="Q7" s="71"/>
      <c r="R7" s="72"/>
    </row>
    <row r="8" spans="1:22" x14ac:dyDescent="0.3">
      <c r="D8" s="1" t="s">
        <v>1</v>
      </c>
      <c r="E8" s="73">
        <v>45983</v>
      </c>
      <c r="F8" s="73"/>
      <c r="G8" s="81">
        <v>46060</v>
      </c>
      <c r="H8" s="82"/>
      <c r="I8" s="81"/>
      <c r="J8" s="82"/>
      <c r="K8" s="81"/>
      <c r="L8" s="82"/>
      <c r="M8" s="81"/>
      <c r="N8" s="82"/>
      <c r="O8" s="73"/>
      <c r="P8" s="73"/>
      <c r="Q8" s="73"/>
      <c r="R8" s="73"/>
    </row>
    <row r="9" spans="1:22" x14ac:dyDescent="0.3">
      <c r="D9" s="1" t="s">
        <v>2</v>
      </c>
      <c r="E9" s="74">
        <v>4</v>
      </c>
      <c r="F9" s="74"/>
      <c r="G9" s="71">
        <v>7</v>
      </c>
      <c r="H9" s="72"/>
      <c r="I9" s="71"/>
      <c r="J9" s="72"/>
      <c r="K9" s="71"/>
      <c r="L9" s="72"/>
      <c r="M9" s="71"/>
      <c r="N9" s="72"/>
      <c r="O9" s="74">
        <v>0</v>
      </c>
      <c r="P9" s="74"/>
      <c r="Q9" s="74">
        <v>0</v>
      </c>
      <c r="R9" s="74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3">
      <c r="A11" s="5">
        <f t="shared" ref="A11:A23" si="0">T11</f>
        <v>1</v>
      </c>
      <c r="B11" s="6" t="s">
        <v>413</v>
      </c>
      <c r="C11" s="6" t="s">
        <v>414</v>
      </c>
      <c r="D11" s="6" t="s">
        <v>415</v>
      </c>
      <c r="E11" s="13">
        <v>3</v>
      </c>
      <c r="F11" s="13">
        <f>IF(E11=0,,($E$9-E11)*$E$7*100/$E$9)</f>
        <v>50</v>
      </c>
      <c r="G11" s="13">
        <v>3</v>
      </c>
      <c r="H11" s="22">
        <f t="shared" ref="H11:H16" si="1">IF(G11=0,,($G$9-G11)*$G$7*100/$G$9)</f>
        <v>114.28571428571429</v>
      </c>
      <c r="I11" s="6"/>
      <c r="J11" s="22">
        <f>IF(I11=0,,($I$9-I11)*$I$7*100/$I$9)</f>
        <v>0</v>
      </c>
      <c r="K11" s="6"/>
      <c r="L11" s="22">
        <f t="shared" ref="L11:L20" si="2">IF(K11=0,,($K$9-K11)*$K$7*100/$K$9)</f>
        <v>0</v>
      </c>
      <c r="M11" s="20"/>
      <c r="N11" s="22">
        <f t="shared" ref="N11:N20" si="3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20" si="4">F11+L11+P11+N11+J11+H11</f>
        <v>164.28571428571428</v>
      </c>
      <c r="T11" s="6">
        <f t="shared" ref="T11:T29" si="5">ROW(B11)-10</f>
        <v>1</v>
      </c>
      <c r="U11" s="6">
        <f>COUNTA(E11,G11,I11,K11,M11,O11,Q11)</f>
        <v>2</v>
      </c>
      <c r="V11" s="16">
        <f t="shared" ref="V11:V29" si="6">U11/$G$3</f>
        <v>1</v>
      </c>
    </row>
    <row r="12" spans="1:22" x14ac:dyDescent="0.3">
      <c r="A12" s="5">
        <f t="shared" si="0"/>
        <v>2</v>
      </c>
      <c r="B12" s="6" t="s">
        <v>778</v>
      </c>
      <c r="C12" s="6" t="s">
        <v>779</v>
      </c>
      <c r="D12" s="6" t="s">
        <v>44</v>
      </c>
      <c r="E12" s="13"/>
      <c r="F12" s="13"/>
      <c r="G12" s="13">
        <v>2</v>
      </c>
      <c r="H12" s="22">
        <f t="shared" si="1"/>
        <v>142.85714285714286</v>
      </c>
      <c r="I12" s="6"/>
      <c r="J12" s="22"/>
      <c r="K12" s="6"/>
      <c r="L12" s="22">
        <f t="shared" si="2"/>
        <v>0</v>
      </c>
      <c r="M12" s="20"/>
      <c r="N12" s="22">
        <f t="shared" si="3"/>
        <v>0</v>
      </c>
      <c r="O12" s="6"/>
      <c r="P12" s="7"/>
      <c r="Q12" s="6"/>
      <c r="R12" s="7"/>
      <c r="S12" s="8">
        <f t="shared" si="4"/>
        <v>142.85714285714286</v>
      </c>
      <c r="T12" s="6">
        <f t="shared" si="5"/>
        <v>2</v>
      </c>
      <c r="U12" s="6">
        <f t="shared" ref="U12:U29" si="7">COUNTA(E12,G12,I12,K12,M12,O12,Q12)</f>
        <v>1</v>
      </c>
      <c r="V12" s="16">
        <f t="shared" si="6"/>
        <v>0.5</v>
      </c>
    </row>
    <row r="13" spans="1:22" x14ac:dyDescent="0.3">
      <c r="A13" s="5">
        <f t="shared" si="0"/>
        <v>3</v>
      </c>
      <c r="B13" s="6" t="s">
        <v>780</v>
      </c>
      <c r="C13" s="6" t="s">
        <v>781</v>
      </c>
      <c r="D13" s="6" t="s">
        <v>44</v>
      </c>
      <c r="E13" s="13"/>
      <c r="F13" s="13"/>
      <c r="G13" s="13">
        <v>3</v>
      </c>
      <c r="H13" s="22">
        <f t="shared" si="1"/>
        <v>114.28571428571429</v>
      </c>
      <c r="I13" s="6"/>
      <c r="J13" s="22">
        <f>IF(I13=0,,($I$9-I13)*$I$7*100/$I$9)</f>
        <v>0</v>
      </c>
      <c r="K13" s="6"/>
      <c r="L13" s="22">
        <f t="shared" si="2"/>
        <v>0</v>
      </c>
      <c r="M13" s="20"/>
      <c r="N13" s="22">
        <f t="shared" si="3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4"/>
        <v>114.28571428571429</v>
      </c>
      <c r="T13" s="6">
        <f t="shared" si="5"/>
        <v>3</v>
      </c>
      <c r="U13" s="6">
        <f t="shared" si="7"/>
        <v>1</v>
      </c>
      <c r="V13" s="16">
        <f t="shared" si="6"/>
        <v>0.5</v>
      </c>
    </row>
    <row r="14" spans="1:22" x14ac:dyDescent="0.3">
      <c r="A14" s="5">
        <f t="shared" si="0"/>
        <v>4</v>
      </c>
      <c r="B14" s="6" t="s">
        <v>411</v>
      </c>
      <c r="C14" s="6" t="s">
        <v>417</v>
      </c>
      <c r="D14" s="6" t="s">
        <v>412</v>
      </c>
      <c r="E14" s="13">
        <v>2</v>
      </c>
      <c r="F14" s="13">
        <f>IF(E14=0,,($E$9-E14)*$E$7*100/$E$9)</f>
        <v>100</v>
      </c>
      <c r="G14" s="13"/>
      <c r="H14" s="22">
        <f t="shared" si="1"/>
        <v>0</v>
      </c>
      <c r="I14" s="6"/>
      <c r="J14" s="22">
        <f>IF(I14=0,,($I$9-I14)*$I$7*100/$I$9)</f>
        <v>0</v>
      </c>
      <c r="K14" s="6"/>
      <c r="L14" s="22">
        <f t="shared" si="2"/>
        <v>0</v>
      </c>
      <c r="M14" s="20"/>
      <c r="N14" s="22">
        <f t="shared" si="3"/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4"/>
        <v>100</v>
      </c>
      <c r="T14" s="6">
        <f t="shared" si="5"/>
        <v>4</v>
      </c>
      <c r="U14" s="6">
        <f t="shared" si="7"/>
        <v>1</v>
      </c>
      <c r="V14" s="16">
        <f t="shared" si="6"/>
        <v>0.5</v>
      </c>
    </row>
    <row r="15" spans="1:22" x14ac:dyDescent="0.3">
      <c r="A15" s="5">
        <f t="shared" si="0"/>
        <v>5</v>
      </c>
      <c r="B15" s="6" t="s">
        <v>92</v>
      </c>
      <c r="C15" s="6" t="s">
        <v>416</v>
      </c>
      <c r="D15" s="6" t="s">
        <v>145</v>
      </c>
      <c r="E15" s="13">
        <v>3</v>
      </c>
      <c r="F15" s="13">
        <f>IF(E15=0,,($E$9-E15)*$E$7*100/$E$9)</f>
        <v>50</v>
      </c>
      <c r="G15" s="13">
        <v>6</v>
      </c>
      <c r="H15" s="22">
        <f t="shared" si="1"/>
        <v>28.571428571428573</v>
      </c>
      <c r="I15" s="6"/>
      <c r="J15" s="22">
        <f>IF(I15=0,,($I$9-I15)*$I$7*100/$I$9)</f>
        <v>0</v>
      </c>
      <c r="K15" s="6"/>
      <c r="L15" s="22">
        <f t="shared" si="2"/>
        <v>0</v>
      </c>
      <c r="M15" s="20"/>
      <c r="N15" s="22">
        <f t="shared" si="3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4"/>
        <v>78.571428571428569</v>
      </c>
      <c r="T15" s="6">
        <f t="shared" si="5"/>
        <v>5</v>
      </c>
      <c r="U15" s="6">
        <f t="shared" si="7"/>
        <v>2</v>
      </c>
      <c r="V15" s="16">
        <f t="shared" si="6"/>
        <v>1</v>
      </c>
    </row>
    <row r="16" spans="1:22" x14ac:dyDescent="0.3">
      <c r="A16" s="5">
        <f t="shared" si="0"/>
        <v>6</v>
      </c>
      <c r="B16" s="6" t="s">
        <v>782</v>
      </c>
      <c r="C16" s="6" t="s">
        <v>785</v>
      </c>
      <c r="D16" s="6" t="s">
        <v>44</v>
      </c>
      <c r="E16" s="13"/>
      <c r="F16" s="13"/>
      <c r="G16" s="13">
        <v>5</v>
      </c>
      <c r="H16" s="22">
        <f t="shared" si="1"/>
        <v>57.142857142857146</v>
      </c>
      <c r="I16" s="6"/>
      <c r="J16" s="22"/>
      <c r="K16" s="6"/>
      <c r="L16" s="22">
        <f t="shared" si="2"/>
        <v>0</v>
      </c>
      <c r="M16" s="20"/>
      <c r="N16" s="22">
        <f t="shared" si="3"/>
        <v>0</v>
      </c>
      <c r="O16" s="6"/>
      <c r="P16" s="7"/>
      <c r="Q16" s="6"/>
      <c r="R16" s="7"/>
      <c r="S16" s="8">
        <f t="shared" si="4"/>
        <v>57.142857142857146</v>
      </c>
      <c r="T16" s="6">
        <f t="shared" si="5"/>
        <v>6</v>
      </c>
      <c r="U16" s="6">
        <f t="shared" si="7"/>
        <v>1</v>
      </c>
      <c r="V16" s="16">
        <f t="shared" si="6"/>
        <v>0.5</v>
      </c>
    </row>
    <row r="17" spans="1:22" x14ac:dyDescent="0.3">
      <c r="A17" s="5">
        <f t="shared" si="0"/>
        <v>7</v>
      </c>
      <c r="B17" s="6" t="s">
        <v>783</v>
      </c>
      <c r="C17" s="6" t="s">
        <v>784</v>
      </c>
      <c r="D17" s="6" t="s">
        <v>400</v>
      </c>
      <c r="E17" s="13"/>
      <c r="F17" s="13"/>
      <c r="G17" s="13">
        <v>7</v>
      </c>
      <c r="H17" s="22">
        <v>15</v>
      </c>
      <c r="I17" s="6"/>
      <c r="J17" s="22"/>
      <c r="K17" s="6"/>
      <c r="L17" s="22">
        <f t="shared" si="2"/>
        <v>0</v>
      </c>
      <c r="M17" s="20"/>
      <c r="N17" s="22">
        <f t="shared" si="3"/>
        <v>0</v>
      </c>
      <c r="O17" s="6"/>
      <c r="P17" s="7"/>
      <c r="Q17" s="6"/>
      <c r="R17" s="7"/>
      <c r="S17" s="8">
        <f t="shared" si="4"/>
        <v>15</v>
      </c>
      <c r="T17" s="6">
        <f t="shared" si="5"/>
        <v>7</v>
      </c>
      <c r="U17" s="6">
        <f t="shared" si="7"/>
        <v>1</v>
      </c>
      <c r="V17" s="16">
        <f t="shared" si="6"/>
        <v>0.5</v>
      </c>
    </row>
    <row r="18" spans="1:22" x14ac:dyDescent="0.3">
      <c r="A18" s="5">
        <f t="shared" si="0"/>
        <v>8</v>
      </c>
      <c r="B18" s="6"/>
      <c r="C18" s="6"/>
      <c r="D18" s="6"/>
      <c r="E18" s="13"/>
      <c r="F18" s="13"/>
      <c r="G18" s="13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2"/>
        <v>0</v>
      </c>
      <c r="M18" s="20"/>
      <c r="N18" s="22">
        <f t="shared" si="3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4"/>
        <v>0</v>
      </c>
      <c r="T18" s="6">
        <f t="shared" si="5"/>
        <v>8</v>
      </c>
      <c r="U18" s="6">
        <f t="shared" si="7"/>
        <v>0</v>
      </c>
      <c r="V18" s="16">
        <f t="shared" si="6"/>
        <v>0</v>
      </c>
    </row>
    <row r="19" spans="1:22" x14ac:dyDescent="0.3">
      <c r="A19" s="6">
        <f t="shared" si="0"/>
        <v>9</v>
      </c>
      <c r="B19" s="6"/>
      <c r="C19" s="6"/>
      <c r="D19" s="6"/>
      <c r="E19" s="13"/>
      <c r="F19" s="13"/>
      <c r="G19" s="13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2"/>
        <v>0</v>
      </c>
      <c r="M19" s="20"/>
      <c r="N19" s="22">
        <f t="shared" si="3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4"/>
        <v>0</v>
      </c>
      <c r="T19" s="6">
        <f t="shared" si="5"/>
        <v>9</v>
      </c>
      <c r="U19" s="6">
        <f t="shared" si="7"/>
        <v>0</v>
      </c>
      <c r="V19" s="16">
        <f t="shared" si="6"/>
        <v>0</v>
      </c>
    </row>
    <row r="20" spans="1:22" x14ac:dyDescent="0.3">
      <c r="A20" s="5">
        <f t="shared" si="0"/>
        <v>10</v>
      </c>
      <c r="B20" s="6"/>
      <c r="C20" s="6"/>
      <c r="D20" s="6"/>
      <c r="E20" s="13"/>
      <c r="F20" s="13"/>
      <c r="G20" s="13"/>
      <c r="H20" s="22">
        <f>IF(G20=0,,($G$9-G20)*$G$7*100/$G$9)</f>
        <v>0</v>
      </c>
      <c r="I20" s="6"/>
      <c r="J20" s="22">
        <f>IF(I20=0,,($I$9-I20)*$I$7*100/$I$9)</f>
        <v>0</v>
      </c>
      <c r="K20" s="6"/>
      <c r="L20" s="22">
        <f t="shared" si="2"/>
        <v>0</v>
      </c>
      <c r="M20" s="20"/>
      <c r="N20" s="22">
        <f t="shared" si="3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4"/>
        <v>0</v>
      </c>
      <c r="T20" s="6">
        <f t="shared" si="5"/>
        <v>10</v>
      </c>
      <c r="U20" s="6">
        <f t="shared" si="7"/>
        <v>0</v>
      </c>
      <c r="V20" s="16">
        <f t="shared" si="6"/>
        <v>0</v>
      </c>
    </row>
    <row r="21" spans="1:22" x14ac:dyDescent="0.3">
      <c r="A21" s="5">
        <f t="shared" si="0"/>
        <v>11</v>
      </c>
      <c r="B21" s="6"/>
      <c r="C21" s="6"/>
      <c r="D21" s="6"/>
      <c r="E21" s="13"/>
      <c r="F21" s="13"/>
      <c r="G21" s="13"/>
      <c r="H21" s="22">
        <f t="shared" ref="H21:H30" si="8">IF(G21=0,,($G$9-G21)*$G$7*100/$G$9)</f>
        <v>0</v>
      </c>
      <c r="I21" s="6"/>
      <c r="J21" s="22">
        <f>IF(I21=0,,($I$9-I21)*$I$7*100/$I$9)</f>
        <v>0</v>
      </c>
      <c r="K21" s="6"/>
      <c r="L21" s="22">
        <f t="shared" ref="L21:L22" si="9">IF(K21=0,,($K$9-K21)*$K$7*100/$K$9)</f>
        <v>0</v>
      </c>
      <c r="M21" s="20"/>
      <c r="N21" s="22">
        <f t="shared" ref="N21:N30" si="10">IF(M21=0,,($M$9-M21)*$M$7*100/$M$9)</f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ref="S21:S30" si="11">F21+L21+P21+N21+J21+H21</f>
        <v>0</v>
      </c>
      <c r="T21" s="6">
        <f t="shared" si="5"/>
        <v>11</v>
      </c>
      <c r="U21" s="6">
        <f t="shared" si="7"/>
        <v>0</v>
      </c>
      <c r="V21" s="16">
        <f t="shared" si="6"/>
        <v>0</v>
      </c>
    </row>
    <row r="22" spans="1:22" x14ac:dyDescent="0.3">
      <c r="A22" s="5">
        <f t="shared" si="0"/>
        <v>12</v>
      </c>
      <c r="B22" s="6"/>
      <c r="C22" s="6"/>
      <c r="D22" s="6"/>
      <c r="E22" s="13"/>
      <c r="F22" s="13"/>
      <c r="G22" s="13"/>
      <c r="H22" s="22">
        <f t="shared" si="8"/>
        <v>0</v>
      </c>
      <c r="I22" s="6"/>
      <c r="J22" s="22"/>
      <c r="K22" s="6"/>
      <c r="L22" s="22">
        <f t="shared" si="9"/>
        <v>0</v>
      </c>
      <c r="M22" s="20"/>
      <c r="N22" s="22">
        <f t="shared" si="10"/>
        <v>0</v>
      </c>
      <c r="O22" s="6"/>
      <c r="P22" s="7"/>
      <c r="Q22" s="6"/>
      <c r="R22" s="7"/>
      <c r="S22" s="8">
        <f t="shared" si="11"/>
        <v>0</v>
      </c>
      <c r="T22" s="6">
        <f t="shared" si="5"/>
        <v>12</v>
      </c>
      <c r="U22" s="6">
        <f t="shared" si="7"/>
        <v>0</v>
      </c>
      <c r="V22" s="16">
        <f t="shared" si="6"/>
        <v>0</v>
      </c>
    </row>
    <row r="23" spans="1:22" x14ac:dyDescent="0.3">
      <c r="A23" s="5">
        <f t="shared" si="0"/>
        <v>13</v>
      </c>
      <c r="B23" s="6"/>
      <c r="C23" s="6"/>
      <c r="D23" s="6"/>
      <c r="E23" s="13"/>
      <c r="F23" s="13"/>
      <c r="G23" s="13"/>
      <c r="H23" s="22">
        <f t="shared" si="8"/>
        <v>0</v>
      </c>
      <c r="I23" s="6"/>
      <c r="J23" s="22"/>
      <c r="K23" s="6"/>
      <c r="L23" s="22"/>
      <c r="M23" s="20"/>
      <c r="N23" s="22">
        <f t="shared" si="10"/>
        <v>0</v>
      </c>
      <c r="O23" s="6"/>
      <c r="P23" s="7"/>
      <c r="Q23" s="6"/>
      <c r="R23" s="7"/>
      <c r="S23" s="8">
        <f t="shared" si="11"/>
        <v>0</v>
      </c>
      <c r="T23" s="6">
        <f t="shared" si="5"/>
        <v>13</v>
      </c>
      <c r="U23" s="6">
        <f t="shared" si="7"/>
        <v>0</v>
      </c>
      <c r="V23" s="16">
        <f t="shared" si="6"/>
        <v>0</v>
      </c>
    </row>
    <row r="24" spans="1:22" x14ac:dyDescent="0.3">
      <c r="A24" s="5">
        <v>14</v>
      </c>
      <c r="B24" s="6"/>
      <c r="C24" s="6"/>
      <c r="D24" s="6"/>
      <c r="E24" s="13"/>
      <c r="F24" s="13"/>
      <c r="G24" s="13"/>
      <c r="H24" s="22">
        <f t="shared" si="8"/>
        <v>0</v>
      </c>
      <c r="I24" s="6"/>
      <c r="J24" s="22">
        <f>IF(I24=0,,($I$9-I24)*$I$7*100/$I$9)</f>
        <v>0</v>
      </c>
      <c r="K24" s="6"/>
      <c r="L24" s="22">
        <f>11/2</f>
        <v>5.5</v>
      </c>
      <c r="M24" s="20"/>
      <c r="N24" s="22">
        <f t="shared" si="10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11"/>
        <v>5.5</v>
      </c>
      <c r="T24" s="6">
        <f t="shared" si="5"/>
        <v>14</v>
      </c>
      <c r="U24" s="6">
        <f t="shared" si="7"/>
        <v>0</v>
      </c>
      <c r="V24" s="16">
        <f t="shared" si="6"/>
        <v>0</v>
      </c>
    </row>
    <row r="25" spans="1:22" x14ac:dyDescent="0.3">
      <c r="A25" s="5">
        <v>15</v>
      </c>
      <c r="B25" s="6"/>
      <c r="C25" s="6"/>
      <c r="D25" s="6"/>
      <c r="E25" s="13"/>
      <c r="F25" s="13"/>
      <c r="G25" s="13"/>
      <c r="H25" s="22">
        <f t="shared" si="8"/>
        <v>0</v>
      </c>
      <c r="I25" s="6"/>
      <c r="J25" s="22">
        <f>IF(I25=0,,($I$9-I25)*$I$7*100/$I$9)</f>
        <v>0</v>
      </c>
      <c r="K25" s="6"/>
      <c r="L25" s="22">
        <f>13/2</f>
        <v>6.5</v>
      </c>
      <c r="M25" s="20"/>
      <c r="N25" s="22">
        <f t="shared" si="10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11"/>
        <v>6.5</v>
      </c>
      <c r="T25" s="6">
        <f t="shared" si="5"/>
        <v>15</v>
      </c>
      <c r="U25" s="6">
        <f t="shared" si="7"/>
        <v>0</v>
      </c>
      <c r="V25" s="16">
        <f t="shared" si="6"/>
        <v>0</v>
      </c>
    </row>
    <row r="26" spans="1:22" x14ac:dyDescent="0.3">
      <c r="A26" s="5">
        <v>16</v>
      </c>
      <c r="B26" s="6"/>
      <c r="C26" s="6"/>
      <c r="D26" s="6"/>
      <c r="E26" s="13"/>
      <c r="F26" s="13"/>
      <c r="G26" s="13"/>
      <c r="H26" s="22">
        <f t="shared" si="8"/>
        <v>0</v>
      </c>
      <c r="I26" s="6"/>
      <c r="J26" s="22">
        <f>IF(I26=0,,($I$9-I26)*$I$7*100/$I$9)</f>
        <v>0</v>
      </c>
      <c r="K26" s="6"/>
      <c r="L26" s="22">
        <f>IF(K26=0,,($K$9-K26)*$K$7*100/$K$9)</f>
        <v>0</v>
      </c>
      <c r="M26" s="20"/>
      <c r="N26" s="22">
        <f t="shared" si="10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11"/>
        <v>0</v>
      </c>
      <c r="T26" s="6">
        <f t="shared" si="5"/>
        <v>16</v>
      </c>
      <c r="U26" s="6">
        <f t="shared" si="7"/>
        <v>0</v>
      </c>
      <c r="V26" s="16">
        <f t="shared" si="6"/>
        <v>0</v>
      </c>
    </row>
    <row r="27" spans="1:22" x14ac:dyDescent="0.3">
      <c r="A27" s="5">
        <v>17</v>
      </c>
      <c r="B27" s="6"/>
      <c r="C27" s="6"/>
      <c r="D27" s="6"/>
      <c r="E27" s="13"/>
      <c r="F27" s="13"/>
      <c r="G27" s="13"/>
      <c r="H27" s="22">
        <f t="shared" si="8"/>
        <v>0</v>
      </c>
      <c r="I27" s="6"/>
      <c r="J27" s="22">
        <f>IF(I27=0,,($I$9-I27)*$I$7*100/$I$9)</f>
        <v>0</v>
      </c>
      <c r="K27" s="6"/>
      <c r="L27" s="22">
        <f>IF(K27=0,,($K$9-K27)*$K$7*100/$K$9)</f>
        <v>0</v>
      </c>
      <c r="M27" s="20"/>
      <c r="N27" s="22">
        <f t="shared" si="10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11"/>
        <v>0</v>
      </c>
      <c r="T27" s="6">
        <f t="shared" si="5"/>
        <v>17</v>
      </c>
      <c r="U27" s="6">
        <f t="shared" si="7"/>
        <v>0</v>
      </c>
      <c r="V27" s="16">
        <f t="shared" si="6"/>
        <v>0</v>
      </c>
    </row>
    <row r="28" spans="1:22" x14ac:dyDescent="0.3">
      <c r="A28" s="5">
        <v>18</v>
      </c>
      <c r="B28" s="6"/>
      <c r="C28" s="6"/>
      <c r="D28" s="6"/>
      <c r="E28" s="13"/>
      <c r="F28" s="13"/>
      <c r="G28" s="13"/>
      <c r="H28" s="22">
        <f t="shared" si="8"/>
        <v>0</v>
      </c>
      <c r="I28" s="6"/>
      <c r="J28" s="22">
        <f>IF(I28=0,,($I$9-I28)*$I$7*100/$I$9)</f>
        <v>0</v>
      </c>
      <c r="K28" s="6"/>
      <c r="L28" s="22">
        <f>IF(K28=0,,($K$9-K28)*$K$7*100/$K$9)</f>
        <v>0</v>
      </c>
      <c r="M28" s="20"/>
      <c r="N28" s="22">
        <f t="shared" si="10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11"/>
        <v>0</v>
      </c>
      <c r="T28" s="6">
        <f t="shared" si="5"/>
        <v>18</v>
      </c>
      <c r="U28" s="6">
        <f t="shared" si="7"/>
        <v>0</v>
      </c>
      <c r="V28" s="16">
        <f t="shared" si="6"/>
        <v>0</v>
      </c>
    </row>
    <row r="29" spans="1:22" x14ac:dyDescent="0.3">
      <c r="A29" s="5">
        <v>19</v>
      </c>
      <c r="B29" s="6"/>
      <c r="C29" s="6"/>
      <c r="D29" s="6"/>
      <c r="E29" s="13"/>
      <c r="F29" s="13"/>
      <c r="G29" s="13"/>
      <c r="H29" s="22">
        <f t="shared" si="8"/>
        <v>0</v>
      </c>
      <c r="I29" s="6"/>
      <c r="J29" s="22"/>
      <c r="K29" s="6"/>
      <c r="L29" s="22">
        <f>IF(K29=0,,($K$9-K29)*$K$7*100/$K$9)</f>
        <v>0</v>
      </c>
      <c r="M29" s="20"/>
      <c r="N29" s="22">
        <f t="shared" si="10"/>
        <v>0</v>
      </c>
      <c r="O29" s="6"/>
      <c r="P29" s="7"/>
      <c r="Q29" s="6"/>
      <c r="R29" s="7"/>
      <c r="S29" s="8">
        <f t="shared" si="11"/>
        <v>0</v>
      </c>
      <c r="T29" s="6">
        <f t="shared" si="5"/>
        <v>19</v>
      </c>
      <c r="U29" s="6">
        <f t="shared" si="7"/>
        <v>0</v>
      </c>
      <c r="V29" s="16">
        <f t="shared" si="6"/>
        <v>0</v>
      </c>
    </row>
    <row r="30" spans="1:22" x14ac:dyDescent="0.3">
      <c r="A30" s="5">
        <f t="shared" ref="A30" si="12">T30</f>
        <v>20</v>
      </c>
      <c r="B30" s="6"/>
      <c r="C30" s="6"/>
      <c r="D30" s="6"/>
      <c r="E30" s="13"/>
      <c r="F30" s="13"/>
      <c r="G30" s="13"/>
      <c r="H30" s="22">
        <f t="shared" si="8"/>
        <v>0</v>
      </c>
      <c r="I30" s="6"/>
      <c r="J30" s="22">
        <f>IF(I30=0,,($I$9-I30)*$I$7*100/$I$9)</f>
        <v>0</v>
      </c>
      <c r="K30" s="6"/>
      <c r="L30" s="22">
        <f>IF(K30=0,,($K$9-K30)*$K$7*100/$K$9)</f>
        <v>0</v>
      </c>
      <c r="M30" s="20"/>
      <c r="N30" s="22">
        <f t="shared" si="10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11"/>
        <v>0</v>
      </c>
      <c r="T30" s="6">
        <f t="shared" ref="T30" si="13">ROW(B30)-10</f>
        <v>20</v>
      </c>
      <c r="U30" s="6">
        <f t="shared" ref="U30" si="14">COUNTA(E30,G30,I30,K30,M30,O30,Q30)</f>
        <v>0</v>
      </c>
      <c r="V30" s="16">
        <f t="shared" ref="V30" si="15">U30/$G$3</f>
        <v>0</v>
      </c>
    </row>
    <row r="31" spans="1:22" x14ac:dyDescent="0.3">
      <c r="A31" s="67" t="s">
        <v>11</v>
      </c>
      <c r="B31" s="67"/>
      <c r="C31" s="68"/>
      <c r="E31">
        <f>COUNTA(E11:E30)</f>
        <v>3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3">
      <c r="A32" s="83" t="s">
        <v>18</v>
      </c>
      <c r="B32" s="83"/>
      <c r="C32" s="83"/>
      <c r="E32" s="15">
        <f>E31/$G$2</f>
        <v>0.42857142857142855</v>
      </c>
      <c r="G32" s="15">
        <f>G31/$G$2</f>
        <v>0</v>
      </c>
      <c r="I32" s="15">
        <f>I31/$G$2</f>
        <v>0</v>
      </c>
      <c r="K32" s="15">
        <f>K31/$G$2</f>
        <v>0</v>
      </c>
      <c r="M32" s="15">
        <f>M31/$G$2</f>
        <v>0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20">
    <sortCondition descending="1" ref="S11:S20"/>
  </sortState>
  <mergeCells count="33">
    <mergeCell ref="A31:C31"/>
    <mergeCell ref="K8:L8"/>
    <mergeCell ref="E8:F8"/>
    <mergeCell ref="M8:N8"/>
    <mergeCell ref="K9:L9"/>
    <mergeCell ref="E9:F9"/>
    <mergeCell ref="M9:N9"/>
    <mergeCell ref="I8:J8"/>
    <mergeCell ref="I9:J9"/>
    <mergeCell ref="I7:J7"/>
    <mergeCell ref="E2:F2"/>
    <mergeCell ref="E3:F3"/>
    <mergeCell ref="Q8:R8"/>
    <mergeCell ref="Q9:R9"/>
    <mergeCell ref="G6:H6"/>
    <mergeCell ref="O8:P8"/>
    <mergeCell ref="O9:P9"/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20" sqref="G20:G21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6" width="14.77734375" customWidth="1"/>
    <col min="7" max="7" width="11.44140625" customWidth="1"/>
    <col min="8" max="8" width="17.6640625" customWidth="1"/>
    <col min="9" max="14" width="11.4414062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.2" x14ac:dyDescent="0.6">
      <c r="A1" s="69" t="s">
        <v>37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8" x14ac:dyDescent="0.3">
      <c r="G2" s="80" t="s">
        <v>15</v>
      </c>
      <c r="H2" s="80"/>
      <c r="I2" s="14">
        <f>COUNTA(B11:B40)</f>
        <v>3</v>
      </c>
    </row>
    <row r="3" spans="1:18" x14ac:dyDescent="0.3">
      <c r="B3" s="2"/>
      <c r="G3" s="80" t="s">
        <v>16</v>
      </c>
      <c r="H3" s="80"/>
      <c r="I3" s="14">
        <f>COUNTA(G8:N8)</f>
        <v>0</v>
      </c>
    </row>
    <row r="4" spans="1:18" x14ac:dyDescent="0.3">
      <c r="B4" s="2"/>
      <c r="C4" s="3"/>
    </row>
    <row r="6" spans="1:18" x14ac:dyDescent="0.3">
      <c r="D6" s="1" t="s">
        <v>0</v>
      </c>
      <c r="E6" s="74" t="s">
        <v>786</v>
      </c>
      <c r="F6" s="74"/>
      <c r="G6" s="74"/>
      <c r="H6" s="74"/>
      <c r="I6" s="71"/>
      <c r="J6" s="72"/>
      <c r="K6" s="74"/>
      <c r="L6" s="74"/>
      <c r="M6" s="74"/>
      <c r="N6" s="74"/>
    </row>
    <row r="7" spans="1:18" x14ac:dyDescent="0.3">
      <c r="D7" s="1" t="s">
        <v>10</v>
      </c>
      <c r="E7" s="71">
        <v>1</v>
      </c>
      <c r="F7" s="72"/>
      <c r="G7" s="71"/>
      <c r="H7" s="72"/>
      <c r="I7" s="71"/>
      <c r="J7" s="72"/>
      <c r="K7" s="71"/>
      <c r="L7" s="72"/>
      <c r="M7" s="71"/>
      <c r="N7" s="72"/>
    </row>
    <row r="8" spans="1:18" x14ac:dyDescent="0.3">
      <c r="D8" s="1" t="s">
        <v>1</v>
      </c>
      <c r="E8" s="81">
        <v>46060</v>
      </c>
      <c r="F8" s="82"/>
      <c r="G8" s="81"/>
      <c r="H8" s="82"/>
      <c r="I8" s="81"/>
      <c r="J8" s="82"/>
      <c r="K8" s="73"/>
      <c r="L8" s="73"/>
      <c r="M8" s="73"/>
      <c r="N8" s="73"/>
    </row>
    <row r="9" spans="1:18" x14ac:dyDescent="0.3">
      <c r="D9" s="1" t="s">
        <v>2</v>
      </c>
      <c r="E9" s="74">
        <v>3</v>
      </c>
      <c r="F9" s="74"/>
      <c r="G9" s="74"/>
      <c r="H9" s="74"/>
      <c r="I9" s="71"/>
      <c r="J9" s="72"/>
      <c r="K9" s="74"/>
      <c r="L9" s="74"/>
      <c r="M9" s="74"/>
      <c r="N9" s="74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3">
      <c r="A11" s="18">
        <v>1</v>
      </c>
      <c r="B11" s="13" t="s">
        <v>802</v>
      </c>
      <c r="C11" s="13" t="s">
        <v>803</v>
      </c>
      <c r="D11" s="13" t="s">
        <v>412</v>
      </c>
      <c r="E11" s="13">
        <v>1</v>
      </c>
      <c r="F11" s="13">
        <v>3</v>
      </c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3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3">
      <c r="A12" s="18">
        <v>2</v>
      </c>
      <c r="B12" s="13" t="s">
        <v>174</v>
      </c>
      <c r="C12" s="13" t="s">
        <v>804</v>
      </c>
      <c r="D12" s="13" t="s">
        <v>44</v>
      </c>
      <c r="E12" s="13">
        <v>2</v>
      </c>
      <c r="F12" s="13">
        <v>2</v>
      </c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2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3">
      <c r="A13" s="18">
        <v>3</v>
      </c>
      <c r="B13" s="13" t="s">
        <v>805</v>
      </c>
      <c r="C13" s="13" t="s">
        <v>673</v>
      </c>
      <c r="D13" s="13" t="s">
        <v>390</v>
      </c>
      <c r="E13" s="13">
        <v>3</v>
      </c>
      <c r="F13" s="13">
        <v>1</v>
      </c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1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3">
      <c r="A14" s="18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3">
      <c r="A15" s="18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3">
      <c r="A16" s="18">
        <v>6</v>
      </c>
      <c r="B16" s="20"/>
      <c r="C16" s="20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3">
      <c r="A17" s="19">
        <v>7</v>
      </c>
      <c r="B17" s="20"/>
      <c r="C17" s="20"/>
      <c r="D17" s="20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3">
      <c r="A18" s="19">
        <v>8</v>
      </c>
      <c r="B18" s="20"/>
      <c r="C18" s="20"/>
      <c r="D18" s="20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3">
      <c r="A19" s="19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3">
      <c r="A20" s="19">
        <v>10</v>
      </c>
      <c r="B20" s="20"/>
      <c r="C20" s="20"/>
      <c r="D20" s="20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3">
      <c r="A21" s="19">
        <v>11</v>
      </c>
      <c r="B21" s="20"/>
      <c r="C21" s="20"/>
      <c r="D21" s="20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3">
      <c r="A22" s="19">
        <v>12</v>
      </c>
      <c r="B22" s="20"/>
      <c r="C22" s="20"/>
      <c r="D22" s="20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3">
      <c r="A23" s="19">
        <v>13</v>
      </c>
      <c r="B23" s="20"/>
      <c r="C23" s="20"/>
      <c r="D23" s="20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3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3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3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3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3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3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3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3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3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3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3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3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3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3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3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3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3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3">
      <c r="A41" s="67" t="s">
        <v>11</v>
      </c>
      <c r="B41" s="67"/>
      <c r="C41" s="68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3">
      <c r="A42" s="83" t="s">
        <v>18</v>
      </c>
      <c r="B42" s="83"/>
      <c r="C42" s="83"/>
      <c r="G42" s="15">
        <f>G41/$I$2</f>
        <v>0</v>
      </c>
      <c r="I42" s="15">
        <f>I41/$I$2</f>
        <v>0</v>
      </c>
      <c r="K42" s="15">
        <f>K41/$I$2</f>
        <v>0</v>
      </c>
      <c r="M42" s="15">
        <f>M41/$I$2</f>
        <v>0</v>
      </c>
    </row>
    <row r="59" spans="13:13" x14ac:dyDescent="0.3">
      <c r="M59" t="s">
        <v>21</v>
      </c>
    </row>
    <row r="60" spans="13:13" x14ac:dyDescent="0.3">
      <c r="M60" t="s">
        <v>22</v>
      </c>
    </row>
    <row r="61" spans="13:13" x14ac:dyDescent="0.3">
      <c r="M61" t="s">
        <v>23</v>
      </c>
    </row>
    <row r="62" spans="13:13" x14ac:dyDescent="0.3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M9:N9"/>
    <mergeCell ref="I9:J9"/>
    <mergeCell ref="K9:L9"/>
    <mergeCell ref="M7:N7"/>
    <mergeCell ref="I8:J8"/>
    <mergeCell ref="K8:L8"/>
    <mergeCell ref="M8:N8"/>
    <mergeCell ref="I7:J7"/>
    <mergeCell ref="K7:L7"/>
    <mergeCell ref="A1:O1"/>
    <mergeCell ref="G6:H6"/>
    <mergeCell ref="I6:J6"/>
    <mergeCell ref="K6:L6"/>
    <mergeCell ref="M6:N6"/>
    <mergeCell ref="E6:F6"/>
    <mergeCell ref="G2:H2"/>
    <mergeCell ref="G3:H3"/>
    <mergeCell ref="A42:C42"/>
    <mergeCell ref="G9:H9"/>
    <mergeCell ref="G8:H8"/>
    <mergeCell ref="G7:H7"/>
    <mergeCell ref="E7:F7"/>
    <mergeCell ref="E8:F8"/>
    <mergeCell ref="E9:F9"/>
    <mergeCell ref="A41:C41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3" sqref="F13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.2" x14ac:dyDescent="0.6">
      <c r="A1" s="69" t="s">
        <v>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6" x14ac:dyDescent="0.3">
      <c r="E2" s="80" t="s">
        <v>14</v>
      </c>
      <c r="F2" s="80"/>
      <c r="G2" s="14">
        <f>COUNTA(B11:B23)</f>
        <v>2</v>
      </c>
    </row>
    <row r="3" spans="1:16" x14ac:dyDescent="0.3">
      <c r="B3" s="2"/>
      <c r="E3" s="80" t="s">
        <v>16</v>
      </c>
      <c r="F3" s="80"/>
      <c r="G3" s="14">
        <f>COUNTA(E8:L8)</f>
        <v>1</v>
      </c>
    </row>
    <row r="4" spans="1:16" x14ac:dyDescent="0.3">
      <c r="B4" s="2"/>
      <c r="C4" s="3"/>
    </row>
    <row r="6" spans="1:16" x14ac:dyDescent="0.3">
      <c r="D6" s="1" t="s">
        <v>0</v>
      </c>
      <c r="E6" s="74" t="s">
        <v>786</v>
      </c>
      <c r="F6" s="74"/>
      <c r="G6" s="71"/>
      <c r="H6" s="72"/>
      <c r="I6" s="74"/>
      <c r="J6" s="74"/>
      <c r="K6" s="74"/>
      <c r="L6" s="74"/>
    </row>
    <row r="7" spans="1:16" x14ac:dyDescent="0.3">
      <c r="D7" s="1" t="s">
        <v>10</v>
      </c>
      <c r="E7" s="71">
        <v>1</v>
      </c>
      <c r="F7" s="72"/>
      <c r="G7" s="71"/>
      <c r="H7" s="72"/>
      <c r="I7" s="71"/>
      <c r="J7" s="72"/>
      <c r="K7" s="71"/>
      <c r="L7" s="72"/>
    </row>
    <row r="8" spans="1:16" x14ac:dyDescent="0.3">
      <c r="D8" s="1" t="s">
        <v>1</v>
      </c>
      <c r="E8" s="81">
        <v>46060</v>
      </c>
      <c r="F8" s="82"/>
      <c r="G8" s="81"/>
      <c r="H8" s="82"/>
      <c r="I8" s="73"/>
      <c r="J8" s="73"/>
      <c r="K8" s="73"/>
      <c r="L8" s="73"/>
    </row>
    <row r="9" spans="1:16" x14ac:dyDescent="0.3">
      <c r="D9" s="1" t="s">
        <v>2</v>
      </c>
      <c r="E9" s="74">
        <v>2</v>
      </c>
      <c r="F9" s="74"/>
      <c r="G9" s="71"/>
      <c r="H9" s="72"/>
      <c r="I9" s="74"/>
      <c r="J9" s="74"/>
      <c r="K9" s="74"/>
      <c r="L9" s="74"/>
    </row>
    <row r="10" spans="1:1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3">
      <c r="A11" s="5">
        <f t="shared" ref="A11:A23" si="0">N11</f>
        <v>1</v>
      </c>
      <c r="B11" s="6" t="s">
        <v>791</v>
      </c>
      <c r="C11" s="6" t="s">
        <v>806</v>
      </c>
      <c r="D11" s="6" t="s">
        <v>390</v>
      </c>
      <c r="E11" s="6">
        <v>1</v>
      </c>
      <c r="F11" s="7">
        <v>2</v>
      </c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2</v>
      </c>
      <c r="N11" s="6">
        <f t="shared" ref="N11:N23" si="2">ROW(B11)-10</f>
        <v>1</v>
      </c>
      <c r="O11" s="6">
        <f t="shared" ref="O11:O23" si="3">COUNTA(E11,G11,I11,K11)</f>
        <v>1</v>
      </c>
      <c r="P11" s="16">
        <f t="shared" ref="P11:P23" si="4">O11/$G$3</f>
        <v>1</v>
      </c>
    </row>
    <row r="12" spans="1:16" x14ac:dyDescent="0.3">
      <c r="A12" s="5">
        <f t="shared" si="0"/>
        <v>2</v>
      </c>
      <c r="B12" s="6" t="s">
        <v>807</v>
      </c>
      <c r="C12" s="6" t="s">
        <v>808</v>
      </c>
      <c r="D12" s="6" t="s">
        <v>809</v>
      </c>
      <c r="E12" s="6">
        <v>2</v>
      </c>
      <c r="F12" s="7">
        <v>1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5">F12+H12+J12+L12</f>
        <v>1</v>
      </c>
      <c r="N12" s="6">
        <f t="shared" si="2"/>
        <v>2</v>
      </c>
      <c r="O12" s="6">
        <f t="shared" si="3"/>
        <v>1</v>
      </c>
      <c r="P12" s="16">
        <f t="shared" si="4"/>
        <v>1</v>
      </c>
    </row>
    <row r="13" spans="1:16" x14ac:dyDescent="0.3">
      <c r="A13" s="5">
        <f t="shared" si="0"/>
        <v>3</v>
      </c>
      <c r="B13" s="6"/>
      <c r="C13" s="6"/>
      <c r="D13" s="6"/>
      <c r="E13" s="6"/>
      <c r="F13" s="7">
        <f t="shared" ref="F13:F16" si="6">IF(E13=0,,($E$9-E13)*$E$7*100/$E$9)</f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5"/>
        <v>0</v>
      </c>
      <c r="N13" s="6">
        <f t="shared" si="2"/>
        <v>3</v>
      </c>
      <c r="O13" s="6">
        <f t="shared" si="3"/>
        <v>0</v>
      </c>
      <c r="P13" s="16">
        <f t="shared" si="4"/>
        <v>0</v>
      </c>
    </row>
    <row r="14" spans="1:16" x14ac:dyDescent="0.3">
      <c r="A14" s="5">
        <f t="shared" si="0"/>
        <v>4</v>
      </c>
      <c r="B14" s="6"/>
      <c r="C14" s="6"/>
      <c r="D14" s="6"/>
      <c r="E14" s="6"/>
      <c r="F14" s="7">
        <f t="shared" si="6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5"/>
        <v>0</v>
      </c>
      <c r="N14" s="6">
        <f t="shared" si="2"/>
        <v>4</v>
      </c>
      <c r="O14" s="6">
        <f t="shared" si="3"/>
        <v>0</v>
      </c>
      <c r="P14" s="16">
        <f t="shared" si="4"/>
        <v>0</v>
      </c>
    </row>
    <row r="15" spans="1:16" x14ac:dyDescent="0.3">
      <c r="A15" s="5">
        <f t="shared" si="0"/>
        <v>5</v>
      </c>
      <c r="B15" s="6"/>
      <c r="C15" s="6"/>
      <c r="D15" s="6"/>
      <c r="E15" s="6"/>
      <c r="F15" s="7">
        <f t="shared" si="6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5"/>
        <v>0</v>
      </c>
      <c r="N15" s="6">
        <f t="shared" si="2"/>
        <v>5</v>
      </c>
      <c r="O15" s="6">
        <f t="shared" si="3"/>
        <v>0</v>
      </c>
      <c r="P15" s="16">
        <f t="shared" si="4"/>
        <v>0</v>
      </c>
    </row>
    <row r="16" spans="1:16" x14ac:dyDescent="0.3">
      <c r="A16" s="5">
        <f t="shared" si="0"/>
        <v>6</v>
      </c>
      <c r="B16" s="6"/>
      <c r="C16" s="6"/>
      <c r="D16" s="6"/>
      <c r="E16" s="6"/>
      <c r="F16" s="7">
        <f t="shared" si="6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5"/>
        <v>0</v>
      </c>
      <c r="N16" s="6">
        <f t="shared" si="2"/>
        <v>6</v>
      </c>
      <c r="O16" s="6">
        <f t="shared" si="3"/>
        <v>0</v>
      </c>
      <c r="P16" s="16">
        <f t="shared" si="4"/>
        <v>0</v>
      </c>
    </row>
    <row r="17" spans="1:16" x14ac:dyDescent="0.3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5"/>
        <v>9</v>
      </c>
      <c r="N17" s="6">
        <f t="shared" si="2"/>
        <v>7</v>
      </c>
      <c r="O17" s="6">
        <f t="shared" si="3"/>
        <v>0</v>
      </c>
      <c r="P17" s="16">
        <f t="shared" si="4"/>
        <v>0</v>
      </c>
    </row>
    <row r="18" spans="1:16" x14ac:dyDescent="0.3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5"/>
        <v>0</v>
      </c>
      <c r="N18" s="6">
        <f t="shared" si="2"/>
        <v>8</v>
      </c>
      <c r="O18" s="6">
        <f t="shared" si="3"/>
        <v>0</v>
      </c>
      <c r="P18" s="16">
        <f t="shared" si="4"/>
        <v>0</v>
      </c>
    </row>
    <row r="19" spans="1:16" x14ac:dyDescent="0.3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5"/>
        <v>0</v>
      </c>
      <c r="N19" s="6">
        <f t="shared" si="2"/>
        <v>9</v>
      </c>
      <c r="O19" s="6">
        <f t="shared" si="3"/>
        <v>0</v>
      </c>
      <c r="P19" s="16">
        <f t="shared" si="4"/>
        <v>0</v>
      </c>
    </row>
    <row r="20" spans="1:16" x14ac:dyDescent="0.3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5"/>
        <v>0</v>
      </c>
      <c r="N20" s="6">
        <f t="shared" si="2"/>
        <v>10</v>
      </c>
      <c r="O20" s="6">
        <f t="shared" si="3"/>
        <v>0</v>
      </c>
      <c r="P20" s="16">
        <f t="shared" si="4"/>
        <v>0</v>
      </c>
    </row>
    <row r="21" spans="1:16" x14ac:dyDescent="0.3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5"/>
        <v>0</v>
      </c>
      <c r="N21" s="6">
        <f t="shared" si="2"/>
        <v>11</v>
      </c>
      <c r="O21" s="6">
        <f t="shared" si="3"/>
        <v>0</v>
      </c>
      <c r="P21" s="16">
        <f t="shared" si="4"/>
        <v>0</v>
      </c>
    </row>
    <row r="22" spans="1:16" x14ac:dyDescent="0.3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5"/>
        <v>0</v>
      </c>
      <c r="N22" s="6">
        <f t="shared" si="2"/>
        <v>12</v>
      </c>
      <c r="O22" s="6">
        <f t="shared" si="3"/>
        <v>0</v>
      </c>
      <c r="P22" s="16">
        <f t="shared" si="4"/>
        <v>0</v>
      </c>
    </row>
    <row r="23" spans="1:16" x14ac:dyDescent="0.3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5"/>
        <v>0</v>
      </c>
      <c r="N23" s="6">
        <f t="shared" si="2"/>
        <v>13</v>
      </c>
      <c r="O23" s="6">
        <f t="shared" si="3"/>
        <v>0</v>
      </c>
      <c r="P23" s="16">
        <f t="shared" si="4"/>
        <v>0</v>
      </c>
    </row>
    <row r="24" spans="1:16" x14ac:dyDescent="0.3">
      <c r="A24" s="67" t="s">
        <v>11</v>
      </c>
      <c r="B24" s="67"/>
      <c r="C24" s="68"/>
      <c r="E24">
        <f>COUNTA(E11:E23)</f>
        <v>2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3">
      <c r="A25" s="83" t="s">
        <v>18</v>
      </c>
      <c r="B25" s="83"/>
      <c r="C25" s="83"/>
      <c r="E25">
        <f>E24/G2*100</f>
        <v>100</v>
      </c>
      <c r="G25">
        <f>G24/G2*100</f>
        <v>0</v>
      </c>
      <c r="I25" s="15">
        <f>I24/G2</f>
        <v>0</v>
      </c>
      <c r="K25">
        <f>K24/G2*100</f>
        <v>0</v>
      </c>
    </row>
  </sheetData>
  <sortState xmlns:xlrd2="http://schemas.microsoft.com/office/spreadsheetml/2017/richdata2" ref="A11:P23">
    <sortCondition descending="1" ref="M11:M23"/>
  </sortState>
  <mergeCells count="21">
    <mergeCell ref="G7:H7"/>
    <mergeCell ref="I7:J7"/>
    <mergeCell ref="K7:L7"/>
    <mergeCell ref="A1:M1"/>
    <mergeCell ref="E6:F6"/>
    <mergeCell ref="G6:H6"/>
    <mergeCell ref="I6:J6"/>
    <mergeCell ref="K6:L6"/>
    <mergeCell ref="G8:H8"/>
    <mergeCell ref="I8:J8"/>
    <mergeCell ref="K8:L8"/>
    <mergeCell ref="E9:F9"/>
    <mergeCell ref="G9:H9"/>
    <mergeCell ref="I9:J9"/>
    <mergeCell ref="K9:L9"/>
    <mergeCell ref="A24:C24"/>
    <mergeCell ref="E2:F2"/>
    <mergeCell ref="E3:F3"/>
    <mergeCell ref="A25:C25"/>
    <mergeCell ref="E8:F8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C67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AC17" sqref="AC17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2" max="22" width="14.77734375" customWidth="1"/>
    <col min="24" max="24" width="17.6640625" customWidth="1"/>
    <col min="29" max="29" width="15" customWidth="1"/>
  </cols>
  <sheetData>
    <row r="1" spans="1:29" ht="31.2" x14ac:dyDescent="0.6">
      <c r="A1" s="69" t="s">
        <v>219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29" x14ac:dyDescent="0.3">
      <c r="B3" s="2"/>
    </row>
    <row r="4" spans="1:29" x14ac:dyDescent="0.3">
      <c r="B4" s="2"/>
      <c r="C4" s="3"/>
    </row>
    <row r="6" spans="1:29" x14ac:dyDescent="0.3">
      <c r="D6" s="1" t="s">
        <v>0</v>
      </c>
      <c r="E6" s="74" t="s">
        <v>252</v>
      </c>
      <c r="F6" s="74"/>
      <c r="G6" s="74" t="s">
        <v>287</v>
      </c>
      <c r="H6" s="74"/>
      <c r="I6" s="74" t="s">
        <v>343</v>
      </c>
      <c r="J6" s="74"/>
      <c r="K6" s="74" t="s">
        <v>349</v>
      </c>
      <c r="L6" s="74"/>
      <c r="M6" s="74" t="s">
        <v>617</v>
      </c>
      <c r="N6" s="74"/>
      <c r="O6" s="74" t="s">
        <v>398</v>
      </c>
      <c r="P6" s="74"/>
      <c r="Q6" s="74" t="s">
        <v>646</v>
      </c>
      <c r="R6" s="74"/>
      <c r="S6" s="74" t="s">
        <v>834</v>
      </c>
      <c r="T6" s="74"/>
      <c r="U6" s="74" t="s">
        <v>876</v>
      </c>
      <c r="V6" s="74"/>
      <c r="W6" s="74" t="s">
        <v>911</v>
      </c>
      <c r="X6" s="74"/>
      <c r="Y6" s="74" t="s">
        <v>917</v>
      </c>
      <c r="Z6" s="74"/>
    </row>
    <row r="7" spans="1:29" x14ac:dyDescent="0.3">
      <c r="D7" s="1" t="s">
        <v>10</v>
      </c>
      <c r="E7" s="71">
        <v>2</v>
      </c>
      <c r="F7" s="72"/>
      <c r="G7" s="71">
        <v>2</v>
      </c>
      <c r="H7" s="72"/>
      <c r="I7" s="71">
        <v>2</v>
      </c>
      <c r="J7" s="72"/>
      <c r="K7" s="71">
        <v>5</v>
      </c>
      <c r="L7" s="72"/>
      <c r="M7" s="71">
        <v>5</v>
      </c>
      <c r="N7" s="72"/>
      <c r="O7" s="71">
        <v>2</v>
      </c>
      <c r="P7" s="72"/>
      <c r="Q7" s="71">
        <v>2</v>
      </c>
      <c r="R7" s="72"/>
      <c r="S7" s="71">
        <v>5</v>
      </c>
      <c r="T7" s="72"/>
      <c r="U7" s="71">
        <v>3</v>
      </c>
      <c r="V7" s="72"/>
      <c r="W7" s="71">
        <v>5</v>
      </c>
      <c r="X7" s="72"/>
      <c r="Y7" s="71">
        <v>5</v>
      </c>
      <c r="Z7" s="72"/>
    </row>
    <row r="8" spans="1:29" x14ac:dyDescent="0.3">
      <c r="D8" s="1" t="s">
        <v>1</v>
      </c>
      <c r="E8" s="73">
        <v>45934</v>
      </c>
      <c r="F8" s="73"/>
      <c r="G8" s="73" t="s">
        <v>286</v>
      </c>
      <c r="H8" s="73"/>
      <c r="I8" s="73">
        <v>45961</v>
      </c>
      <c r="J8" s="73"/>
      <c r="K8" s="73">
        <v>45963</v>
      </c>
      <c r="L8" s="73"/>
      <c r="M8" s="73">
        <v>45997</v>
      </c>
      <c r="N8" s="73"/>
      <c r="O8" s="73">
        <v>45983</v>
      </c>
      <c r="P8" s="73"/>
      <c r="Q8" s="73">
        <v>46005</v>
      </c>
      <c r="R8" s="73"/>
      <c r="S8" s="73" t="s">
        <v>836</v>
      </c>
      <c r="T8" s="73"/>
      <c r="U8" s="73">
        <v>46117</v>
      </c>
      <c r="V8" s="73"/>
      <c r="W8" s="73">
        <v>46123</v>
      </c>
      <c r="X8" s="73"/>
      <c r="Y8" s="73">
        <v>46151</v>
      </c>
      <c r="Z8" s="73"/>
    </row>
    <row r="9" spans="1:29" x14ac:dyDescent="0.3">
      <c r="D9" s="1" t="s">
        <v>2</v>
      </c>
      <c r="E9" s="74">
        <v>8</v>
      </c>
      <c r="F9" s="74"/>
      <c r="G9" s="74">
        <v>18</v>
      </c>
      <c r="H9" s="74"/>
      <c r="I9" s="74">
        <v>12</v>
      </c>
      <c r="J9" s="74"/>
      <c r="K9" s="74">
        <v>123</v>
      </c>
      <c r="L9" s="74"/>
      <c r="M9" s="74">
        <v>118</v>
      </c>
      <c r="N9" s="74"/>
      <c r="O9" s="74">
        <v>14</v>
      </c>
      <c r="P9" s="74"/>
      <c r="Q9" s="74">
        <v>16</v>
      </c>
      <c r="R9" s="74"/>
      <c r="S9" s="74">
        <v>83</v>
      </c>
      <c r="T9" s="74"/>
      <c r="U9" s="74">
        <v>13</v>
      </c>
      <c r="V9" s="74"/>
      <c r="W9" s="74">
        <v>101</v>
      </c>
      <c r="X9" s="74"/>
      <c r="Y9" s="74">
        <v>92</v>
      </c>
      <c r="Z9" s="74"/>
    </row>
    <row r="10" spans="1:29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945</v>
      </c>
    </row>
    <row r="11" spans="1:29" x14ac:dyDescent="0.3">
      <c r="A11" s="18">
        <v>1</v>
      </c>
      <c r="B11" s="13" t="s">
        <v>257</v>
      </c>
      <c r="C11" s="13" t="s">
        <v>116</v>
      </c>
      <c r="D11" s="13" t="s">
        <v>243</v>
      </c>
      <c r="E11" s="22">
        <v>3</v>
      </c>
      <c r="F11" s="7">
        <f t="shared" ref="F11:F28" si="0">IF(E11=0,,($E$9-E11)*$E$7*100/$E$9)</f>
        <v>125</v>
      </c>
      <c r="G11" s="21"/>
      <c r="H11" s="7">
        <f t="shared" ref="H11:H34" si="1">IF(G11=0,,($G$9-G11)*$G$7*100/$G$9)</f>
        <v>0</v>
      </c>
      <c r="I11" s="22"/>
      <c r="J11" s="22">
        <f t="shared" ref="J11:J34" si="2">IF(I11=0,,($I$9-I11)*$I$7*100/$I$9)</f>
        <v>0</v>
      </c>
      <c r="K11" s="61">
        <v>11</v>
      </c>
      <c r="L11" s="22">
        <f t="shared" ref="L11:L34" si="3">IF(K11=0,,($K$9-K11)*$K$7*100/$K$9)</f>
        <v>455.28455284552848</v>
      </c>
      <c r="M11" s="61">
        <v>45</v>
      </c>
      <c r="N11" s="22">
        <f t="shared" ref="N11:N24" si="4">IF(M11=0,,($M$9-M11)*$M$7*100/$M$9)</f>
        <v>309.32203389830511</v>
      </c>
      <c r="O11" s="21">
        <v>2</v>
      </c>
      <c r="P11" s="21">
        <f t="shared" ref="P11:P30" si="5">IF(O11=0,,($O$9-O11)*$O$7*100/$O$9)</f>
        <v>171.42857142857142</v>
      </c>
      <c r="Q11" s="21">
        <v>2</v>
      </c>
      <c r="R11" s="21">
        <f t="shared" ref="R11:R24" si="6">IF(Q11=0,,($Q$9-Q11)*$Q$7*100/$Q$9)</f>
        <v>175</v>
      </c>
      <c r="S11" s="7"/>
      <c r="T11" s="21">
        <f t="shared" ref="T11:T31" si="7">IF(S11=0,,($S$9-S11)*$S$7*100/$S$9)</f>
        <v>0</v>
      </c>
      <c r="U11" s="7">
        <v>5</v>
      </c>
      <c r="V11" s="21">
        <f t="shared" ref="V11:V29" si="8">IF(U11=0,,($U$9-U11)*$U$7*100/$U$9)</f>
        <v>184.61538461538461</v>
      </c>
      <c r="W11" s="7"/>
      <c r="X11" s="21">
        <f t="shared" ref="X11:X34" si="9">IF(W11=0,,($W$9-W11)*$W$7*100/$W$9)</f>
        <v>0</v>
      </c>
      <c r="Y11" s="60">
        <v>46</v>
      </c>
      <c r="Z11" s="7">
        <f t="shared" ref="Z11:Z34" si="10">IF(Y11=0,,($Y$9-Y11)*$Y$7*100/$Y$9)</f>
        <v>250</v>
      </c>
      <c r="AA11" s="25">
        <f>SUM(F11+H11+J11+L11+N11+P11+R11+T11+V11+X11+Z11)</f>
        <v>1670.6505427877894</v>
      </c>
      <c r="AB11" s="18">
        <v>1</v>
      </c>
      <c r="AC11" s="66">
        <f>SUM(L11+N11+P11+R11+V11+Z11)</f>
        <v>1545.6505427877894</v>
      </c>
    </row>
    <row r="12" spans="1:29" x14ac:dyDescent="0.3">
      <c r="A12" s="18">
        <v>2</v>
      </c>
      <c r="B12" s="13" t="s">
        <v>210</v>
      </c>
      <c r="C12" s="13" t="s">
        <v>105</v>
      </c>
      <c r="D12" s="13" t="s">
        <v>253</v>
      </c>
      <c r="E12" s="13">
        <v>1</v>
      </c>
      <c r="F12" s="7">
        <f t="shared" si="0"/>
        <v>175</v>
      </c>
      <c r="G12" s="20"/>
      <c r="H12" s="7">
        <f t="shared" si="1"/>
        <v>0</v>
      </c>
      <c r="I12" s="13"/>
      <c r="J12" s="22">
        <f t="shared" si="2"/>
        <v>0</v>
      </c>
      <c r="K12" s="63">
        <v>57</v>
      </c>
      <c r="L12" s="22">
        <f t="shared" si="3"/>
        <v>268.29268292682929</v>
      </c>
      <c r="M12" s="63">
        <v>42</v>
      </c>
      <c r="N12" s="22">
        <f t="shared" si="4"/>
        <v>322.03389830508473</v>
      </c>
      <c r="O12" s="20"/>
      <c r="P12" s="21">
        <f t="shared" si="5"/>
        <v>0</v>
      </c>
      <c r="Q12" s="20">
        <v>1</v>
      </c>
      <c r="R12" s="21">
        <f t="shared" si="6"/>
        <v>187.5</v>
      </c>
      <c r="S12" s="6"/>
      <c r="T12" s="21">
        <f t="shared" si="7"/>
        <v>0</v>
      </c>
      <c r="U12" s="6">
        <v>1</v>
      </c>
      <c r="V12" s="21">
        <f t="shared" si="8"/>
        <v>276.92307692307691</v>
      </c>
      <c r="W12" s="6"/>
      <c r="X12" s="21">
        <f t="shared" si="9"/>
        <v>0</v>
      </c>
      <c r="Y12" s="62">
        <v>42</v>
      </c>
      <c r="Z12" s="7">
        <f t="shared" si="10"/>
        <v>271.73913043478262</v>
      </c>
      <c r="AA12" s="25">
        <f>SUM(F12+H12+J12+L12+N12+P12+R12+T12+V12+X12+Z12)</f>
        <v>1501.4887885897733</v>
      </c>
      <c r="AB12" s="18">
        <v>2</v>
      </c>
      <c r="AC12" s="66">
        <f>SUM(H12+J12+L12+N12+P12+R12+T12+V12+X12+Z12)</f>
        <v>1326.4887885897733</v>
      </c>
    </row>
    <row r="13" spans="1:29" x14ac:dyDescent="0.3">
      <c r="A13" s="18">
        <v>3</v>
      </c>
      <c r="B13" s="13" t="s">
        <v>129</v>
      </c>
      <c r="C13" s="13" t="s">
        <v>114</v>
      </c>
      <c r="D13" s="13" t="s">
        <v>355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2">
        <f t="shared" si="2"/>
        <v>0</v>
      </c>
      <c r="K13" s="64">
        <v>25</v>
      </c>
      <c r="L13" s="22">
        <f t="shared" si="3"/>
        <v>398.3739837398374</v>
      </c>
      <c r="M13" s="63">
        <v>32</v>
      </c>
      <c r="N13" s="22">
        <f t="shared" si="4"/>
        <v>364.40677966101697</v>
      </c>
      <c r="O13" s="20">
        <v>3</v>
      </c>
      <c r="P13" s="21">
        <f t="shared" si="5"/>
        <v>157.14285714285714</v>
      </c>
      <c r="Q13" s="20">
        <v>11</v>
      </c>
      <c r="R13" s="21">
        <f t="shared" si="6"/>
        <v>62.5</v>
      </c>
      <c r="S13" s="6"/>
      <c r="T13" s="21">
        <f t="shared" si="7"/>
        <v>0</v>
      </c>
      <c r="U13" s="6">
        <v>3</v>
      </c>
      <c r="V13" s="21">
        <f t="shared" si="8"/>
        <v>230.76923076923077</v>
      </c>
      <c r="W13" s="6"/>
      <c r="X13" s="21">
        <f t="shared" si="9"/>
        <v>0</v>
      </c>
      <c r="Y13" s="62">
        <v>41</v>
      </c>
      <c r="Z13" s="7">
        <f t="shared" si="10"/>
        <v>277.17391304347825</v>
      </c>
      <c r="AA13" s="25">
        <f>SUM(F13+H13+J13+L13+N13+P13+R13+T13+V13+X13+Z13)</f>
        <v>1490.3667643564204</v>
      </c>
      <c r="AB13" s="18">
        <v>3</v>
      </c>
      <c r="AC13" s="66">
        <f>SUM(H13+J13+L13+N13+P13+R13+T13+V13+X13+Z13)</f>
        <v>1490.3667643564204</v>
      </c>
    </row>
    <row r="14" spans="1:29" x14ac:dyDescent="0.3">
      <c r="A14" s="18">
        <v>4</v>
      </c>
      <c r="B14" s="13" t="s">
        <v>288</v>
      </c>
      <c r="C14" s="13" t="s">
        <v>249</v>
      </c>
      <c r="D14" s="13" t="s">
        <v>253</v>
      </c>
      <c r="E14" s="22"/>
      <c r="F14" s="7">
        <f t="shared" si="0"/>
        <v>0</v>
      </c>
      <c r="G14" s="21">
        <v>3</v>
      </c>
      <c r="H14" s="7">
        <f t="shared" si="1"/>
        <v>166.66666666666666</v>
      </c>
      <c r="I14" s="22"/>
      <c r="J14" s="22">
        <f t="shared" si="2"/>
        <v>0</v>
      </c>
      <c r="K14" s="61">
        <v>55</v>
      </c>
      <c r="L14" s="22">
        <f t="shared" si="3"/>
        <v>276.42276422764229</v>
      </c>
      <c r="M14" s="61">
        <v>59</v>
      </c>
      <c r="N14" s="22">
        <f t="shared" si="4"/>
        <v>250</v>
      </c>
      <c r="O14" s="21"/>
      <c r="P14" s="21">
        <f t="shared" si="5"/>
        <v>0</v>
      </c>
      <c r="Q14" s="21"/>
      <c r="R14" s="21">
        <f t="shared" si="6"/>
        <v>0</v>
      </c>
      <c r="S14" s="7"/>
      <c r="T14" s="21">
        <f t="shared" si="7"/>
        <v>0</v>
      </c>
      <c r="U14" s="7">
        <v>11</v>
      </c>
      <c r="V14" s="21">
        <f t="shared" si="8"/>
        <v>46.153846153846153</v>
      </c>
      <c r="W14" s="60">
        <v>33</v>
      </c>
      <c r="X14" s="21">
        <f t="shared" si="9"/>
        <v>336.63366336633663</v>
      </c>
      <c r="Y14" s="60">
        <v>49</v>
      </c>
      <c r="Z14" s="7">
        <f t="shared" si="10"/>
        <v>233.69565217391303</v>
      </c>
      <c r="AA14" s="25">
        <f>SUM(F14+H14+J14+L14+N14+P14+R14+T14+V14+X14+Z14)</f>
        <v>1309.5725925884049</v>
      </c>
      <c r="AB14" s="18">
        <v>4</v>
      </c>
      <c r="AC14" s="66">
        <f>SUM(H14+J14+L14+N14+P14+R14+T14+V14+X14+Z14)</f>
        <v>1309.5725925884049</v>
      </c>
    </row>
    <row r="15" spans="1:29" x14ac:dyDescent="0.3">
      <c r="A15" s="18">
        <v>5</v>
      </c>
      <c r="B15" s="13" t="s">
        <v>108</v>
      </c>
      <c r="C15" s="13" t="s">
        <v>289</v>
      </c>
      <c r="D15" s="13" t="s">
        <v>290</v>
      </c>
      <c r="E15" s="22"/>
      <c r="F15" s="7">
        <f t="shared" si="0"/>
        <v>0</v>
      </c>
      <c r="G15" s="21">
        <v>5</v>
      </c>
      <c r="H15" s="7">
        <f t="shared" si="1"/>
        <v>144.44444444444446</v>
      </c>
      <c r="I15" s="22"/>
      <c r="J15" s="22">
        <f t="shared" si="2"/>
        <v>0</v>
      </c>
      <c r="K15" s="22">
        <v>116</v>
      </c>
      <c r="L15" s="22">
        <f t="shared" si="3"/>
        <v>28.45528455284553</v>
      </c>
      <c r="M15" s="61">
        <v>74</v>
      </c>
      <c r="N15" s="22">
        <f t="shared" si="4"/>
        <v>186.4406779661017</v>
      </c>
      <c r="O15" s="21"/>
      <c r="P15" s="21">
        <f t="shared" si="5"/>
        <v>0</v>
      </c>
      <c r="Q15" s="21">
        <v>7</v>
      </c>
      <c r="R15" s="21">
        <f t="shared" si="6"/>
        <v>112.5</v>
      </c>
      <c r="S15" s="60">
        <v>47</v>
      </c>
      <c r="T15" s="21">
        <f t="shared" si="7"/>
        <v>216.86746987951807</v>
      </c>
      <c r="U15" s="7">
        <v>6</v>
      </c>
      <c r="V15" s="21">
        <f t="shared" si="8"/>
        <v>161.53846153846155</v>
      </c>
      <c r="W15" s="60">
        <v>25</v>
      </c>
      <c r="X15" s="21">
        <f t="shared" si="9"/>
        <v>376.23762376237624</v>
      </c>
      <c r="Y15" s="60">
        <v>78</v>
      </c>
      <c r="Z15" s="7">
        <f t="shared" si="10"/>
        <v>76.086956521739125</v>
      </c>
      <c r="AA15" s="25">
        <f>SUM(F15+H15+J15+N15+P15+R15+T15+V15+X15+Z15)</f>
        <v>1274.1156341126411</v>
      </c>
      <c r="AB15" s="18">
        <v>5</v>
      </c>
      <c r="AC15" s="66">
        <f>SUM(H15+J15+L15+P15+R15+T15+V15+X15+Z15)</f>
        <v>1116.130240699385</v>
      </c>
    </row>
    <row r="16" spans="1:29" x14ac:dyDescent="0.3">
      <c r="A16" s="18">
        <v>6</v>
      </c>
      <c r="B16" s="13" t="s">
        <v>254</v>
      </c>
      <c r="C16" s="13" t="s">
        <v>255</v>
      </c>
      <c r="D16" s="13" t="s">
        <v>253</v>
      </c>
      <c r="E16" s="13">
        <v>2</v>
      </c>
      <c r="F16" s="7">
        <f t="shared" si="0"/>
        <v>150</v>
      </c>
      <c r="G16" s="13">
        <v>9</v>
      </c>
      <c r="H16" s="7">
        <f t="shared" si="1"/>
        <v>100</v>
      </c>
      <c r="I16" s="13"/>
      <c r="J16" s="22">
        <f t="shared" si="2"/>
        <v>0</v>
      </c>
      <c r="K16" s="63">
        <v>51</v>
      </c>
      <c r="L16" s="22">
        <f t="shared" si="3"/>
        <v>292.6829268292683</v>
      </c>
      <c r="M16" s="63">
        <v>64</v>
      </c>
      <c r="N16" s="22">
        <f t="shared" si="4"/>
        <v>228.81355932203391</v>
      </c>
      <c r="O16" s="20">
        <v>3</v>
      </c>
      <c r="P16" s="21">
        <f t="shared" si="5"/>
        <v>157.14285714285714</v>
      </c>
      <c r="Q16" s="20">
        <v>10</v>
      </c>
      <c r="R16" s="21">
        <f t="shared" si="6"/>
        <v>75</v>
      </c>
      <c r="S16" s="6"/>
      <c r="T16" s="21">
        <f t="shared" si="7"/>
        <v>0</v>
      </c>
      <c r="U16" s="6">
        <v>10</v>
      </c>
      <c r="V16" s="21">
        <f t="shared" si="8"/>
        <v>69.230769230769226</v>
      </c>
      <c r="W16" s="62">
        <v>80</v>
      </c>
      <c r="X16" s="21">
        <f t="shared" si="9"/>
        <v>103.96039603960396</v>
      </c>
      <c r="Y16" s="6"/>
      <c r="Z16" s="7">
        <f t="shared" si="10"/>
        <v>0</v>
      </c>
      <c r="AA16" s="25">
        <f>SUM(F16+H16+J16+L16+N16+P16+R16+T16+V16+X16+Z16)</f>
        <v>1176.8305085645325</v>
      </c>
      <c r="AB16" s="18">
        <v>6</v>
      </c>
      <c r="AC16" s="66">
        <f>SUM(H16+J16+L16+N16+P16+R16+T16+V16+X16+Z16)</f>
        <v>1026.8305085645325</v>
      </c>
    </row>
    <row r="17" spans="1:29" x14ac:dyDescent="0.3">
      <c r="A17" s="18">
        <v>7</v>
      </c>
      <c r="B17" s="13" t="s">
        <v>258</v>
      </c>
      <c r="C17" s="13" t="s">
        <v>231</v>
      </c>
      <c r="D17" s="13" t="s">
        <v>243</v>
      </c>
      <c r="E17" s="22">
        <v>6</v>
      </c>
      <c r="F17" s="7">
        <f t="shared" si="0"/>
        <v>50</v>
      </c>
      <c r="G17" s="22"/>
      <c r="H17" s="7">
        <f t="shared" si="1"/>
        <v>0</v>
      </c>
      <c r="I17" s="22"/>
      <c r="J17" s="22">
        <f t="shared" si="2"/>
        <v>0</v>
      </c>
      <c r="K17" s="61">
        <v>75</v>
      </c>
      <c r="L17" s="22">
        <f t="shared" si="3"/>
        <v>195.1219512195122</v>
      </c>
      <c r="M17" s="61">
        <v>70</v>
      </c>
      <c r="N17" s="22">
        <f t="shared" si="4"/>
        <v>203.38983050847457</v>
      </c>
      <c r="O17" s="21">
        <v>7</v>
      </c>
      <c r="P17" s="21">
        <f t="shared" si="5"/>
        <v>100</v>
      </c>
      <c r="Q17" s="21">
        <v>13</v>
      </c>
      <c r="R17" s="21">
        <f t="shared" si="6"/>
        <v>37.5</v>
      </c>
      <c r="S17" s="60">
        <v>49</v>
      </c>
      <c r="T17" s="21">
        <f t="shared" si="7"/>
        <v>204.81927710843374</v>
      </c>
      <c r="U17" s="7">
        <v>7</v>
      </c>
      <c r="V17" s="21">
        <f t="shared" si="8"/>
        <v>138.46153846153845</v>
      </c>
      <c r="W17" s="60">
        <v>70</v>
      </c>
      <c r="X17" s="21">
        <f t="shared" si="9"/>
        <v>153.46534653465346</v>
      </c>
      <c r="Y17" s="29">
        <v>65</v>
      </c>
      <c r="Z17" s="7">
        <f t="shared" si="10"/>
        <v>146.7391304347826</v>
      </c>
      <c r="AA17" s="25">
        <f>SUM(F17+H17+J17+L17+N17+P17+R17+T17+V17+X17)</f>
        <v>1082.7579438326125</v>
      </c>
      <c r="AB17" s="18">
        <v>7</v>
      </c>
      <c r="AC17" s="66">
        <f>SUM(H17+J17+L17+N17+P17+R17+T17+V17+X17+Z17)</f>
        <v>1179.497074267395</v>
      </c>
    </row>
    <row r="18" spans="1:29" x14ac:dyDescent="0.3">
      <c r="A18" s="18">
        <v>8</v>
      </c>
      <c r="B18" s="20" t="s">
        <v>216</v>
      </c>
      <c r="C18" s="20" t="s">
        <v>118</v>
      </c>
      <c r="D18" s="20" t="s">
        <v>89</v>
      </c>
      <c r="E18" s="13"/>
      <c r="F18" s="7">
        <f t="shared" si="0"/>
        <v>0</v>
      </c>
      <c r="G18" s="6"/>
      <c r="H18" s="7">
        <f t="shared" si="1"/>
        <v>0</v>
      </c>
      <c r="I18" s="13"/>
      <c r="J18" s="22">
        <f t="shared" si="2"/>
        <v>0</v>
      </c>
      <c r="K18" s="64">
        <v>3</v>
      </c>
      <c r="L18" s="22">
        <f t="shared" si="3"/>
        <v>487.80487804878049</v>
      </c>
      <c r="M18" s="63">
        <v>36</v>
      </c>
      <c r="N18" s="22">
        <f t="shared" si="4"/>
        <v>347.45762711864404</v>
      </c>
      <c r="O18" s="20"/>
      <c r="P18" s="21">
        <f t="shared" si="5"/>
        <v>0</v>
      </c>
      <c r="Q18" s="20"/>
      <c r="R18" s="21">
        <f t="shared" si="6"/>
        <v>0</v>
      </c>
      <c r="S18" s="6"/>
      <c r="T18" s="21">
        <f t="shared" si="7"/>
        <v>0</v>
      </c>
      <c r="U18" s="6"/>
      <c r="V18" s="21">
        <f t="shared" si="8"/>
        <v>0</v>
      </c>
      <c r="W18" s="6"/>
      <c r="X18" s="21">
        <f t="shared" si="9"/>
        <v>0</v>
      </c>
      <c r="Y18" s="6"/>
      <c r="Z18" s="7">
        <f t="shared" si="10"/>
        <v>0</v>
      </c>
      <c r="AA18" s="25">
        <f t="shared" ref="AA18:AC34" si="11">SUM(F18+H18+J18+L18+N18+P18+R18+T18+V18+X18+Z18)</f>
        <v>835.26250516742448</v>
      </c>
      <c r="AB18" s="18">
        <v>8</v>
      </c>
      <c r="AC18" s="25">
        <f t="shared" si="11"/>
        <v>843.26250516742448</v>
      </c>
    </row>
    <row r="19" spans="1:29" x14ac:dyDescent="0.3">
      <c r="A19" s="18">
        <v>9</v>
      </c>
      <c r="B19" s="13" t="s">
        <v>163</v>
      </c>
      <c r="C19" s="13" t="s">
        <v>115</v>
      </c>
      <c r="D19" s="13" t="s">
        <v>243</v>
      </c>
      <c r="E19" s="13">
        <v>7</v>
      </c>
      <c r="F19" s="7">
        <f t="shared" si="0"/>
        <v>25</v>
      </c>
      <c r="G19" s="20"/>
      <c r="H19" s="7">
        <f t="shared" si="1"/>
        <v>0</v>
      </c>
      <c r="I19" s="20"/>
      <c r="J19" s="22">
        <f t="shared" si="2"/>
        <v>0</v>
      </c>
      <c r="K19" s="64">
        <v>112</v>
      </c>
      <c r="L19" s="22">
        <f t="shared" si="3"/>
        <v>44.715447154471548</v>
      </c>
      <c r="M19" s="63">
        <v>92</v>
      </c>
      <c r="N19" s="22">
        <f t="shared" si="4"/>
        <v>110.16949152542372</v>
      </c>
      <c r="O19" s="20"/>
      <c r="P19" s="21">
        <f t="shared" si="5"/>
        <v>0</v>
      </c>
      <c r="Q19" s="20">
        <v>3</v>
      </c>
      <c r="R19" s="21">
        <f t="shared" si="6"/>
        <v>162.5</v>
      </c>
      <c r="S19" s="6"/>
      <c r="T19" s="21">
        <f t="shared" si="7"/>
        <v>0</v>
      </c>
      <c r="U19" s="6">
        <v>3</v>
      </c>
      <c r="V19" s="21">
        <f t="shared" si="8"/>
        <v>230.76923076923077</v>
      </c>
      <c r="W19" s="6"/>
      <c r="X19" s="21">
        <f t="shared" si="9"/>
        <v>0</v>
      </c>
      <c r="Y19" s="62">
        <v>54</v>
      </c>
      <c r="Z19" s="7">
        <f t="shared" si="10"/>
        <v>206.52173913043478</v>
      </c>
      <c r="AA19" s="25">
        <f t="shared" si="11"/>
        <v>779.67590857956088</v>
      </c>
      <c r="AB19" s="18">
        <v>9</v>
      </c>
      <c r="AC19" s="25">
        <f t="shared" si="11"/>
        <v>763.67590857956088</v>
      </c>
    </row>
    <row r="20" spans="1:29" x14ac:dyDescent="0.3">
      <c r="A20" s="18">
        <v>10</v>
      </c>
      <c r="B20" s="20" t="s">
        <v>256</v>
      </c>
      <c r="C20" s="20" t="s">
        <v>105</v>
      </c>
      <c r="D20" s="20" t="s">
        <v>253</v>
      </c>
      <c r="E20" s="13">
        <v>3</v>
      </c>
      <c r="F20" s="7">
        <f t="shared" si="0"/>
        <v>125</v>
      </c>
      <c r="G20" s="20"/>
      <c r="H20" s="7">
        <f t="shared" si="1"/>
        <v>0</v>
      </c>
      <c r="I20" s="6">
        <v>7</v>
      </c>
      <c r="J20" s="22">
        <f t="shared" si="2"/>
        <v>83.333333333333329</v>
      </c>
      <c r="K20" s="6"/>
      <c r="L20" s="22">
        <f t="shared" si="3"/>
        <v>0</v>
      </c>
      <c r="M20" s="63">
        <v>102</v>
      </c>
      <c r="N20" s="22">
        <f t="shared" si="4"/>
        <v>67.79661016949153</v>
      </c>
      <c r="O20" s="20">
        <v>5</v>
      </c>
      <c r="P20" s="21">
        <f t="shared" si="5"/>
        <v>128.57142857142858</v>
      </c>
      <c r="Q20" s="20"/>
      <c r="R20" s="21">
        <f t="shared" si="6"/>
        <v>0</v>
      </c>
      <c r="S20" s="6"/>
      <c r="T20" s="21">
        <f t="shared" si="7"/>
        <v>0</v>
      </c>
      <c r="U20" s="6">
        <v>12</v>
      </c>
      <c r="V20" s="21">
        <f t="shared" si="8"/>
        <v>23.076923076923077</v>
      </c>
      <c r="W20" s="6"/>
      <c r="X20" s="21">
        <f t="shared" si="9"/>
        <v>0</v>
      </c>
      <c r="Y20" s="62">
        <v>69</v>
      </c>
      <c r="Z20" s="7">
        <f t="shared" si="10"/>
        <v>125</v>
      </c>
      <c r="AA20" s="25">
        <f t="shared" si="11"/>
        <v>552.77829515117651</v>
      </c>
      <c r="AB20" s="18">
        <v>10</v>
      </c>
      <c r="AC20" s="25">
        <f t="shared" si="11"/>
        <v>437.77829515117651</v>
      </c>
    </row>
    <row r="21" spans="1:29" x14ac:dyDescent="0.3">
      <c r="A21" s="18">
        <v>11</v>
      </c>
      <c r="B21" s="20" t="s">
        <v>648</v>
      </c>
      <c r="C21" s="20" t="s">
        <v>649</v>
      </c>
      <c r="D21" s="6" t="s">
        <v>650</v>
      </c>
      <c r="E21" s="22"/>
      <c r="F21" s="7">
        <f t="shared" si="0"/>
        <v>0</v>
      </c>
      <c r="G21" s="21"/>
      <c r="H21" s="7">
        <f t="shared" si="1"/>
        <v>0</v>
      </c>
      <c r="I21" s="22"/>
      <c r="J21" s="22">
        <f t="shared" si="2"/>
        <v>0</v>
      </c>
      <c r="K21" s="22"/>
      <c r="L21" s="22">
        <f t="shared" si="3"/>
        <v>0</v>
      </c>
      <c r="M21" s="22"/>
      <c r="N21" s="22">
        <f t="shared" si="4"/>
        <v>0</v>
      </c>
      <c r="O21" s="21">
        <v>6</v>
      </c>
      <c r="P21" s="21">
        <f t="shared" si="5"/>
        <v>114.28571428571429</v>
      </c>
      <c r="Q21" s="21">
        <v>8</v>
      </c>
      <c r="R21" s="21">
        <f t="shared" si="6"/>
        <v>100</v>
      </c>
      <c r="S21" s="7"/>
      <c r="T21" s="21">
        <f t="shared" si="7"/>
        <v>0</v>
      </c>
      <c r="U21" s="7">
        <v>8</v>
      </c>
      <c r="V21" s="21">
        <f t="shared" si="8"/>
        <v>115.38461538461539</v>
      </c>
      <c r="W21" s="7"/>
      <c r="X21" s="21">
        <f t="shared" si="9"/>
        <v>0</v>
      </c>
      <c r="Y21" s="7"/>
      <c r="Z21" s="7">
        <f t="shared" si="10"/>
        <v>0</v>
      </c>
      <c r="AA21" s="25">
        <f t="shared" si="11"/>
        <v>329.67032967032969</v>
      </c>
      <c r="AB21" s="18">
        <v>11</v>
      </c>
      <c r="AC21" s="25">
        <f t="shared" si="11"/>
        <v>340.67032967032969</v>
      </c>
    </row>
    <row r="22" spans="1:29" x14ac:dyDescent="0.3">
      <c r="A22" s="18">
        <v>12</v>
      </c>
      <c r="B22" s="13" t="s">
        <v>879</v>
      </c>
      <c r="C22" s="13" t="s">
        <v>880</v>
      </c>
      <c r="D22" s="13" t="s">
        <v>97</v>
      </c>
      <c r="E22" s="13"/>
      <c r="F22" s="7">
        <f t="shared" si="0"/>
        <v>0</v>
      </c>
      <c r="G22" s="13"/>
      <c r="H22" s="7">
        <f t="shared" si="1"/>
        <v>0</v>
      </c>
      <c r="I22" s="13"/>
      <c r="J22" s="22">
        <f t="shared" si="2"/>
        <v>0</v>
      </c>
      <c r="K22" s="13"/>
      <c r="L22" s="22">
        <f t="shared" si="3"/>
        <v>0</v>
      </c>
      <c r="M22" s="13"/>
      <c r="N22" s="22">
        <f t="shared" si="4"/>
        <v>0</v>
      </c>
      <c r="O22" s="20"/>
      <c r="P22" s="21">
        <f t="shared" si="5"/>
        <v>0</v>
      </c>
      <c r="Q22" s="20"/>
      <c r="R22" s="21">
        <f t="shared" si="6"/>
        <v>0</v>
      </c>
      <c r="S22" s="6"/>
      <c r="T22" s="21">
        <f t="shared" si="7"/>
        <v>0</v>
      </c>
      <c r="U22" s="6">
        <v>2</v>
      </c>
      <c r="V22" s="21">
        <f t="shared" si="8"/>
        <v>253.84615384615384</v>
      </c>
      <c r="W22" s="6"/>
      <c r="X22" s="21">
        <f t="shared" si="9"/>
        <v>0</v>
      </c>
      <c r="Y22" s="6"/>
      <c r="Z22" s="7">
        <f t="shared" si="10"/>
        <v>0</v>
      </c>
      <c r="AA22" s="25">
        <f t="shared" si="11"/>
        <v>253.84615384615384</v>
      </c>
      <c r="AB22" s="18">
        <v>12</v>
      </c>
      <c r="AC22" s="25">
        <f t="shared" si="11"/>
        <v>265.84615384615381</v>
      </c>
    </row>
    <row r="23" spans="1:29" x14ac:dyDescent="0.3">
      <c r="A23" s="18">
        <v>13</v>
      </c>
      <c r="B23" s="13" t="s">
        <v>647</v>
      </c>
      <c r="C23" s="13" t="s">
        <v>51</v>
      </c>
      <c r="D23" s="13" t="s">
        <v>253</v>
      </c>
      <c r="E23" s="13"/>
      <c r="F23" s="7">
        <f t="shared" si="0"/>
        <v>0</v>
      </c>
      <c r="G23" s="6"/>
      <c r="H23" s="7">
        <f t="shared" si="1"/>
        <v>0</v>
      </c>
      <c r="I23" s="20"/>
      <c r="J23" s="22">
        <f t="shared" si="2"/>
        <v>0</v>
      </c>
      <c r="K23" s="20"/>
      <c r="L23" s="22">
        <f t="shared" si="3"/>
        <v>0</v>
      </c>
      <c r="M23" s="13"/>
      <c r="N23" s="22">
        <f t="shared" si="4"/>
        <v>0</v>
      </c>
      <c r="O23" s="20"/>
      <c r="P23" s="21">
        <f t="shared" si="5"/>
        <v>0</v>
      </c>
      <c r="Q23" s="20">
        <v>6</v>
      </c>
      <c r="R23" s="21">
        <f t="shared" si="6"/>
        <v>125</v>
      </c>
      <c r="S23" s="6"/>
      <c r="T23" s="21">
        <f t="shared" si="7"/>
        <v>0</v>
      </c>
      <c r="U23" s="6"/>
      <c r="V23" s="21">
        <f t="shared" si="8"/>
        <v>0</v>
      </c>
      <c r="W23" s="6"/>
      <c r="X23" s="21">
        <f t="shared" si="9"/>
        <v>0</v>
      </c>
      <c r="Y23" s="6"/>
      <c r="Z23" s="7">
        <f t="shared" si="10"/>
        <v>0</v>
      </c>
      <c r="AA23" s="25">
        <f t="shared" si="11"/>
        <v>125</v>
      </c>
      <c r="AB23" s="18">
        <v>13</v>
      </c>
      <c r="AC23" s="25">
        <f t="shared" si="11"/>
        <v>138</v>
      </c>
    </row>
    <row r="24" spans="1:29" x14ac:dyDescent="0.3">
      <c r="A24" s="18">
        <v>14</v>
      </c>
      <c r="B24" s="13" t="s">
        <v>881</v>
      </c>
      <c r="C24" s="13" t="s">
        <v>55</v>
      </c>
      <c r="D24" s="13" t="s">
        <v>176</v>
      </c>
      <c r="E24" s="13"/>
      <c r="F24" s="7">
        <f t="shared" si="0"/>
        <v>0</v>
      </c>
      <c r="G24" s="6"/>
      <c r="H24" s="7">
        <f t="shared" si="1"/>
        <v>0</v>
      </c>
      <c r="I24" s="13"/>
      <c r="J24" s="22">
        <f t="shared" si="2"/>
        <v>0</v>
      </c>
      <c r="K24" s="20"/>
      <c r="L24" s="22">
        <f t="shared" si="3"/>
        <v>0</v>
      </c>
      <c r="M24" s="13"/>
      <c r="N24" s="22">
        <f t="shared" si="4"/>
        <v>0</v>
      </c>
      <c r="O24" s="20"/>
      <c r="P24" s="21">
        <f t="shared" si="5"/>
        <v>0</v>
      </c>
      <c r="Q24" s="20"/>
      <c r="R24" s="21">
        <f t="shared" si="6"/>
        <v>0</v>
      </c>
      <c r="S24" s="6"/>
      <c r="T24" s="21">
        <f t="shared" si="7"/>
        <v>0</v>
      </c>
      <c r="U24" s="6">
        <v>9</v>
      </c>
      <c r="V24" s="21">
        <f t="shared" si="8"/>
        <v>92.307692307692307</v>
      </c>
      <c r="W24" s="6"/>
      <c r="X24" s="21">
        <f t="shared" si="9"/>
        <v>0</v>
      </c>
      <c r="Y24" s="6"/>
      <c r="Z24" s="7">
        <f t="shared" si="10"/>
        <v>0</v>
      </c>
      <c r="AA24" s="25">
        <f t="shared" si="11"/>
        <v>92.307692307692307</v>
      </c>
      <c r="AB24" s="18">
        <v>14</v>
      </c>
      <c r="AC24" s="25">
        <f t="shared" si="11"/>
        <v>106.30769230769231</v>
      </c>
    </row>
    <row r="25" spans="1:29" x14ac:dyDescent="0.3">
      <c r="A25" s="18">
        <v>15</v>
      </c>
      <c r="B25" s="40" t="s">
        <v>42</v>
      </c>
      <c r="C25" s="40" t="s">
        <v>128</v>
      </c>
      <c r="D25" s="40" t="s">
        <v>123</v>
      </c>
      <c r="E25" s="13"/>
      <c r="F25" s="7">
        <f t="shared" si="0"/>
        <v>0</v>
      </c>
      <c r="G25" s="13"/>
      <c r="H25" s="7">
        <f t="shared" si="1"/>
        <v>0</v>
      </c>
      <c r="I25" s="13"/>
      <c r="J25" s="22">
        <f t="shared" si="2"/>
        <v>0</v>
      </c>
      <c r="K25" s="64">
        <v>119</v>
      </c>
      <c r="L25" s="22">
        <f t="shared" si="3"/>
        <v>16.260162601626018</v>
      </c>
      <c r="M25" s="63">
        <v>118</v>
      </c>
      <c r="N25" s="22">
        <v>2</v>
      </c>
      <c r="O25" s="20">
        <v>11</v>
      </c>
      <c r="P25" s="21">
        <f t="shared" si="5"/>
        <v>42.857142857142854</v>
      </c>
      <c r="Q25" s="20">
        <v>16</v>
      </c>
      <c r="R25" s="21">
        <v>7</v>
      </c>
      <c r="S25" s="6"/>
      <c r="T25" s="21">
        <f t="shared" si="7"/>
        <v>0</v>
      </c>
      <c r="U25" s="6"/>
      <c r="V25" s="21">
        <f t="shared" si="8"/>
        <v>0</v>
      </c>
      <c r="W25" s="6"/>
      <c r="X25" s="21">
        <f t="shared" si="9"/>
        <v>0</v>
      </c>
      <c r="Y25" s="6"/>
      <c r="Z25" s="7">
        <f t="shared" si="10"/>
        <v>0</v>
      </c>
      <c r="AA25" s="25">
        <f t="shared" si="11"/>
        <v>68.117305458768868</v>
      </c>
      <c r="AB25" s="18">
        <v>15</v>
      </c>
      <c r="AC25" s="25">
        <f t="shared" si="11"/>
        <v>83.117305458768868</v>
      </c>
    </row>
    <row r="26" spans="1:29" x14ac:dyDescent="0.3">
      <c r="A26" s="18">
        <v>16</v>
      </c>
      <c r="B26" s="20" t="s">
        <v>920</v>
      </c>
      <c r="C26" s="20" t="s">
        <v>684</v>
      </c>
      <c r="D26" s="20" t="s">
        <v>123</v>
      </c>
      <c r="E26" s="13"/>
      <c r="F26" s="7">
        <f t="shared" si="0"/>
        <v>0</v>
      </c>
      <c r="G26" s="6"/>
      <c r="H26" s="7">
        <f t="shared" si="1"/>
        <v>0</v>
      </c>
      <c r="I26" s="20"/>
      <c r="J26" s="22">
        <f t="shared" si="2"/>
        <v>0</v>
      </c>
      <c r="K26" s="20"/>
      <c r="L26" s="22">
        <f t="shared" si="3"/>
        <v>0</v>
      </c>
      <c r="M26" s="13"/>
      <c r="N26" s="22">
        <f t="shared" ref="N26:N34" si="12">IF(M26=0,,($M$9-M26)*$M$7*100/$M$9)</f>
        <v>0</v>
      </c>
      <c r="O26" s="20">
        <v>10</v>
      </c>
      <c r="P26" s="21">
        <f t="shared" si="5"/>
        <v>57.142857142857146</v>
      </c>
      <c r="Q26" s="20"/>
      <c r="R26" s="21">
        <f t="shared" ref="R26:R34" si="13">IF(Q26=0,,($Q$9-Q26)*$Q$7*100/$Q$9)</f>
        <v>0</v>
      </c>
      <c r="S26" s="6"/>
      <c r="T26" s="21">
        <f t="shared" si="7"/>
        <v>0</v>
      </c>
      <c r="U26" s="6"/>
      <c r="V26" s="21">
        <f t="shared" si="8"/>
        <v>0</v>
      </c>
      <c r="W26" s="6"/>
      <c r="X26" s="21">
        <f t="shared" si="9"/>
        <v>0</v>
      </c>
      <c r="Y26" s="6"/>
      <c r="Z26" s="7">
        <f t="shared" si="10"/>
        <v>0</v>
      </c>
      <c r="AA26" s="25">
        <f t="shared" si="11"/>
        <v>57.142857142857146</v>
      </c>
      <c r="AB26" s="18">
        <v>16</v>
      </c>
      <c r="AC26" s="25">
        <f t="shared" si="11"/>
        <v>73.142857142857139</v>
      </c>
    </row>
    <row r="27" spans="1:29" x14ac:dyDescent="0.3">
      <c r="A27" s="18">
        <v>17</v>
      </c>
      <c r="B27" s="13" t="s">
        <v>651</v>
      </c>
      <c r="C27" s="13" t="s">
        <v>96</v>
      </c>
      <c r="D27" s="13" t="s">
        <v>123</v>
      </c>
      <c r="E27" s="13"/>
      <c r="F27" s="7">
        <f t="shared" si="0"/>
        <v>0</v>
      </c>
      <c r="G27" s="6"/>
      <c r="H27" s="7">
        <f t="shared" si="1"/>
        <v>0</v>
      </c>
      <c r="I27" s="20"/>
      <c r="J27" s="22">
        <f t="shared" si="2"/>
        <v>0</v>
      </c>
      <c r="K27" s="20"/>
      <c r="L27" s="22">
        <f t="shared" si="3"/>
        <v>0</v>
      </c>
      <c r="M27" s="13"/>
      <c r="N27" s="22">
        <f t="shared" si="12"/>
        <v>0</v>
      </c>
      <c r="O27" s="20">
        <v>12</v>
      </c>
      <c r="P27" s="21">
        <f t="shared" si="5"/>
        <v>28.571428571428573</v>
      </c>
      <c r="Q27" s="20">
        <v>14</v>
      </c>
      <c r="R27" s="21">
        <f t="shared" si="13"/>
        <v>25</v>
      </c>
      <c r="S27" s="6"/>
      <c r="T27" s="21">
        <f t="shared" si="7"/>
        <v>0</v>
      </c>
      <c r="U27" s="6"/>
      <c r="V27" s="21">
        <f t="shared" si="8"/>
        <v>0</v>
      </c>
      <c r="W27" s="6"/>
      <c r="X27" s="21">
        <f t="shared" si="9"/>
        <v>0</v>
      </c>
      <c r="Y27" s="6"/>
      <c r="Z27" s="7">
        <f t="shared" si="10"/>
        <v>0</v>
      </c>
      <c r="AA27" s="25">
        <f t="shared" si="11"/>
        <v>53.571428571428569</v>
      </c>
      <c r="AB27" s="18">
        <v>17</v>
      </c>
      <c r="AC27" s="25">
        <f t="shared" si="11"/>
        <v>70.571428571428569</v>
      </c>
    </row>
    <row r="28" spans="1:29" x14ac:dyDescent="0.3">
      <c r="A28" s="18">
        <v>18</v>
      </c>
      <c r="B28" s="13" t="s">
        <v>652</v>
      </c>
      <c r="C28" s="13" t="s">
        <v>653</v>
      </c>
      <c r="D28" s="13" t="s">
        <v>650</v>
      </c>
      <c r="E28" s="22"/>
      <c r="F28" s="7">
        <f t="shared" si="0"/>
        <v>0</v>
      </c>
      <c r="G28" s="21"/>
      <c r="H28" s="7">
        <f t="shared" si="1"/>
        <v>0</v>
      </c>
      <c r="I28" s="22"/>
      <c r="J28" s="22">
        <f t="shared" si="2"/>
        <v>0</v>
      </c>
      <c r="K28" s="22"/>
      <c r="L28" s="22">
        <f t="shared" si="3"/>
        <v>0</v>
      </c>
      <c r="M28" s="22"/>
      <c r="N28" s="22">
        <f t="shared" si="12"/>
        <v>0</v>
      </c>
      <c r="O28" s="21">
        <v>13</v>
      </c>
      <c r="P28" s="21">
        <f t="shared" si="5"/>
        <v>14.285714285714286</v>
      </c>
      <c r="Q28" s="21">
        <v>15</v>
      </c>
      <c r="R28" s="21">
        <f t="shared" si="13"/>
        <v>12.5</v>
      </c>
      <c r="S28" s="7"/>
      <c r="T28" s="21">
        <f t="shared" si="7"/>
        <v>0</v>
      </c>
      <c r="U28" s="7"/>
      <c r="V28" s="21">
        <f t="shared" si="8"/>
        <v>0</v>
      </c>
      <c r="W28" s="7"/>
      <c r="X28" s="21">
        <f t="shared" si="9"/>
        <v>0</v>
      </c>
      <c r="Y28" s="7"/>
      <c r="Z28" s="7">
        <f t="shared" si="10"/>
        <v>0</v>
      </c>
      <c r="AA28" s="25">
        <f t="shared" si="11"/>
        <v>26.785714285714285</v>
      </c>
      <c r="AB28" s="18">
        <v>18</v>
      </c>
      <c r="AC28" s="25">
        <f t="shared" si="11"/>
        <v>44.785714285714285</v>
      </c>
    </row>
    <row r="29" spans="1:29" x14ac:dyDescent="0.3">
      <c r="A29" s="18">
        <v>19</v>
      </c>
      <c r="B29" s="13" t="s">
        <v>259</v>
      </c>
      <c r="C29" s="13" t="s">
        <v>260</v>
      </c>
      <c r="D29" s="13" t="s">
        <v>243</v>
      </c>
      <c r="E29" s="22">
        <v>8</v>
      </c>
      <c r="F29" s="7">
        <f>25/2</f>
        <v>12.5</v>
      </c>
      <c r="G29" s="21"/>
      <c r="H29" s="7">
        <f t="shared" si="1"/>
        <v>0</v>
      </c>
      <c r="I29" s="22"/>
      <c r="J29" s="22">
        <f t="shared" si="2"/>
        <v>0</v>
      </c>
      <c r="K29" s="22"/>
      <c r="L29" s="22">
        <f t="shared" si="3"/>
        <v>0</v>
      </c>
      <c r="M29" s="22"/>
      <c r="N29" s="22">
        <f t="shared" si="12"/>
        <v>0</v>
      </c>
      <c r="O29" s="21"/>
      <c r="P29" s="21">
        <f t="shared" si="5"/>
        <v>0</v>
      </c>
      <c r="Q29" s="21"/>
      <c r="R29" s="21">
        <f t="shared" si="13"/>
        <v>0</v>
      </c>
      <c r="S29" s="7"/>
      <c r="T29" s="21">
        <f t="shared" si="7"/>
        <v>0</v>
      </c>
      <c r="U29" s="7"/>
      <c r="V29" s="21">
        <f t="shared" si="8"/>
        <v>0</v>
      </c>
      <c r="W29" s="7"/>
      <c r="X29" s="21">
        <f t="shared" si="9"/>
        <v>0</v>
      </c>
      <c r="Y29" s="7"/>
      <c r="Z29" s="7">
        <f t="shared" si="10"/>
        <v>0</v>
      </c>
      <c r="AA29" s="25">
        <f t="shared" si="11"/>
        <v>12.5</v>
      </c>
      <c r="AB29" s="18">
        <v>19</v>
      </c>
      <c r="AC29" s="25">
        <f t="shared" si="11"/>
        <v>19</v>
      </c>
    </row>
    <row r="30" spans="1:29" x14ac:dyDescent="0.3">
      <c r="A30" s="18">
        <v>20</v>
      </c>
      <c r="B30" s="20" t="s">
        <v>882</v>
      </c>
      <c r="C30" s="20" t="s">
        <v>883</v>
      </c>
      <c r="D30" s="6" t="s">
        <v>628</v>
      </c>
      <c r="E30" s="13"/>
      <c r="F30" s="7">
        <f>IF(E30=0,,($E$9-E30)*$E$7*100/$E$9)</f>
        <v>0</v>
      </c>
      <c r="G30" s="13"/>
      <c r="H30" s="7">
        <f t="shared" si="1"/>
        <v>0</v>
      </c>
      <c r="I30" s="13"/>
      <c r="J30" s="22">
        <f t="shared" si="2"/>
        <v>0</v>
      </c>
      <c r="K30" s="20"/>
      <c r="L30" s="22">
        <f t="shared" si="3"/>
        <v>0</v>
      </c>
      <c r="M30" s="13"/>
      <c r="N30" s="22">
        <f t="shared" si="12"/>
        <v>0</v>
      </c>
      <c r="O30" s="20"/>
      <c r="P30" s="21">
        <f t="shared" si="5"/>
        <v>0</v>
      </c>
      <c r="Q30" s="20"/>
      <c r="R30" s="21">
        <f t="shared" si="13"/>
        <v>0</v>
      </c>
      <c r="S30" s="6"/>
      <c r="T30" s="21">
        <f t="shared" si="7"/>
        <v>0</v>
      </c>
      <c r="U30" s="6">
        <v>13</v>
      </c>
      <c r="V30" s="21">
        <v>11</v>
      </c>
      <c r="W30" s="6"/>
      <c r="X30" s="21">
        <f t="shared" si="9"/>
        <v>0</v>
      </c>
      <c r="Y30" s="6"/>
      <c r="Z30" s="7">
        <f t="shared" si="10"/>
        <v>0</v>
      </c>
      <c r="AA30" s="25">
        <f t="shared" si="11"/>
        <v>11</v>
      </c>
      <c r="AB30" s="18">
        <v>20</v>
      </c>
      <c r="AC30" s="25">
        <f t="shared" si="11"/>
        <v>31</v>
      </c>
    </row>
    <row r="31" spans="1:29" x14ac:dyDescent="0.3">
      <c r="A31" s="18">
        <v>21</v>
      </c>
      <c r="B31" s="20" t="s">
        <v>921</v>
      </c>
      <c r="C31" s="20" t="s">
        <v>69</v>
      </c>
      <c r="D31" s="20" t="s">
        <v>922</v>
      </c>
      <c r="E31" s="13"/>
      <c r="F31" s="7">
        <f>IF(E31=0,,($E$9-E31)*$E$7*100/$E$9)</f>
        <v>0</v>
      </c>
      <c r="G31" s="6"/>
      <c r="H31" s="7">
        <f t="shared" si="1"/>
        <v>0</v>
      </c>
      <c r="I31" s="20"/>
      <c r="J31" s="22">
        <f t="shared" si="2"/>
        <v>0</v>
      </c>
      <c r="K31" s="20"/>
      <c r="L31" s="22">
        <f t="shared" si="3"/>
        <v>0</v>
      </c>
      <c r="M31" s="13"/>
      <c r="N31" s="22">
        <f t="shared" si="12"/>
        <v>0</v>
      </c>
      <c r="O31" s="20">
        <v>14</v>
      </c>
      <c r="P31" s="21">
        <v>7</v>
      </c>
      <c r="Q31" s="20"/>
      <c r="R31" s="21">
        <f t="shared" si="13"/>
        <v>0</v>
      </c>
      <c r="S31" s="6"/>
      <c r="T31" s="21">
        <f t="shared" si="7"/>
        <v>0</v>
      </c>
      <c r="U31" s="6"/>
      <c r="V31" s="21">
        <f>IF(U31=0,,($U$9-U31)*$U$7*100/$U$9)</f>
        <v>0</v>
      </c>
      <c r="W31" s="6"/>
      <c r="X31" s="21">
        <f t="shared" si="9"/>
        <v>0</v>
      </c>
      <c r="Y31" s="6"/>
      <c r="Z31" s="7">
        <f t="shared" si="10"/>
        <v>0</v>
      </c>
      <c r="AA31" s="25">
        <f t="shared" si="11"/>
        <v>7</v>
      </c>
      <c r="AB31" s="18">
        <v>21</v>
      </c>
      <c r="AC31" s="25">
        <f t="shared" si="11"/>
        <v>28</v>
      </c>
    </row>
    <row r="32" spans="1:29" x14ac:dyDescent="0.3">
      <c r="A32" s="18">
        <v>23</v>
      </c>
      <c r="B32" s="6"/>
      <c r="C32" s="6"/>
      <c r="D32" s="6"/>
      <c r="E32" s="13"/>
      <c r="F32" s="7">
        <f>IF(E32=0,,($E$9-E32)*$E$7*100/$E$9)</f>
        <v>0</v>
      </c>
      <c r="G32" s="13"/>
      <c r="H32" s="7">
        <f t="shared" si="1"/>
        <v>0</v>
      </c>
      <c r="I32" s="13"/>
      <c r="J32" s="22">
        <f t="shared" si="2"/>
        <v>0</v>
      </c>
      <c r="K32" s="20"/>
      <c r="L32" s="22">
        <f t="shared" si="3"/>
        <v>0</v>
      </c>
      <c r="M32" s="13"/>
      <c r="N32" s="22">
        <f t="shared" si="12"/>
        <v>0</v>
      </c>
      <c r="O32" s="20"/>
      <c r="P32" s="21">
        <f>IF(O32=0,,($O$9-O32)*$O$7*100/$O$9)</f>
        <v>0</v>
      </c>
      <c r="Q32" s="20"/>
      <c r="R32" s="21">
        <f t="shared" si="13"/>
        <v>0</v>
      </c>
      <c r="S32" s="6"/>
      <c r="T32" s="21"/>
      <c r="U32" s="6"/>
      <c r="V32" s="21">
        <f>IF(U32=0,,($U$9-U32)*$U$7*100/$U$9)</f>
        <v>0</v>
      </c>
      <c r="W32" s="6"/>
      <c r="X32" s="21">
        <f t="shared" si="9"/>
        <v>0</v>
      </c>
      <c r="Y32" s="6"/>
      <c r="Z32" s="7">
        <f t="shared" si="10"/>
        <v>0</v>
      </c>
      <c r="AA32" s="25">
        <f t="shared" si="11"/>
        <v>0</v>
      </c>
      <c r="AB32" s="18">
        <v>23</v>
      </c>
      <c r="AC32" s="25">
        <f t="shared" si="11"/>
        <v>23</v>
      </c>
    </row>
    <row r="33" spans="1:29" x14ac:dyDescent="0.3">
      <c r="A33" s="18">
        <v>24</v>
      </c>
      <c r="B33" s="6"/>
      <c r="C33" s="6"/>
      <c r="D33" s="6"/>
      <c r="E33" s="13"/>
      <c r="F33" s="7">
        <f>IF(E33=0,,($E$9-E33)*$E$7*100/$E$9)</f>
        <v>0</v>
      </c>
      <c r="G33" s="6"/>
      <c r="H33" s="7">
        <f t="shared" si="1"/>
        <v>0</v>
      </c>
      <c r="I33" s="20"/>
      <c r="J33" s="22">
        <f t="shared" si="2"/>
        <v>0</v>
      </c>
      <c r="K33" s="20"/>
      <c r="L33" s="22">
        <f t="shared" si="3"/>
        <v>0</v>
      </c>
      <c r="M33" s="13"/>
      <c r="N33" s="22">
        <f t="shared" si="12"/>
        <v>0</v>
      </c>
      <c r="O33" s="20"/>
      <c r="P33" s="21">
        <f>IF(O33=0,,($O$9-O33)*$O$7*100/$O$9)</f>
        <v>0</v>
      </c>
      <c r="Q33" s="20"/>
      <c r="R33" s="21">
        <f t="shared" si="13"/>
        <v>0</v>
      </c>
      <c r="S33" s="6"/>
      <c r="T33" s="21">
        <f>IF(S33=0,,($S$9-S33)*$S$7*100/$S$9)</f>
        <v>0</v>
      </c>
      <c r="U33" s="6"/>
      <c r="V33" s="21">
        <f>IF(U33=0,,($U$9-U33)*$U$7*100/$U$9)</f>
        <v>0</v>
      </c>
      <c r="W33" s="6"/>
      <c r="X33" s="21">
        <f t="shared" si="9"/>
        <v>0</v>
      </c>
      <c r="Y33" s="6"/>
      <c r="Z33" s="7">
        <f t="shared" si="10"/>
        <v>0</v>
      </c>
      <c r="AA33" s="25">
        <f t="shared" si="11"/>
        <v>0</v>
      </c>
      <c r="AB33" s="18">
        <v>24</v>
      </c>
      <c r="AC33" s="25">
        <f t="shared" si="11"/>
        <v>24</v>
      </c>
    </row>
    <row r="34" spans="1:29" x14ac:dyDescent="0.3">
      <c r="A34" s="18">
        <v>25</v>
      </c>
      <c r="B34" s="6"/>
      <c r="C34" s="6"/>
      <c r="D34" s="6"/>
      <c r="E34" s="13"/>
      <c r="F34" s="7">
        <f>IF(E34=0,,($E$9-E34)*$E$7*100/$E$9)</f>
        <v>0</v>
      </c>
      <c r="G34" s="6"/>
      <c r="H34" s="7">
        <f t="shared" si="1"/>
        <v>0</v>
      </c>
      <c r="I34" s="13"/>
      <c r="J34" s="22">
        <f t="shared" si="2"/>
        <v>0</v>
      </c>
      <c r="K34" s="20"/>
      <c r="L34" s="22">
        <f t="shared" si="3"/>
        <v>0</v>
      </c>
      <c r="M34" s="13"/>
      <c r="N34" s="22">
        <f t="shared" si="12"/>
        <v>0</v>
      </c>
      <c r="O34" s="20"/>
      <c r="P34" s="21">
        <f>IF(O34=0,,($O$9-O34)*$O$7*100/$O$9)</f>
        <v>0</v>
      </c>
      <c r="Q34" s="20"/>
      <c r="R34" s="21">
        <f t="shared" si="13"/>
        <v>0</v>
      </c>
      <c r="S34" s="6"/>
      <c r="T34" s="21">
        <f>IF(S34=0,,($S$9-S34)*$S$7*100/$S$9)</f>
        <v>0</v>
      </c>
      <c r="U34" s="6"/>
      <c r="V34" s="21">
        <f>IF(U34=0,,($U$9-U34)*$U$7*100/$U$9)</f>
        <v>0</v>
      </c>
      <c r="W34" s="6"/>
      <c r="X34" s="21">
        <f t="shared" si="9"/>
        <v>0</v>
      </c>
      <c r="Y34" s="6"/>
      <c r="Z34" s="7">
        <f t="shared" si="10"/>
        <v>0</v>
      </c>
      <c r="AA34" s="25">
        <f t="shared" si="11"/>
        <v>0</v>
      </c>
      <c r="AB34" s="18">
        <v>25</v>
      </c>
      <c r="AC34" s="25">
        <f t="shared" si="11"/>
        <v>25</v>
      </c>
    </row>
    <row r="35" spans="1:29" x14ac:dyDescent="0.3">
      <c r="A35" s="18">
        <v>26</v>
      </c>
      <c r="B35" s="13"/>
      <c r="C35" s="13"/>
      <c r="D35" s="13"/>
      <c r="E35" s="13"/>
      <c r="F35" s="7">
        <f t="shared" ref="F35:F38" si="14">IF(E35=0,,($E$9-E35)*$E$7*100/$E$9)</f>
        <v>0</v>
      </c>
      <c r="G35" s="13"/>
      <c r="H35" s="7">
        <f t="shared" ref="H35:H38" si="15">IF(G35=0,,($G$9-G35)*$G$7*100/$G$9)</f>
        <v>0</v>
      </c>
      <c r="I35" s="13"/>
      <c r="J35" s="22">
        <f t="shared" ref="J35:J38" si="16">IF(I35=0,,($I$9-I35)*$I$7*100/$I$9)</f>
        <v>0</v>
      </c>
      <c r="K35" s="20"/>
      <c r="L35" s="22">
        <f t="shared" ref="L35:L37" si="17">IF(K35=0,,($K$9-K35)*$K$7*100/$K$9)</f>
        <v>0</v>
      </c>
      <c r="M35" s="13"/>
      <c r="N35" s="22">
        <f t="shared" ref="N35:N38" si="18">IF(M35=0,,($M$9-M35)*$M$7*100/$M$9)</f>
        <v>0</v>
      </c>
      <c r="O35" s="20"/>
      <c r="P35" s="21">
        <f t="shared" ref="P35:P38" si="19">IF(O35=0,,($O$9-O35)*$O$7*100/$O$9)</f>
        <v>0</v>
      </c>
      <c r="Q35" s="20"/>
      <c r="R35" s="21">
        <f t="shared" ref="R35:R38" si="20">IF(Q35=0,,($Q$9-Q35)*$Q$7*100/$Q$9)</f>
        <v>0</v>
      </c>
      <c r="S35" s="6"/>
      <c r="T35" s="21"/>
      <c r="U35" s="6"/>
      <c r="V35" s="21">
        <f t="shared" ref="V35:V38" si="21">IF(U35=0,,($U$9-U35)*$U$7*100/$U$9)</f>
        <v>0</v>
      </c>
      <c r="W35" s="6"/>
      <c r="X35" s="21">
        <f t="shared" ref="X35:X38" si="22">IF(W35=0,,($W$9-W35)*$W$7*100/$W$9)</f>
        <v>0</v>
      </c>
      <c r="Y35" s="6"/>
      <c r="Z35" s="7">
        <f t="shared" ref="Z35:Z38" si="23">IF(Y35=0,,($Y$9-Y35)*$Y$7*100/$Y$9)</f>
        <v>0</v>
      </c>
      <c r="AA35" s="25">
        <f t="shared" ref="AA35:AC38" si="24">SUM(F35+H35+J35+L35+N35+P35+R35+T35+V35+X35+Z35)</f>
        <v>0</v>
      </c>
      <c r="AB35" s="18">
        <v>26</v>
      </c>
      <c r="AC35" s="25">
        <f t="shared" si="24"/>
        <v>26</v>
      </c>
    </row>
    <row r="36" spans="1:29" x14ac:dyDescent="0.3">
      <c r="A36" s="18">
        <v>27</v>
      </c>
      <c r="B36" s="6"/>
      <c r="C36" s="6"/>
      <c r="D36" s="6"/>
      <c r="E36" s="13"/>
      <c r="F36" s="7">
        <f t="shared" si="14"/>
        <v>0</v>
      </c>
      <c r="G36" s="6"/>
      <c r="H36" s="7">
        <f t="shared" si="15"/>
        <v>0</v>
      </c>
      <c r="I36" s="20"/>
      <c r="J36" s="22">
        <f t="shared" si="16"/>
        <v>0</v>
      </c>
      <c r="K36" s="20"/>
      <c r="L36" s="22">
        <f t="shared" si="17"/>
        <v>0</v>
      </c>
      <c r="M36" s="13"/>
      <c r="N36" s="22">
        <f t="shared" si="18"/>
        <v>0</v>
      </c>
      <c r="O36" s="20"/>
      <c r="P36" s="21">
        <f t="shared" si="19"/>
        <v>0</v>
      </c>
      <c r="Q36" s="20"/>
      <c r="R36" s="21">
        <f t="shared" si="20"/>
        <v>0</v>
      </c>
      <c r="S36" s="6"/>
      <c r="T36" s="21">
        <f>IF(S36=0,,($S$9-S36)*$S$7*100/$S$9)</f>
        <v>0</v>
      </c>
      <c r="U36" s="6"/>
      <c r="V36" s="21">
        <f t="shared" si="21"/>
        <v>0</v>
      </c>
      <c r="W36" s="6"/>
      <c r="X36" s="21">
        <f t="shared" si="22"/>
        <v>0</v>
      </c>
      <c r="Y36" s="6"/>
      <c r="Z36" s="7">
        <f t="shared" si="23"/>
        <v>0</v>
      </c>
      <c r="AA36" s="25">
        <f t="shared" si="24"/>
        <v>0</v>
      </c>
      <c r="AB36" s="18">
        <v>27</v>
      </c>
      <c r="AC36" s="25">
        <f t="shared" si="24"/>
        <v>27</v>
      </c>
    </row>
    <row r="37" spans="1:29" x14ac:dyDescent="0.3">
      <c r="A37" s="18">
        <v>28</v>
      </c>
      <c r="B37" s="6"/>
      <c r="C37" s="6"/>
      <c r="D37" s="6"/>
      <c r="E37" s="13"/>
      <c r="F37" s="7">
        <f t="shared" si="14"/>
        <v>0</v>
      </c>
      <c r="G37" s="13"/>
      <c r="H37" s="7">
        <f t="shared" si="15"/>
        <v>0</v>
      </c>
      <c r="I37" s="13"/>
      <c r="J37" s="22">
        <f t="shared" si="16"/>
        <v>0</v>
      </c>
      <c r="K37" s="20"/>
      <c r="L37" s="22">
        <f t="shared" si="17"/>
        <v>0</v>
      </c>
      <c r="M37" s="13"/>
      <c r="N37" s="22">
        <f t="shared" si="18"/>
        <v>0</v>
      </c>
      <c r="O37" s="20"/>
      <c r="P37" s="21">
        <f t="shared" si="19"/>
        <v>0</v>
      </c>
      <c r="Q37" s="20"/>
      <c r="R37" s="21">
        <f t="shared" si="20"/>
        <v>0</v>
      </c>
      <c r="S37" s="6"/>
      <c r="T37" s="21"/>
      <c r="U37" s="6"/>
      <c r="V37" s="21">
        <f t="shared" si="21"/>
        <v>0</v>
      </c>
      <c r="W37" s="6"/>
      <c r="X37" s="21">
        <f t="shared" si="22"/>
        <v>0</v>
      </c>
      <c r="Y37" s="6"/>
      <c r="Z37" s="7">
        <f t="shared" si="23"/>
        <v>0</v>
      </c>
      <c r="AA37" s="25">
        <f t="shared" si="24"/>
        <v>0</v>
      </c>
      <c r="AB37" s="18">
        <v>28</v>
      </c>
      <c r="AC37" s="25">
        <f t="shared" si="24"/>
        <v>28</v>
      </c>
    </row>
    <row r="38" spans="1:29" x14ac:dyDescent="0.3">
      <c r="A38" s="18">
        <v>29</v>
      </c>
      <c r="B38" s="13"/>
      <c r="C38" s="13"/>
      <c r="D38" s="13"/>
      <c r="E38" s="13"/>
      <c r="F38" s="7">
        <f t="shared" si="14"/>
        <v>0</v>
      </c>
      <c r="G38" s="13"/>
      <c r="H38" s="7">
        <f t="shared" si="15"/>
        <v>0</v>
      </c>
      <c r="I38" s="13"/>
      <c r="J38" s="22">
        <f t="shared" si="16"/>
        <v>0</v>
      </c>
      <c r="K38" s="20"/>
      <c r="L38" s="22">
        <v>0</v>
      </c>
      <c r="M38" s="13"/>
      <c r="N38" s="22">
        <f t="shared" si="18"/>
        <v>0</v>
      </c>
      <c r="O38" s="20"/>
      <c r="P38" s="21">
        <f t="shared" si="19"/>
        <v>0</v>
      </c>
      <c r="Q38" s="20"/>
      <c r="R38" s="21">
        <f t="shared" si="20"/>
        <v>0</v>
      </c>
      <c r="S38" s="6"/>
      <c r="T38" s="21"/>
      <c r="U38" s="6"/>
      <c r="V38" s="21">
        <f t="shared" si="21"/>
        <v>0</v>
      </c>
      <c r="W38" s="6"/>
      <c r="X38" s="21">
        <f t="shared" si="22"/>
        <v>0</v>
      </c>
      <c r="Y38" s="6"/>
      <c r="Z38" s="7">
        <f t="shared" si="23"/>
        <v>0</v>
      </c>
      <c r="AA38" s="25">
        <f t="shared" si="24"/>
        <v>0</v>
      </c>
      <c r="AB38" s="18">
        <v>29</v>
      </c>
      <c r="AC38" s="25">
        <f t="shared" si="24"/>
        <v>29</v>
      </c>
    </row>
    <row r="39" spans="1:29" x14ac:dyDescent="0.3">
      <c r="A39" s="18">
        <v>30</v>
      </c>
      <c r="B39" s="13"/>
      <c r="C39" s="13"/>
      <c r="D39" s="13"/>
      <c r="E39" s="13"/>
      <c r="F39" s="7">
        <f t="shared" ref="F39:F48" si="25">IF(E39=0,,($E$9-E39)*$E$7*100/$E$9)</f>
        <v>0</v>
      </c>
      <c r="G39" s="13"/>
      <c r="H39" s="7">
        <f t="shared" ref="H39:H48" si="26">IF(G39=0,,($G$9-G39)*$G$7*100/$G$9)</f>
        <v>0</v>
      </c>
      <c r="I39" s="13"/>
      <c r="J39" s="22">
        <f t="shared" ref="J39:J48" si="27">IF(I39=0,,($I$9-I39)*$I$7*100/$I$9)</f>
        <v>0</v>
      </c>
      <c r="K39" s="13"/>
      <c r="L39" s="22">
        <f t="shared" ref="L39:L48" si="28">IF(K39=0,,($K$9-K39)*$K$7*100/$K$9)</f>
        <v>0</v>
      </c>
      <c r="M39" s="13"/>
      <c r="N39" s="22">
        <f t="shared" ref="N39:N48" si="29">IF(M39=0,,($M$9-M39)*$M$7*100/$M$9)</f>
        <v>0</v>
      </c>
      <c r="O39" s="20"/>
      <c r="P39" s="21">
        <f t="shared" ref="P39:P48" si="30">IF(O39=0,,($O$9-O39)*$O$7*100/$O$9)</f>
        <v>0</v>
      </c>
      <c r="Q39" s="20"/>
      <c r="R39" s="21">
        <f t="shared" ref="R39:R48" si="31">IF(Q39=0,,($Q$9-Q39)*$Q$7*100/$Q$9)</f>
        <v>0</v>
      </c>
      <c r="S39" s="6"/>
      <c r="T39" s="21">
        <f t="shared" ref="T39:T48" si="32">IF(S39=0,,($S$9-S39)*$S$7*100/$S$9)</f>
        <v>0</v>
      </c>
      <c r="U39" s="6"/>
      <c r="V39" s="21">
        <f t="shared" ref="V39:V48" si="33">IF(U39=0,,($U$9-U39)*$U$7*100/$U$9)</f>
        <v>0</v>
      </c>
      <c r="W39" s="6"/>
      <c r="X39" s="21">
        <f t="shared" ref="X39:X48" si="34">IF(W39=0,,($W$9-W39)*$W$7*100/$W$9)</f>
        <v>0</v>
      </c>
      <c r="Y39" s="6"/>
      <c r="Z39" s="7">
        <f t="shared" ref="Z39:Z48" si="35">IF(Y39=0,,($Y$9-Y39)*$Y$7*100/$Y$9)</f>
        <v>0</v>
      </c>
      <c r="AA39" s="25">
        <f t="shared" ref="AA39:AC47" si="36">SUM(F39+H39+J39+L39+N39+P39+R39+T39+V39+X39+Z39)</f>
        <v>0</v>
      </c>
      <c r="AB39" s="18">
        <v>30</v>
      </c>
      <c r="AC39" s="25">
        <f t="shared" si="36"/>
        <v>30</v>
      </c>
    </row>
    <row r="40" spans="1:29" x14ac:dyDescent="0.3">
      <c r="A40" s="18">
        <v>31</v>
      </c>
      <c r="B40" s="13"/>
      <c r="C40" s="13"/>
      <c r="D40" s="13"/>
      <c r="E40" s="13"/>
      <c r="F40" s="7">
        <f t="shared" si="25"/>
        <v>0</v>
      </c>
      <c r="G40" s="13"/>
      <c r="H40" s="7">
        <f t="shared" si="26"/>
        <v>0</v>
      </c>
      <c r="I40" s="13"/>
      <c r="J40" s="22">
        <f t="shared" si="27"/>
        <v>0</v>
      </c>
      <c r="K40" s="13"/>
      <c r="L40" s="22">
        <f t="shared" si="28"/>
        <v>0</v>
      </c>
      <c r="M40" s="13"/>
      <c r="N40" s="22">
        <f t="shared" si="29"/>
        <v>0</v>
      </c>
      <c r="O40" s="20"/>
      <c r="P40" s="21">
        <f t="shared" si="30"/>
        <v>0</v>
      </c>
      <c r="Q40" s="20"/>
      <c r="R40" s="21">
        <f t="shared" si="31"/>
        <v>0</v>
      </c>
      <c r="S40" s="6"/>
      <c r="T40" s="21">
        <f t="shared" si="32"/>
        <v>0</v>
      </c>
      <c r="U40" s="6"/>
      <c r="V40" s="21">
        <f t="shared" si="33"/>
        <v>0</v>
      </c>
      <c r="W40" s="6"/>
      <c r="X40" s="21">
        <f t="shared" si="34"/>
        <v>0</v>
      </c>
      <c r="Y40" s="6"/>
      <c r="Z40" s="7">
        <f t="shared" si="35"/>
        <v>0</v>
      </c>
      <c r="AA40" s="25">
        <f t="shared" si="36"/>
        <v>0</v>
      </c>
      <c r="AB40" s="18">
        <v>31</v>
      </c>
      <c r="AC40" s="25">
        <f t="shared" si="36"/>
        <v>31</v>
      </c>
    </row>
    <row r="41" spans="1:29" x14ac:dyDescent="0.3">
      <c r="A41" s="18">
        <v>32</v>
      </c>
      <c r="E41" s="13"/>
      <c r="F41" s="7">
        <f t="shared" si="25"/>
        <v>0</v>
      </c>
      <c r="G41" s="13"/>
      <c r="H41" s="7">
        <f t="shared" si="26"/>
        <v>0</v>
      </c>
      <c r="I41" s="13"/>
      <c r="J41" s="22">
        <f t="shared" si="27"/>
        <v>0</v>
      </c>
      <c r="K41" s="13"/>
      <c r="L41" s="22">
        <f t="shared" si="28"/>
        <v>0</v>
      </c>
      <c r="M41" s="13"/>
      <c r="N41" s="22">
        <f t="shared" si="29"/>
        <v>0</v>
      </c>
      <c r="O41" s="20"/>
      <c r="P41" s="21">
        <f t="shared" si="30"/>
        <v>0</v>
      </c>
      <c r="Q41" s="20"/>
      <c r="R41" s="21">
        <f t="shared" si="31"/>
        <v>0</v>
      </c>
      <c r="S41" s="6"/>
      <c r="T41" s="21">
        <f t="shared" si="32"/>
        <v>0</v>
      </c>
      <c r="U41" s="6"/>
      <c r="V41" s="21">
        <f t="shared" si="33"/>
        <v>0</v>
      </c>
      <c r="W41" s="6"/>
      <c r="X41" s="21">
        <f t="shared" si="34"/>
        <v>0</v>
      </c>
      <c r="Y41" s="6"/>
      <c r="Z41" s="7">
        <f t="shared" si="35"/>
        <v>0</v>
      </c>
      <c r="AA41" s="25">
        <f t="shared" si="36"/>
        <v>0</v>
      </c>
      <c r="AB41" s="18">
        <v>32</v>
      </c>
      <c r="AC41" s="25">
        <f t="shared" si="36"/>
        <v>32</v>
      </c>
    </row>
    <row r="42" spans="1:29" x14ac:dyDescent="0.3">
      <c r="A42" s="18">
        <v>33</v>
      </c>
      <c r="B42" s="13"/>
      <c r="C42" s="13"/>
      <c r="D42" s="13"/>
      <c r="E42" s="13"/>
      <c r="F42" s="7">
        <f t="shared" si="25"/>
        <v>0</v>
      </c>
      <c r="G42" s="6"/>
      <c r="H42" s="7">
        <f t="shared" si="26"/>
        <v>0</v>
      </c>
      <c r="I42" s="20"/>
      <c r="J42" s="22">
        <f t="shared" si="27"/>
        <v>0</v>
      </c>
      <c r="K42" s="20"/>
      <c r="L42" s="22">
        <f t="shared" si="28"/>
        <v>0</v>
      </c>
      <c r="M42" s="13"/>
      <c r="N42" s="22">
        <f t="shared" si="29"/>
        <v>0</v>
      </c>
      <c r="O42" s="20"/>
      <c r="P42" s="21">
        <f t="shared" si="30"/>
        <v>0</v>
      </c>
      <c r="Q42" s="20"/>
      <c r="R42" s="21">
        <f t="shared" si="31"/>
        <v>0</v>
      </c>
      <c r="S42" s="6"/>
      <c r="T42" s="21">
        <f t="shared" si="32"/>
        <v>0</v>
      </c>
      <c r="U42" s="6"/>
      <c r="V42" s="21">
        <f t="shared" si="33"/>
        <v>0</v>
      </c>
      <c r="W42" s="6"/>
      <c r="X42" s="21">
        <f t="shared" si="34"/>
        <v>0</v>
      </c>
      <c r="Y42" s="6"/>
      <c r="Z42" s="7">
        <f t="shared" si="35"/>
        <v>0</v>
      </c>
      <c r="AA42" s="25">
        <f t="shared" si="36"/>
        <v>0</v>
      </c>
      <c r="AB42" s="18">
        <v>33</v>
      </c>
      <c r="AC42" s="25">
        <f t="shared" si="36"/>
        <v>33</v>
      </c>
    </row>
    <row r="43" spans="1:29" x14ac:dyDescent="0.3">
      <c r="A43" s="18">
        <v>34</v>
      </c>
      <c r="B43" s="13"/>
      <c r="C43" s="13"/>
      <c r="D43" s="13"/>
      <c r="E43" s="13"/>
      <c r="F43" s="7">
        <f t="shared" si="25"/>
        <v>0</v>
      </c>
      <c r="G43" s="6"/>
      <c r="H43" s="7">
        <f t="shared" si="26"/>
        <v>0</v>
      </c>
      <c r="I43" s="13"/>
      <c r="J43" s="22">
        <f t="shared" si="27"/>
        <v>0</v>
      </c>
      <c r="K43" s="20"/>
      <c r="L43" s="22">
        <f t="shared" si="28"/>
        <v>0</v>
      </c>
      <c r="M43" s="13"/>
      <c r="N43" s="22">
        <f t="shared" si="29"/>
        <v>0</v>
      </c>
      <c r="O43" s="20"/>
      <c r="P43" s="21">
        <f t="shared" si="30"/>
        <v>0</v>
      </c>
      <c r="Q43" s="20"/>
      <c r="R43" s="21">
        <f t="shared" si="31"/>
        <v>0</v>
      </c>
      <c r="S43" s="6"/>
      <c r="T43" s="21">
        <f t="shared" si="32"/>
        <v>0</v>
      </c>
      <c r="U43" s="6"/>
      <c r="V43" s="21">
        <f t="shared" si="33"/>
        <v>0</v>
      </c>
      <c r="W43" s="6"/>
      <c r="X43" s="21">
        <f t="shared" si="34"/>
        <v>0</v>
      </c>
      <c r="Y43" s="6"/>
      <c r="Z43" s="7">
        <f t="shared" si="35"/>
        <v>0</v>
      </c>
      <c r="AA43" s="25">
        <f t="shared" si="36"/>
        <v>0</v>
      </c>
      <c r="AB43" s="18">
        <v>34</v>
      </c>
      <c r="AC43" s="25">
        <f t="shared" si="36"/>
        <v>34</v>
      </c>
    </row>
    <row r="44" spans="1:29" x14ac:dyDescent="0.3">
      <c r="A44" s="18">
        <v>35</v>
      </c>
      <c r="B44" s="13"/>
      <c r="C44" s="13"/>
      <c r="D44" s="13"/>
      <c r="E44" s="13"/>
      <c r="F44" s="7">
        <f t="shared" si="25"/>
        <v>0</v>
      </c>
      <c r="G44" s="6"/>
      <c r="H44" s="7">
        <f t="shared" si="26"/>
        <v>0</v>
      </c>
      <c r="I44" s="13"/>
      <c r="J44" s="22">
        <f t="shared" si="27"/>
        <v>0</v>
      </c>
      <c r="K44" s="20"/>
      <c r="L44" s="22">
        <f t="shared" si="28"/>
        <v>0</v>
      </c>
      <c r="M44" s="13"/>
      <c r="N44" s="22">
        <f t="shared" si="29"/>
        <v>0</v>
      </c>
      <c r="O44" s="20"/>
      <c r="P44" s="21">
        <f t="shared" si="30"/>
        <v>0</v>
      </c>
      <c r="Q44" s="20"/>
      <c r="R44" s="21">
        <f t="shared" si="31"/>
        <v>0</v>
      </c>
      <c r="S44" s="6"/>
      <c r="T44" s="21">
        <f t="shared" si="32"/>
        <v>0</v>
      </c>
      <c r="U44" s="6"/>
      <c r="V44" s="21">
        <f t="shared" si="33"/>
        <v>0</v>
      </c>
      <c r="W44" s="6"/>
      <c r="X44" s="21">
        <f t="shared" si="34"/>
        <v>0</v>
      </c>
      <c r="Y44" s="6"/>
      <c r="Z44" s="7">
        <f t="shared" si="35"/>
        <v>0</v>
      </c>
      <c r="AA44" s="25">
        <f t="shared" si="36"/>
        <v>0</v>
      </c>
      <c r="AB44" s="18">
        <v>35</v>
      </c>
      <c r="AC44" s="25">
        <f t="shared" si="36"/>
        <v>35</v>
      </c>
    </row>
    <row r="45" spans="1:29" x14ac:dyDescent="0.3">
      <c r="A45" s="18">
        <v>36</v>
      </c>
      <c r="B45" s="13"/>
      <c r="C45" s="13"/>
      <c r="D45" s="13"/>
      <c r="E45" s="13"/>
      <c r="F45" s="7">
        <f t="shared" si="25"/>
        <v>0</v>
      </c>
      <c r="G45" s="6"/>
      <c r="H45" s="7">
        <f t="shared" si="26"/>
        <v>0</v>
      </c>
      <c r="I45" s="20"/>
      <c r="J45" s="22">
        <f t="shared" si="27"/>
        <v>0</v>
      </c>
      <c r="K45" s="20"/>
      <c r="L45" s="22">
        <f t="shared" si="28"/>
        <v>0</v>
      </c>
      <c r="M45" s="13"/>
      <c r="N45" s="22">
        <f t="shared" si="29"/>
        <v>0</v>
      </c>
      <c r="O45" s="20"/>
      <c r="P45" s="21">
        <f t="shared" si="30"/>
        <v>0</v>
      </c>
      <c r="Q45" s="20"/>
      <c r="R45" s="21">
        <f t="shared" si="31"/>
        <v>0</v>
      </c>
      <c r="S45" s="6"/>
      <c r="T45" s="21">
        <f t="shared" si="32"/>
        <v>0</v>
      </c>
      <c r="U45" s="6"/>
      <c r="V45" s="21">
        <f t="shared" si="33"/>
        <v>0</v>
      </c>
      <c r="W45" s="6"/>
      <c r="X45" s="21">
        <f t="shared" si="34"/>
        <v>0</v>
      </c>
      <c r="Y45" s="6"/>
      <c r="Z45" s="7">
        <f t="shared" si="35"/>
        <v>0</v>
      </c>
      <c r="AA45" s="25">
        <f t="shared" si="36"/>
        <v>0</v>
      </c>
      <c r="AB45" s="18">
        <v>36</v>
      </c>
      <c r="AC45" s="25">
        <f t="shared" si="36"/>
        <v>36</v>
      </c>
    </row>
    <row r="46" spans="1:29" x14ac:dyDescent="0.3">
      <c r="A46" s="18">
        <v>37</v>
      </c>
      <c r="E46" s="13"/>
      <c r="F46" s="7">
        <f t="shared" si="25"/>
        <v>0</v>
      </c>
      <c r="G46" s="6"/>
      <c r="H46" s="7">
        <f t="shared" si="26"/>
        <v>0</v>
      </c>
      <c r="I46" s="13"/>
      <c r="J46" s="22">
        <f t="shared" si="27"/>
        <v>0</v>
      </c>
      <c r="K46" s="20"/>
      <c r="L46" s="22">
        <f t="shared" si="28"/>
        <v>0</v>
      </c>
      <c r="M46" s="13"/>
      <c r="N46" s="22">
        <f t="shared" si="29"/>
        <v>0</v>
      </c>
      <c r="O46" s="20"/>
      <c r="P46" s="21">
        <f t="shared" si="30"/>
        <v>0</v>
      </c>
      <c r="Q46" s="20"/>
      <c r="R46" s="21">
        <f t="shared" si="31"/>
        <v>0</v>
      </c>
      <c r="S46" s="6"/>
      <c r="T46" s="21">
        <f t="shared" si="32"/>
        <v>0</v>
      </c>
      <c r="U46" s="6"/>
      <c r="V46" s="21">
        <f t="shared" si="33"/>
        <v>0</v>
      </c>
      <c r="W46" s="6"/>
      <c r="X46" s="21">
        <f t="shared" si="34"/>
        <v>0</v>
      </c>
      <c r="Y46" s="6"/>
      <c r="Z46" s="7">
        <f t="shared" si="35"/>
        <v>0</v>
      </c>
      <c r="AA46" s="25">
        <f t="shared" si="36"/>
        <v>0</v>
      </c>
      <c r="AB46" s="18">
        <v>37</v>
      </c>
      <c r="AC46" s="25">
        <f t="shared" si="36"/>
        <v>37</v>
      </c>
    </row>
    <row r="47" spans="1:29" x14ac:dyDescent="0.3">
      <c r="A47" s="18">
        <v>38</v>
      </c>
      <c r="B47" s="13"/>
      <c r="C47" s="13"/>
      <c r="D47" s="13"/>
      <c r="E47" s="13"/>
      <c r="F47" s="7">
        <f t="shared" si="25"/>
        <v>0</v>
      </c>
      <c r="G47" s="13"/>
      <c r="H47" s="7">
        <f t="shared" si="26"/>
        <v>0</v>
      </c>
      <c r="I47" s="13"/>
      <c r="J47" s="22">
        <f t="shared" si="27"/>
        <v>0</v>
      </c>
      <c r="K47" s="13"/>
      <c r="L47" s="22">
        <f t="shared" si="28"/>
        <v>0</v>
      </c>
      <c r="M47" s="13"/>
      <c r="N47" s="22">
        <f t="shared" si="29"/>
        <v>0</v>
      </c>
      <c r="O47" s="20"/>
      <c r="P47" s="21">
        <f t="shared" si="30"/>
        <v>0</v>
      </c>
      <c r="Q47" s="20"/>
      <c r="R47" s="21">
        <f t="shared" si="31"/>
        <v>0</v>
      </c>
      <c r="S47" s="6"/>
      <c r="T47" s="21">
        <f t="shared" si="32"/>
        <v>0</v>
      </c>
      <c r="U47" s="6"/>
      <c r="V47" s="21">
        <f t="shared" si="33"/>
        <v>0</v>
      </c>
      <c r="W47" s="6"/>
      <c r="X47" s="21">
        <f t="shared" si="34"/>
        <v>0</v>
      </c>
      <c r="Y47" s="6"/>
      <c r="Z47" s="7">
        <f t="shared" si="35"/>
        <v>0</v>
      </c>
      <c r="AA47" s="25">
        <f t="shared" si="36"/>
        <v>0</v>
      </c>
      <c r="AB47" s="18">
        <v>38</v>
      </c>
      <c r="AC47" s="25">
        <f t="shared" si="36"/>
        <v>38</v>
      </c>
    </row>
    <row r="48" spans="1:29" x14ac:dyDescent="0.3">
      <c r="A48" s="18">
        <v>39</v>
      </c>
      <c r="E48" s="13"/>
      <c r="F48" s="7">
        <f t="shared" si="25"/>
        <v>0</v>
      </c>
      <c r="G48" s="13"/>
      <c r="H48" s="7">
        <f t="shared" si="26"/>
        <v>0</v>
      </c>
      <c r="I48" s="20"/>
      <c r="J48" s="22">
        <f t="shared" si="27"/>
        <v>0</v>
      </c>
      <c r="K48" s="20"/>
      <c r="L48" s="22">
        <f t="shared" si="28"/>
        <v>0</v>
      </c>
      <c r="M48" s="13"/>
      <c r="N48" s="22">
        <f t="shared" si="29"/>
        <v>0</v>
      </c>
      <c r="O48" s="20"/>
      <c r="P48" s="21">
        <f t="shared" si="30"/>
        <v>0</v>
      </c>
      <c r="Q48" s="20"/>
      <c r="R48" s="21">
        <f t="shared" si="31"/>
        <v>0</v>
      </c>
      <c r="S48" s="6"/>
      <c r="T48" s="21">
        <f t="shared" si="32"/>
        <v>0</v>
      </c>
      <c r="U48" s="6"/>
      <c r="V48" s="21">
        <f t="shared" si="33"/>
        <v>0</v>
      </c>
      <c r="W48" s="6"/>
      <c r="X48" s="21">
        <f t="shared" si="34"/>
        <v>0</v>
      </c>
      <c r="Y48" s="6"/>
      <c r="Z48" s="7">
        <f t="shared" si="35"/>
        <v>0</v>
      </c>
      <c r="AA48" s="25">
        <f>SUM(F48+H48+J48+L48+N48+P48+R48+T48+V48+Z48)</f>
        <v>0</v>
      </c>
      <c r="AB48" s="18">
        <v>39</v>
      </c>
      <c r="AC48" s="25">
        <f>SUM(H48+J48+L48+N48+P48+R48+T48+V48+X48+AB48)</f>
        <v>39</v>
      </c>
    </row>
    <row r="49" spans="1:26" x14ac:dyDescent="0.3">
      <c r="A49" s="67" t="s">
        <v>11</v>
      </c>
      <c r="B49" s="67"/>
      <c r="C49" s="68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38"/>
    </row>
    <row r="50" spans="1:26" x14ac:dyDescent="0.3">
      <c r="Z50" s="39"/>
    </row>
    <row r="51" spans="1:26" x14ac:dyDescent="0.3">
      <c r="Z51" s="39"/>
    </row>
    <row r="52" spans="1:26" x14ac:dyDescent="0.3">
      <c r="Z52" s="39"/>
    </row>
    <row r="53" spans="1:26" x14ac:dyDescent="0.3">
      <c r="Z53" s="39"/>
    </row>
    <row r="54" spans="1:26" x14ac:dyDescent="0.3">
      <c r="Z54" s="39"/>
    </row>
    <row r="55" spans="1:26" x14ac:dyDescent="0.3">
      <c r="Z55" s="39"/>
    </row>
    <row r="56" spans="1:26" x14ac:dyDescent="0.3">
      <c r="Z56" s="39"/>
    </row>
    <row r="57" spans="1:26" x14ac:dyDescent="0.3">
      <c r="Z57" s="39"/>
    </row>
    <row r="58" spans="1:26" x14ac:dyDescent="0.3">
      <c r="Z58" s="39"/>
    </row>
    <row r="59" spans="1:26" x14ac:dyDescent="0.3">
      <c r="Z59" s="39"/>
    </row>
    <row r="60" spans="1:26" x14ac:dyDescent="0.3">
      <c r="Z60" s="39"/>
    </row>
    <row r="61" spans="1:26" x14ac:dyDescent="0.3">
      <c r="Z61" s="39"/>
    </row>
    <row r="62" spans="1:26" x14ac:dyDescent="0.3">
      <c r="Z62" s="39"/>
    </row>
    <row r="63" spans="1:26" x14ac:dyDescent="0.3">
      <c r="Z63" s="39"/>
    </row>
    <row r="64" spans="1:26" x14ac:dyDescent="0.3">
      <c r="Z64" s="39"/>
    </row>
    <row r="65" spans="26:26" x14ac:dyDescent="0.3">
      <c r="Z65" s="39"/>
    </row>
    <row r="66" spans="26:26" x14ac:dyDescent="0.3">
      <c r="Z66" s="39"/>
    </row>
    <row r="67" spans="26:26" x14ac:dyDescent="0.3">
      <c r="Z67" s="39"/>
    </row>
  </sheetData>
  <sortState xmlns:xlrd2="http://schemas.microsoft.com/office/spreadsheetml/2017/richdata2" ref="B12:AA34">
    <sortCondition descending="1" ref="AA12:AA34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B18" sqref="B18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0" max="20" width="15.6640625" customWidth="1"/>
    <col min="22" max="22" width="12.77734375" customWidth="1"/>
    <col min="24" max="24" width="17.6640625" customWidth="1"/>
    <col min="26" max="26" width="13.33203125" customWidth="1"/>
  </cols>
  <sheetData>
    <row r="1" spans="1:26" ht="31.2" x14ac:dyDescent="0.6">
      <c r="A1" s="69" t="s">
        <v>218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74" t="s">
        <v>261</v>
      </c>
      <c r="F6" s="74"/>
      <c r="G6" s="74" t="s">
        <v>285</v>
      </c>
      <c r="H6" s="74"/>
      <c r="I6" s="74" t="s">
        <v>349</v>
      </c>
      <c r="J6" s="74"/>
      <c r="K6" s="74" t="s">
        <v>398</v>
      </c>
      <c r="L6" s="74"/>
      <c r="M6" s="74" t="s">
        <v>612</v>
      </c>
      <c r="N6" s="74"/>
      <c r="O6" s="74" t="s">
        <v>629</v>
      </c>
      <c r="P6" s="74"/>
      <c r="Q6" s="74" t="s">
        <v>834</v>
      </c>
      <c r="R6" s="74"/>
      <c r="S6" s="74" t="s">
        <v>876</v>
      </c>
      <c r="T6" s="74"/>
      <c r="U6" s="74" t="s">
        <v>911</v>
      </c>
      <c r="V6" s="74"/>
      <c r="W6" s="74" t="s">
        <v>918</v>
      </c>
      <c r="X6" s="74"/>
    </row>
    <row r="7" spans="1:26" x14ac:dyDescent="0.3">
      <c r="D7" s="1" t="s">
        <v>10</v>
      </c>
      <c r="E7" s="71">
        <v>2</v>
      </c>
      <c r="F7" s="72"/>
      <c r="G7" s="71">
        <v>2</v>
      </c>
      <c r="H7" s="72"/>
      <c r="I7" s="71">
        <v>5</v>
      </c>
      <c r="J7" s="72"/>
      <c r="K7" s="71">
        <v>2</v>
      </c>
      <c r="L7" s="72"/>
      <c r="M7" s="71">
        <v>5</v>
      </c>
      <c r="N7" s="72"/>
      <c r="O7" s="71">
        <v>2</v>
      </c>
      <c r="P7" s="72"/>
      <c r="Q7" s="71">
        <v>5</v>
      </c>
      <c r="R7" s="72"/>
      <c r="S7" s="71">
        <v>3</v>
      </c>
      <c r="T7" s="72"/>
      <c r="U7" s="71">
        <v>5</v>
      </c>
      <c r="V7" s="72"/>
      <c r="W7" s="71">
        <v>5</v>
      </c>
      <c r="X7" s="72"/>
    </row>
    <row r="8" spans="1:26" x14ac:dyDescent="0.3">
      <c r="D8" s="1" t="s">
        <v>1</v>
      </c>
      <c r="E8" s="73">
        <v>45934</v>
      </c>
      <c r="F8" s="73"/>
      <c r="G8" s="73" t="s">
        <v>286</v>
      </c>
      <c r="H8" s="73"/>
      <c r="I8" s="73">
        <v>45963</v>
      </c>
      <c r="J8" s="73"/>
      <c r="K8" s="73">
        <v>45983</v>
      </c>
      <c r="L8" s="73"/>
      <c r="M8" s="73">
        <v>45997</v>
      </c>
      <c r="N8" s="73"/>
      <c r="O8" s="73">
        <v>46004</v>
      </c>
      <c r="P8" s="73"/>
      <c r="Q8" s="73" t="s">
        <v>835</v>
      </c>
      <c r="R8" s="73"/>
      <c r="S8" s="73">
        <v>46117</v>
      </c>
      <c r="T8" s="73"/>
      <c r="U8" s="73" t="s">
        <v>912</v>
      </c>
      <c r="V8" s="73"/>
      <c r="W8" s="73">
        <v>46151</v>
      </c>
      <c r="X8" s="73"/>
    </row>
    <row r="9" spans="1:26" x14ac:dyDescent="0.3">
      <c r="D9" s="1" t="s">
        <v>2</v>
      </c>
      <c r="E9" s="74">
        <v>6</v>
      </c>
      <c r="F9" s="74"/>
      <c r="G9" s="74">
        <v>14</v>
      </c>
      <c r="H9" s="74"/>
      <c r="I9" s="74">
        <v>95</v>
      </c>
      <c r="J9" s="74"/>
      <c r="K9" s="74">
        <v>11</v>
      </c>
      <c r="L9" s="74"/>
      <c r="M9" s="74">
        <v>71</v>
      </c>
      <c r="N9" s="74"/>
      <c r="O9" s="74">
        <v>9</v>
      </c>
      <c r="P9" s="74"/>
      <c r="Q9" s="74">
        <v>62</v>
      </c>
      <c r="R9" s="74"/>
      <c r="S9" s="74">
        <v>10</v>
      </c>
      <c r="T9" s="74"/>
      <c r="U9" s="74">
        <v>74</v>
      </c>
      <c r="V9" s="74"/>
      <c r="W9" s="74">
        <v>53</v>
      </c>
      <c r="X9" s="74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8">
        <v>1</v>
      </c>
      <c r="B11" s="13" t="s">
        <v>211</v>
      </c>
      <c r="C11" s="13" t="s">
        <v>291</v>
      </c>
      <c r="D11" s="13" t="s">
        <v>253</v>
      </c>
      <c r="E11" s="13"/>
      <c r="F11" s="7">
        <f>IF(E11=0,,($E$9-E11)*$E$7*100/$E$9)</f>
        <v>0</v>
      </c>
      <c r="G11" s="13">
        <v>2</v>
      </c>
      <c r="H11" s="7">
        <f t="shared" ref="H11:H29" si="0">IF(G11=0,,($G$9-G11)*$G$7*100/$G$9)</f>
        <v>171.42857142857142</v>
      </c>
      <c r="I11" s="63">
        <v>2</v>
      </c>
      <c r="J11" s="22">
        <f t="shared" ref="J11:J29" si="1">IF(I11=0,,($I$9-I11)*$I$7*100/$I$9)</f>
        <v>489.4736842105263</v>
      </c>
      <c r="K11" s="20">
        <v>3</v>
      </c>
      <c r="L11" s="22">
        <f t="shared" ref="L11:L23" si="2">IF(K11=0,,($K$9-K11)*$K$7*100/$K$9)</f>
        <v>145.45454545454547</v>
      </c>
      <c r="M11" s="63">
        <v>29</v>
      </c>
      <c r="N11" s="22">
        <f t="shared" ref="N11:N29" si="3">IF(M11=0,,($M$9-M11)*$M$7*100/$M$9)</f>
        <v>295.77464788732397</v>
      </c>
      <c r="O11" s="20">
        <v>2</v>
      </c>
      <c r="P11" s="21">
        <f t="shared" ref="P11:P22" si="4">IF(O11=0,,($O$9-O11)*$O$7*100/$O$9)</f>
        <v>155.55555555555554</v>
      </c>
      <c r="Q11" s="64">
        <v>32</v>
      </c>
      <c r="R11" s="21">
        <f t="shared" ref="R11:R29" si="5">IF(Q11=0,,($Q$9-Q11)*$Q$7*100/$Q$9)</f>
        <v>241.93548387096774</v>
      </c>
      <c r="S11" s="6">
        <v>1</v>
      </c>
      <c r="T11" s="21">
        <f t="shared" ref="T11:T26" si="6">IF(S11=0,,($S$9-S11)*$S$7*100/$S$9)</f>
        <v>270</v>
      </c>
      <c r="U11" s="6"/>
      <c r="V11" s="21">
        <f t="shared" ref="V11:V29" si="7">IF(U11=0,,($U$9-U11)*$U$7*100/$U$9)</f>
        <v>0</v>
      </c>
      <c r="W11" s="62">
        <v>20</v>
      </c>
      <c r="X11" s="7">
        <f t="shared" ref="X11:X29" si="8">IF(W11=0,,($W$9-W11)*$W$7*100/$W$9)</f>
        <v>311.32075471698113</v>
      </c>
      <c r="Y11" s="25">
        <f t="shared" ref="Y11:Y29" si="9">SUM(F11+H11+J11+L11+N11+P11+R11+T11+V11+X11)</f>
        <v>2080.9432431244713</v>
      </c>
      <c r="Z11" s="21">
        <f t="shared" ref="Z11:Z48" si="10">ROW(B11)-10</f>
        <v>1</v>
      </c>
    </row>
    <row r="12" spans="1:26" x14ac:dyDescent="0.3">
      <c r="A12" s="18">
        <v>2</v>
      </c>
      <c r="B12" s="20" t="s">
        <v>84</v>
      </c>
      <c r="C12" s="20" t="s">
        <v>131</v>
      </c>
      <c r="D12" s="20" t="s">
        <v>266</v>
      </c>
      <c r="E12" s="13"/>
      <c r="F12" s="7">
        <f>IF(E12=0,,($E$9-E12)*$E$7*100/$E$9)</f>
        <v>0</v>
      </c>
      <c r="G12" s="6"/>
      <c r="H12" s="7">
        <f t="shared" si="0"/>
        <v>0</v>
      </c>
      <c r="I12" s="64">
        <v>18</v>
      </c>
      <c r="J12" s="22">
        <f t="shared" si="1"/>
        <v>405.26315789473682</v>
      </c>
      <c r="K12" s="20"/>
      <c r="L12" s="22">
        <f t="shared" si="2"/>
        <v>0</v>
      </c>
      <c r="M12" s="63">
        <v>8</v>
      </c>
      <c r="N12" s="22">
        <f t="shared" si="3"/>
        <v>443.66197183098592</v>
      </c>
      <c r="O12" s="20"/>
      <c r="P12" s="21">
        <f t="shared" si="4"/>
        <v>0</v>
      </c>
      <c r="Q12" s="64">
        <v>26</v>
      </c>
      <c r="R12" s="21">
        <f t="shared" si="5"/>
        <v>290.32258064516128</v>
      </c>
      <c r="S12" s="6">
        <v>3</v>
      </c>
      <c r="T12" s="21">
        <f t="shared" si="6"/>
        <v>210</v>
      </c>
      <c r="U12" s="62">
        <v>14</v>
      </c>
      <c r="V12" s="21">
        <f t="shared" si="7"/>
        <v>405.40540540540542</v>
      </c>
      <c r="W12" s="6"/>
      <c r="X12" s="7">
        <f t="shared" si="8"/>
        <v>0</v>
      </c>
      <c r="Y12" s="25">
        <f t="shared" si="9"/>
        <v>1754.6531157762895</v>
      </c>
      <c r="Z12" s="21">
        <f t="shared" si="10"/>
        <v>2</v>
      </c>
    </row>
    <row r="13" spans="1:26" x14ac:dyDescent="0.3">
      <c r="A13" s="18">
        <v>3</v>
      </c>
      <c r="B13" s="13" t="s">
        <v>165</v>
      </c>
      <c r="C13" s="13" t="s">
        <v>126</v>
      </c>
      <c r="D13" s="13" t="s">
        <v>266</v>
      </c>
      <c r="E13" s="22"/>
      <c r="F13" s="7">
        <f>IF(E13=0,,($E$9-E13)*$E$7*100/$E$9)</f>
        <v>0</v>
      </c>
      <c r="G13" s="21"/>
      <c r="H13" s="7">
        <f t="shared" si="0"/>
        <v>0</v>
      </c>
      <c r="I13" s="61">
        <v>32</v>
      </c>
      <c r="J13" s="22">
        <f t="shared" si="1"/>
        <v>331.57894736842104</v>
      </c>
      <c r="K13" s="22"/>
      <c r="L13" s="22">
        <f t="shared" si="2"/>
        <v>0</v>
      </c>
      <c r="M13" s="61">
        <v>42</v>
      </c>
      <c r="N13" s="22">
        <f t="shared" si="3"/>
        <v>204.22535211267606</v>
      </c>
      <c r="O13" s="21">
        <v>3</v>
      </c>
      <c r="P13" s="21">
        <f t="shared" si="4"/>
        <v>133.33333333333334</v>
      </c>
      <c r="Q13" s="65">
        <v>41</v>
      </c>
      <c r="R13" s="21">
        <f t="shared" si="5"/>
        <v>169.35483870967741</v>
      </c>
      <c r="S13" s="7">
        <v>3</v>
      </c>
      <c r="T13" s="21">
        <f t="shared" si="6"/>
        <v>210</v>
      </c>
      <c r="U13" s="60">
        <v>44</v>
      </c>
      <c r="V13" s="21">
        <f t="shared" si="7"/>
        <v>202.70270270270271</v>
      </c>
      <c r="W13" s="7">
        <v>44</v>
      </c>
      <c r="X13" s="7">
        <f t="shared" si="8"/>
        <v>84.905660377358487</v>
      </c>
      <c r="Y13" s="25">
        <f>SUM(F13+H13+J13+L13+N13+P13+R13+T13+V13)</f>
        <v>1251.1951742268106</v>
      </c>
      <c r="Z13" s="21">
        <v>3</v>
      </c>
    </row>
    <row r="14" spans="1:26" x14ac:dyDescent="0.3">
      <c r="A14" s="18">
        <v>4</v>
      </c>
      <c r="B14" s="20" t="s">
        <v>182</v>
      </c>
      <c r="C14" s="20" t="s">
        <v>183</v>
      </c>
      <c r="D14" s="20" t="s">
        <v>266</v>
      </c>
      <c r="E14" s="13">
        <v>6</v>
      </c>
      <c r="F14" s="7">
        <f>33/2</f>
        <v>16.5</v>
      </c>
      <c r="G14" s="6"/>
      <c r="H14" s="7">
        <f t="shared" si="0"/>
        <v>0</v>
      </c>
      <c r="I14" s="13"/>
      <c r="J14" s="22">
        <f t="shared" si="1"/>
        <v>0</v>
      </c>
      <c r="K14" s="20">
        <v>3</v>
      </c>
      <c r="L14" s="22">
        <f t="shared" si="2"/>
        <v>145.45454545454547</v>
      </c>
      <c r="M14" s="63">
        <v>63</v>
      </c>
      <c r="N14" s="22">
        <f t="shared" si="3"/>
        <v>56.338028169014088</v>
      </c>
      <c r="O14" s="20">
        <v>3</v>
      </c>
      <c r="P14" s="21">
        <f t="shared" si="4"/>
        <v>133.33333333333334</v>
      </c>
      <c r="Q14" s="20"/>
      <c r="R14" s="21">
        <f t="shared" si="5"/>
        <v>0</v>
      </c>
      <c r="S14" s="6">
        <v>9</v>
      </c>
      <c r="T14" s="21">
        <f t="shared" si="6"/>
        <v>30</v>
      </c>
      <c r="U14" s="6"/>
      <c r="V14" s="21">
        <f t="shared" si="7"/>
        <v>0</v>
      </c>
      <c r="W14" s="6"/>
      <c r="X14" s="7">
        <f t="shared" si="8"/>
        <v>0</v>
      </c>
      <c r="Y14" s="25">
        <f t="shared" si="9"/>
        <v>381.62590695689289</v>
      </c>
      <c r="Z14" s="21">
        <v>4</v>
      </c>
    </row>
    <row r="15" spans="1:26" x14ac:dyDescent="0.3">
      <c r="A15" s="18">
        <v>5</v>
      </c>
      <c r="B15" s="13" t="s">
        <v>594</v>
      </c>
      <c r="C15" s="13" t="s">
        <v>595</v>
      </c>
      <c r="D15" s="13" t="s">
        <v>425</v>
      </c>
      <c r="E15" s="13"/>
      <c r="F15" s="7">
        <f t="shared" ref="F15:F29" si="11">IF(E15=0,,($E$9-E15)*$E$7*100/$E$9)</f>
        <v>0</v>
      </c>
      <c r="G15" s="13"/>
      <c r="H15" s="7">
        <f t="shared" si="0"/>
        <v>0</v>
      </c>
      <c r="I15" s="13"/>
      <c r="J15" s="22">
        <f t="shared" si="1"/>
        <v>0</v>
      </c>
      <c r="K15" s="20">
        <v>6</v>
      </c>
      <c r="L15" s="22">
        <f t="shared" si="2"/>
        <v>90.909090909090907</v>
      </c>
      <c r="M15" s="13"/>
      <c r="N15" s="22">
        <f t="shared" si="3"/>
        <v>0</v>
      </c>
      <c r="O15" s="20"/>
      <c r="P15" s="21">
        <f t="shared" si="4"/>
        <v>0</v>
      </c>
      <c r="Q15" s="20"/>
      <c r="R15" s="21">
        <f t="shared" si="5"/>
        <v>0</v>
      </c>
      <c r="S15" s="6">
        <v>2</v>
      </c>
      <c r="T15" s="21">
        <f t="shared" si="6"/>
        <v>240</v>
      </c>
      <c r="U15" s="6"/>
      <c r="V15" s="21">
        <f t="shared" si="7"/>
        <v>0</v>
      </c>
      <c r="W15" s="6"/>
      <c r="X15" s="7">
        <f t="shared" si="8"/>
        <v>0</v>
      </c>
      <c r="Y15" s="25">
        <f t="shared" si="9"/>
        <v>330.90909090909088</v>
      </c>
      <c r="Z15" s="20">
        <v>5</v>
      </c>
    </row>
    <row r="16" spans="1:26" x14ac:dyDescent="0.3">
      <c r="A16" s="18">
        <v>6</v>
      </c>
      <c r="B16" s="13" t="s">
        <v>263</v>
      </c>
      <c r="C16" s="13" t="s">
        <v>264</v>
      </c>
      <c r="D16" s="13" t="s">
        <v>243</v>
      </c>
      <c r="E16" s="13">
        <v>3</v>
      </c>
      <c r="F16" s="7">
        <f t="shared" si="11"/>
        <v>100</v>
      </c>
      <c r="G16" s="13"/>
      <c r="H16" s="7">
        <f t="shared" si="0"/>
        <v>0</v>
      </c>
      <c r="I16" s="13"/>
      <c r="J16" s="22">
        <f t="shared" si="1"/>
        <v>0</v>
      </c>
      <c r="K16" s="13">
        <v>9</v>
      </c>
      <c r="L16" s="22">
        <f t="shared" si="2"/>
        <v>36.363636363636367</v>
      </c>
      <c r="M16" s="63">
        <v>62</v>
      </c>
      <c r="N16" s="22">
        <f t="shared" si="3"/>
        <v>63.380281690140848</v>
      </c>
      <c r="O16" s="20">
        <v>8</v>
      </c>
      <c r="P16" s="21">
        <f t="shared" si="4"/>
        <v>22.222222222222221</v>
      </c>
      <c r="Q16" s="20"/>
      <c r="R16" s="21">
        <f t="shared" si="5"/>
        <v>0</v>
      </c>
      <c r="S16" s="6">
        <v>8</v>
      </c>
      <c r="T16" s="21">
        <f t="shared" si="6"/>
        <v>60</v>
      </c>
      <c r="U16" s="6"/>
      <c r="V16" s="21">
        <f t="shared" si="7"/>
        <v>0</v>
      </c>
      <c r="W16" s="62">
        <v>48</v>
      </c>
      <c r="X16" s="7">
        <f t="shared" si="8"/>
        <v>47.169811320754718</v>
      </c>
      <c r="Y16" s="25">
        <f t="shared" si="9"/>
        <v>329.13595159675418</v>
      </c>
      <c r="Z16" s="21">
        <v>6</v>
      </c>
    </row>
    <row r="17" spans="1:26" x14ac:dyDescent="0.3">
      <c r="A17" s="18">
        <v>7</v>
      </c>
      <c r="B17" s="13" t="s">
        <v>592</v>
      </c>
      <c r="C17" s="13" t="s">
        <v>551</v>
      </c>
      <c r="D17" s="13" t="s">
        <v>593</v>
      </c>
      <c r="E17" s="13"/>
      <c r="F17" s="7">
        <f t="shared" si="11"/>
        <v>0</v>
      </c>
      <c r="G17" s="6"/>
      <c r="H17" s="7">
        <f t="shared" si="0"/>
        <v>0</v>
      </c>
      <c r="I17" s="13"/>
      <c r="J17" s="22">
        <f t="shared" si="1"/>
        <v>0</v>
      </c>
      <c r="K17" s="20">
        <v>1</v>
      </c>
      <c r="L17" s="22">
        <f t="shared" si="2"/>
        <v>181.81818181818181</v>
      </c>
      <c r="M17" s="13"/>
      <c r="N17" s="22">
        <f t="shared" si="3"/>
        <v>0</v>
      </c>
      <c r="O17" s="20">
        <v>6</v>
      </c>
      <c r="P17" s="21">
        <f t="shared" si="4"/>
        <v>66.666666666666671</v>
      </c>
      <c r="Q17" s="20"/>
      <c r="R17" s="21">
        <f t="shared" si="5"/>
        <v>0</v>
      </c>
      <c r="S17" s="6"/>
      <c r="T17" s="21">
        <f t="shared" si="6"/>
        <v>0</v>
      </c>
      <c r="U17" s="6"/>
      <c r="V17" s="21">
        <f t="shared" si="7"/>
        <v>0</v>
      </c>
      <c r="W17" s="6"/>
      <c r="X17" s="7">
        <f t="shared" si="8"/>
        <v>0</v>
      </c>
      <c r="Y17" s="25">
        <f t="shared" si="9"/>
        <v>248.4848484848485</v>
      </c>
      <c r="Z17" s="21">
        <v>7</v>
      </c>
    </row>
    <row r="18" spans="1:26" x14ac:dyDescent="0.3">
      <c r="A18" s="18">
        <v>8</v>
      </c>
      <c r="B18" s="13" t="s">
        <v>49</v>
      </c>
      <c r="C18" s="13" t="s">
        <v>265</v>
      </c>
      <c r="D18" s="13" t="s">
        <v>240</v>
      </c>
      <c r="E18" s="13">
        <v>5</v>
      </c>
      <c r="F18" s="7">
        <f t="shared" si="11"/>
        <v>33.333333333333336</v>
      </c>
      <c r="G18" s="6"/>
      <c r="H18" s="7">
        <f t="shared" si="0"/>
        <v>0</v>
      </c>
      <c r="I18" s="20"/>
      <c r="J18" s="22">
        <f t="shared" si="1"/>
        <v>0</v>
      </c>
      <c r="K18" s="20">
        <v>8</v>
      </c>
      <c r="L18" s="22">
        <f t="shared" si="2"/>
        <v>54.545454545454547</v>
      </c>
      <c r="M18" s="13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6">
        <v>7</v>
      </c>
      <c r="T18" s="21">
        <f t="shared" si="6"/>
        <v>90</v>
      </c>
      <c r="U18" s="6"/>
      <c r="V18" s="21">
        <f t="shared" si="7"/>
        <v>0</v>
      </c>
      <c r="W18" s="6"/>
      <c r="X18" s="7">
        <f t="shared" si="8"/>
        <v>0</v>
      </c>
      <c r="Y18" s="25">
        <f t="shared" si="9"/>
        <v>177.87878787878788</v>
      </c>
      <c r="Z18" s="21">
        <v>8</v>
      </c>
    </row>
    <row r="19" spans="1:26" x14ac:dyDescent="0.3">
      <c r="A19" s="18">
        <v>9</v>
      </c>
      <c r="B19" s="13" t="s">
        <v>186</v>
      </c>
      <c r="C19" s="13" t="s">
        <v>187</v>
      </c>
      <c r="D19" s="13" t="s">
        <v>400</v>
      </c>
      <c r="E19" s="13"/>
      <c r="F19" s="7">
        <f t="shared" si="11"/>
        <v>0</v>
      </c>
      <c r="G19" s="6"/>
      <c r="H19" s="7">
        <f t="shared" si="0"/>
        <v>0</v>
      </c>
      <c r="I19" s="13"/>
      <c r="J19" s="22">
        <f t="shared" si="1"/>
        <v>0</v>
      </c>
      <c r="K19" s="20"/>
      <c r="L19" s="22">
        <f t="shared" si="2"/>
        <v>0</v>
      </c>
      <c r="M19" s="13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6">
        <v>5</v>
      </c>
      <c r="T19" s="21">
        <f t="shared" si="6"/>
        <v>150</v>
      </c>
      <c r="U19" s="6"/>
      <c r="V19" s="21">
        <f t="shared" si="7"/>
        <v>0</v>
      </c>
      <c r="W19" s="6"/>
      <c r="X19" s="7">
        <f t="shared" si="8"/>
        <v>0</v>
      </c>
      <c r="Y19" s="25">
        <f t="shared" si="9"/>
        <v>150</v>
      </c>
      <c r="Z19" s="20">
        <v>9</v>
      </c>
    </row>
    <row r="20" spans="1:26" x14ac:dyDescent="0.3">
      <c r="A20" s="18">
        <v>10</v>
      </c>
      <c r="B20" s="13" t="s">
        <v>262</v>
      </c>
      <c r="C20" s="13" t="s">
        <v>139</v>
      </c>
      <c r="D20" s="13" t="s">
        <v>243</v>
      </c>
      <c r="E20" s="22">
        <v>2</v>
      </c>
      <c r="F20" s="7">
        <f t="shared" si="11"/>
        <v>133.33333333333334</v>
      </c>
      <c r="G20" s="21"/>
      <c r="H20" s="7">
        <f t="shared" si="0"/>
        <v>0</v>
      </c>
      <c r="I20" s="22"/>
      <c r="J20" s="22">
        <f t="shared" si="1"/>
        <v>0</v>
      </c>
      <c r="K20" s="22"/>
      <c r="L20" s="22">
        <f t="shared" si="2"/>
        <v>0</v>
      </c>
      <c r="M20" s="22"/>
      <c r="N20" s="22">
        <f t="shared" si="3"/>
        <v>0</v>
      </c>
      <c r="O20" s="21"/>
      <c r="P20" s="21">
        <f t="shared" si="4"/>
        <v>0</v>
      </c>
      <c r="Q20" s="21"/>
      <c r="R20" s="21">
        <f t="shared" si="5"/>
        <v>0</v>
      </c>
      <c r="S20" s="7"/>
      <c r="T20" s="21">
        <f t="shared" si="6"/>
        <v>0</v>
      </c>
      <c r="U20" s="7"/>
      <c r="V20" s="21">
        <f t="shared" si="7"/>
        <v>0</v>
      </c>
      <c r="W20" s="7"/>
      <c r="X20" s="7">
        <f t="shared" si="8"/>
        <v>0</v>
      </c>
      <c r="Y20" s="25">
        <f t="shared" si="9"/>
        <v>133.33333333333334</v>
      </c>
      <c r="Z20" s="20">
        <v>10</v>
      </c>
    </row>
    <row r="21" spans="1:26" x14ac:dyDescent="0.3">
      <c r="A21" s="18">
        <v>11</v>
      </c>
      <c r="B21" s="13" t="s">
        <v>845</v>
      </c>
      <c r="C21" s="13" t="s">
        <v>884</v>
      </c>
      <c r="D21" s="13" t="s">
        <v>101</v>
      </c>
      <c r="E21" s="13"/>
      <c r="F21" s="7">
        <f t="shared" si="11"/>
        <v>0</v>
      </c>
      <c r="G21" s="13"/>
      <c r="H21" s="7">
        <f t="shared" si="0"/>
        <v>0</v>
      </c>
      <c r="I21" s="13"/>
      <c r="J21" s="22">
        <f t="shared" si="1"/>
        <v>0</v>
      </c>
      <c r="K21" s="13"/>
      <c r="L21" s="22">
        <f t="shared" si="2"/>
        <v>0</v>
      </c>
      <c r="M21" s="13"/>
      <c r="N21" s="22">
        <f t="shared" si="3"/>
        <v>0</v>
      </c>
      <c r="O21" s="20"/>
      <c r="P21" s="21">
        <f t="shared" si="4"/>
        <v>0</v>
      </c>
      <c r="Q21" s="20"/>
      <c r="R21" s="21">
        <f t="shared" si="5"/>
        <v>0</v>
      </c>
      <c r="S21" s="6">
        <v>6</v>
      </c>
      <c r="T21" s="21">
        <f t="shared" si="6"/>
        <v>120</v>
      </c>
      <c r="U21" s="6"/>
      <c r="V21" s="21">
        <f t="shared" si="7"/>
        <v>0</v>
      </c>
      <c r="W21" s="6"/>
      <c r="X21" s="7">
        <f t="shared" si="8"/>
        <v>0</v>
      </c>
      <c r="Y21" s="25">
        <f t="shared" si="9"/>
        <v>120</v>
      </c>
      <c r="Z21" s="20">
        <v>11</v>
      </c>
    </row>
    <row r="22" spans="1:26" x14ac:dyDescent="0.3">
      <c r="A22" s="18">
        <v>12</v>
      </c>
      <c r="B22" s="13" t="s">
        <v>184</v>
      </c>
      <c r="C22" s="13" t="s">
        <v>185</v>
      </c>
      <c r="D22" s="13" t="s">
        <v>240</v>
      </c>
      <c r="E22" s="13">
        <v>3</v>
      </c>
      <c r="F22" s="7">
        <f t="shared" si="11"/>
        <v>100</v>
      </c>
      <c r="G22" s="6"/>
      <c r="H22" s="7">
        <f t="shared" si="0"/>
        <v>0</v>
      </c>
      <c r="I22" s="13"/>
      <c r="J22" s="22">
        <f t="shared" si="1"/>
        <v>0</v>
      </c>
      <c r="K22" s="20"/>
      <c r="L22" s="22">
        <f t="shared" si="2"/>
        <v>0</v>
      </c>
      <c r="M22" s="13"/>
      <c r="N22" s="22">
        <f t="shared" si="3"/>
        <v>0</v>
      </c>
      <c r="O22" s="20"/>
      <c r="P22" s="21">
        <f t="shared" si="4"/>
        <v>0</v>
      </c>
      <c r="Q22" s="20"/>
      <c r="R22" s="21">
        <f t="shared" si="5"/>
        <v>0</v>
      </c>
      <c r="S22" s="6"/>
      <c r="T22" s="21">
        <f t="shared" si="6"/>
        <v>0</v>
      </c>
      <c r="U22" s="6"/>
      <c r="V22" s="21">
        <f t="shared" si="7"/>
        <v>0</v>
      </c>
      <c r="W22" s="6"/>
      <c r="X22" s="7">
        <f t="shared" si="8"/>
        <v>0</v>
      </c>
      <c r="Y22" s="25">
        <f t="shared" si="9"/>
        <v>100</v>
      </c>
      <c r="Z22" s="20">
        <v>12</v>
      </c>
    </row>
    <row r="23" spans="1:26" x14ac:dyDescent="0.3">
      <c r="A23" s="18">
        <v>13</v>
      </c>
      <c r="B23" s="13" t="s">
        <v>596</v>
      </c>
      <c r="C23" s="13" t="s">
        <v>597</v>
      </c>
      <c r="D23" s="13" t="s">
        <v>253</v>
      </c>
      <c r="E23" s="13"/>
      <c r="F23" s="7">
        <f t="shared" si="11"/>
        <v>0</v>
      </c>
      <c r="G23" s="6"/>
      <c r="H23" s="7">
        <f t="shared" si="0"/>
        <v>0</v>
      </c>
      <c r="I23" s="20"/>
      <c r="J23" s="22">
        <f t="shared" si="1"/>
        <v>0</v>
      </c>
      <c r="K23" s="20">
        <v>7</v>
      </c>
      <c r="L23" s="22">
        <f t="shared" si="2"/>
        <v>72.727272727272734</v>
      </c>
      <c r="M23" s="13"/>
      <c r="N23" s="22">
        <f t="shared" si="3"/>
        <v>0</v>
      </c>
      <c r="O23" s="20">
        <v>9</v>
      </c>
      <c r="P23" s="21">
        <v>11</v>
      </c>
      <c r="Q23" s="20"/>
      <c r="R23" s="21">
        <f t="shared" si="5"/>
        <v>0</v>
      </c>
      <c r="S23" s="6"/>
      <c r="T23" s="21">
        <f t="shared" si="6"/>
        <v>0</v>
      </c>
      <c r="U23" s="6"/>
      <c r="V23" s="21">
        <f t="shared" si="7"/>
        <v>0</v>
      </c>
      <c r="W23" s="6"/>
      <c r="X23" s="7">
        <f t="shared" si="8"/>
        <v>0</v>
      </c>
      <c r="Y23" s="25">
        <f t="shared" si="9"/>
        <v>83.727272727272734</v>
      </c>
      <c r="Z23" s="20">
        <v>13</v>
      </c>
    </row>
    <row r="24" spans="1:26" x14ac:dyDescent="0.3">
      <c r="A24" s="18">
        <v>14</v>
      </c>
      <c r="B24" s="13" t="s">
        <v>630</v>
      </c>
      <c r="C24" s="13" t="s">
        <v>631</v>
      </c>
      <c r="D24" s="13" t="s">
        <v>44</v>
      </c>
      <c r="E24" s="13"/>
      <c r="F24" s="7">
        <f t="shared" si="11"/>
        <v>0</v>
      </c>
      <c r="G24" s="13"/>
      <c r="H24" s="7">
        <f t="shared" si="0"/>
        <v>0</v>
      </c>
      <c r="I24" s="13"/>
      <c r="J24" s="22">
        <f t="shared" si="1"/>
        <v>0</v>
      </c>
      <c r="K24" s="20"/>
      <c r="L24" s="22">
        <v>0</v>
      </c>
      <c r="M24" s="13"/>
      <c r="N24" s="22">
        <f t="shared" si="3"/>
        <v>0</v>
      </c>
      <c r="O24" s="20">
        <v>7</v>
      </c>
      <c r="P24" s="21">
        <f>IF(O24=0,,($O$9-O24)*$O$7*100/$O$9)</f>
        <v>44.444444444444443</v>
      </c>
      <c r="Q24" s="20"/>
      <c r="R24" s="21">
        <f t="shared" si="5"/>
        <v>0</v>
      </c>
      <c r="S24" s="6"/>
      <c r="T24" s="21">
        <f t="shared" si="6"/>
        <v>0</v>
      </c>
      <c r="U24" s="6"/>
      <c r="V24" s="21">
        <f t="shared" si="7"/>
        <v>0</v>
      </c>
      <c r="W24" s="6"/>
      <c r="X24" s="7">
        <f t="shared" si="8"/>
        <v>0</v>
      </c>
      <c r="Y24" s="25">
        <f t="shared" si="9"/>
        <v>44.444444444444443</v>
      </c>
      <c r="Z24" s="20">
        <v>14</v>
      </c>
    </row>
    <row r="25" spans="1:26" x14ac:dyDescent="0.3">
      <c r="A25" s="18">
        <v>15</v>
      </c>
      <c r="B25" s="13" t="s">
        <v>216</v>
      </c>
      <c r="C25" s="13" t="s">
        <v>69</v>
      </c>
      <c r="D25" s="13" t="s">
        <v>89</v>
      </c>
      <c r="E25" s="13"/>
      <c r="F25" s="7">
        <f t="shared" si="11"/>
        <v>0</v>
      </c>
      <c r="G25" s="20"/>
      <c r="H25" s="7">
        <f t="shared" si="0"/>
        <v>0</v>
      </c>
      <c r="I25" s="64">
        <v>88</v>
      </c>
      <c r="J25" s="22">
        <f t="shared" si="1"/>
        <v>36.842105263157897</v>
      </c>
      <c r="K25" s="20"/>
      <c r="L25" s="22">
        <f>IF(K25=0,,($K$9-K25)*$K$7*100/$K$9)</f>
        <v>0</v>
      </c>
      <c r="M25" s="13"/>
      <c r="N25" s="22">
        <f t="shared" si="3"/>
        <v>0</v>
      </c>
      <c r="O25" s="20"/>
      <c r="P25" s="21">
        <f>IF(O25=0,,($O$9-O25)*$O$7*100/$O$9)</f>
        <v>0</v>
      </c>
      <c r="Q25" s="20"/>
      <c r="R25" s="21">
        <f t="shared" si="5"/>
        <v>0</v>
      </c>
      <c r="S25" s="6"/>
      <c r="T25" s="21">
        <f t="shared" si="6"/>
        <v>0</v>
      </c>
      <c r="U25" s="6"/>
      <c r="V25" s="21">
        <f t="shared" si="7"/>
        <v>0</v>
      </c>
      <c r="W25" s="6"/>
      <c r="X25" s="7">
        <f t="shared" si="8"/>
        <v>0</v>
      </c>
      <c r="Y25" s="25">
        <f t="shared" si="9"/>
        <v>36.842105263157897</v>
      </c>
      <c r="Z25" s="20">
        <v>15</v>
      </c>
    </row>
    <row r="26" spans="1:26" x14ac:dyDescent="0.3">
      <c r="A26" s="18">
        <v>16</v>
      </c>
      <c r="B26" s="13" t="s">
        <v>598</v>
      </c>
      <c r="C26" s="13" t="s">
        <v>599</v>
      </c>
      <c r="D26" s="13" t="s">
        <v>527</v>
      </c>
      <c r="E26" s="13"/>
      <c r="F26" s="7">
        <f t="shared" si="11"/>
        <v>0</v>
      </c>
      <c r="G26" s="6"/>
      <c r="H26" s="7">
        <f t="shared" si="0"/>
        <v>0</v>
      </c>
      <c r="I26" s="13"/>
      <c r="J26" s="22">
        <f t="shared" si="1"/>
        <v>0</v>
      </c>
      <c r="K26" s="20">
        <v>10</v>
      </c>
      <c r="L26" s="22">
        <f>IF(K26=0,,($K$9-K26)*$K$7*100/$K$9)</f>
        <v>18.181818181818183</v>
      </c>
      <c r="M26" s="13"/>
      <c r="N26" s="22">
        <f t="shared" si="3"/>
        <v>0</v>
      </c>
      <c r="O26" s="20"/>
      <c r="P26" s="21">
        <f>IF(O26=0,,($O$9-O26)*$O$7*100/$O$9)</f>
        <v>0</v>
      </c>
      <c r="Q26" s="20"/>
      <c r="R26" s="21">
        <f t="shared" si="5"/>
        <v>0</v>
      </c>
      <c r="S26" s="6"/>
      <c r="T26" s="21">
        <f t="shared" si="6"/>
        <v>0</v>
      </c>
      <c r="U26" s="6"/>
      <c r="V26" s="21">
        <f t="shared" si="7"/>
        <v>0</v>
      </c>
      <c r="W26" s="6"/>
      <c r="X26" s="7">
        <f t="shared" si="8"/>
        <v>0</v>
      </c>
      <c r="Y26" s="25">
        <f t="shared" si="9"/>
        <v>18.181818181818183</v>
      </c>
      <c r="Z26" s="20">
        <v>16</v>
      </c>
    </row>
    <row r="27" spans="1:26" x14ac:dyDescent="0.3">
      <c r="A27" s="18">
        <v>17</v>
      </c>
      <c r="B27" s="13" t="s">
        <v>885</v>
      </c>
      <c r="C27" s="13" t="s">
        <v>886</v>
      </c>
      <c r="D27" s="13" t="s">
        <v>133</v>
      </c>
      <c r="E27" s="13"/>
      <c r="F27" s="7">
        <f t="shared" si="11"/>
        <v>0</v>
      </c>
      <c r="G27" s="13"/>
      <c r="H27" s="7">
        <f t="shared" si="0"/>
        <v>0</v>
      </c>
      <c r="I27" s="13"/>
      <c r="J27" s="22">
        <f t="shared" si="1"/>
        <v>0</v>
      </c>
      <c r="K27" s="13"/>
      <c r="L27" s="22">
        <f>IF(K27=0,,($K$9-K27)*$K$7*100/$K$9)</f>
        <v>0</v>
      </c>
      <c r="M27" s="13"/>
      <c r="N27" s="22">
        <f t="shared" si="3"/>
        <v>0</v>
      </c>
      <c r="O27" s="20"/>
      <c r="P27" s="21">
        <f>IF(O27=0,,($O$9-O27)*$O$7*100/$O$9)</f>
        <v>0</v>
      </c>
      <c r="Q27" s="20"/>
      <c r="R27" s="21">
        <f t="shared" si="5"/>
        <v>0</v>
      </c>
      <c r="S27" s="6">
        <v>10</v>
      </c>
      <c r="T27" s="21">
        <v>15</v>
      </c>
      <c r="U27" s="6"/>
      <c r="V27" s="21">
        <f t="shared" si="7"/>
        <v>0</v>
      </c>
      <c r="W27" s="6"/>
      <c r="X27" s="7">
        <f t="shared" si="8"/>
        <v>0</v>
      </c>
      <c r="Y27" s="25">
        <f t="shared" si="9"/>
        <v>15</v>
      </c>
      <c r="Z27" s="20">
        <v>17</v>
      </c>
    </row>
    <row r="28" spans="1:26" x14ac:dyDescent="0.3">
      <c r="A28" s="18">
        <v>18</v>
      </c>
      <c r="B28" s="13" t="s">
        <v>600</v>
      </c>
      <c r="C28" s="13" t="s">
        <v>131</v>
      </c>
      <c r="D28" s="13" t="s">
        <v>423</v>
      </c>
      <c r="E28" s="13"/>
      <c r="F28" s="7">
        <f t="shared" si="11"/>
        <v>0</v>
      </c>
      <c r="G28" s="13"/>
      <c r="H28" s="7">
        <f t="shared" si="0"/>
        <v>0</v>
      </c>
      <c r="I28" s="13"/>
      <c r="J28" s="22">
        <f t="shared" si="1"/>
        <v>0</v>
      </c>
      <c r="K28" s="20">
        <v>11</v>
      </c>
      <c r="L28" s="22">
        <v>9</v>
      </c>
      <c r="M28" s="13"/>
      <c r="N28" s="22">
        <f t="shared" si="3"/>
        <v>0</v>
      </c>
      <c r="O28" s="20"/>
      <c r="P28" s="21">
        <f>IF(O28=0,,($O$9-O28)*$O$7*100/$O$9)</f>
        <v>0</v>
      </c>
      <c r="Q28" s="20"/>
      <c r="R28" s="21">
        <f t="shared" si="5"/>
        <v>0</v>
      </c>
      <c r="S28" s="6"/>
      <c r="T28" s="21">
        <f>IF(S28=0,,($S$9-S28)*$S$7*100/$S$9)</f>
        <v>0</v>
      </c>
      <c r="U28" s="6"/>
      <c r="V28" s="21">
        <f t="shared" si="7"/>
        <v>0</v>
      </c>
      <c r="W28" s="6"/>
      <c r="X28" s="7">
        <f t="shared" si="8"/>
        <v>0</v>
      </c>
      <c r="Y28" s="25">
        <f t="shared" si="9"/>
        <v>9</v>
      </c>
      <c r="Z28" s="20">
        <f t="shared" si="10"/>
        <v>18</v>
      </c>
    </row>
    <row r="29" spans="1:26" x14ac:dyDescent="0.3">
      <c r="A29" s="18">
        <v>19</v>
      </c>
      <c r="B29" s="13"/>
      <c r="C29" s="13"/>
      <c r="D29" s="13"/>
      <c r="E29" s="13"/>
      <c r="F29" s="7">
        <f t="shared" si="11"/>
        <v>0</v>
      </c>
      <c r="G29" s="13"/>
      <c r="H29" s="7">
        <f t="shared" si="0"/>
        <v>0</v>
      </c>
      <c r="I29" s="13"/>
      <c r="J29" s="22">
        <f t="shared" si="1"/>
        <v>0</v>
      </c>
      <c r="K29" s="20"/>
      <c r="L29" s="22">
        <f>IF(K29=0,,($K$9-K29)*$K$7*100/$K$9)</f>
        <v>0</v>
      </c>
      <c r="M29" s="13"/>
      <c r="N29" s="22">
        <f t="shared" si="3"/>
        <v>0</v>
      </c>
      <c r="O29" s="20"/>
      <c r="P29" s="21"/>
      <c r="Q29" s="20"/>
      <c r="R29" s="21">
        <f t="shared" si="5"/>
        <v>0</v>
      </c>
      <c r="S29" s="6"/>
      <c r="T29" s="21">
        <f>IF(S29=0,,($S$9-S29)*$S$7*100/$S$9)</f>
        <v>0</v>
      </c>
      <c r="U29" s="6"/>
      <c r="V29" s="21">
        <f t="shared" si="7"/>
        <v>0</v>
      </c>
      <c r="W29" s="6"/>
      <c r="X29" s="7">
        <f t="shared" si="8"/>
        <v>0</v>
      </c>
      <c r="Y29" s="25">
        <f t="shared" si="9"/>
        <v>0</v>
      </c>
      <c r="Z29" s="20">
        <f t="shared" si="10"/>
        <v>19</v>
      </c>
    </row>
    <row r="30" spans="1:26" x14ac:dyDescent="0.3">
      <c r="A30" s="18">
        <v>20</v>
      </c>
      <c r="B30" s="6"/>
      <c r="C30" s="6"/>
      <c r="D30" s="6"/>
      <c r="E30" s="13"/>
      <c r="F30" s="7">
        <f t="shared" ref="F30:F31" si="12">IF(E30=0,,($E$9-E30)*$E$7*100/$E$9)</f>
        <v>0</v>
      </c>
      <c r="G30" s="6"/>
      <c r="H30" s="7">
        <f t="shared" ref="H30:H31" si="13">IF(G30=0,,($G$9-G30)*$G$7*100/$G$9)</f>
        <v>0</v>
      </c>
      <c r="I30" s="20"/>
      <c r="J30" s="22">
        <f t="shared" ref="J30:J31" si="14">IF(I30=0,,($I$9-I30)*$I$7*100/$I$9)</f>
        <v>0</v>
      </c>
      <c r="K30" s="20"/>
      <c r="L30" s="22">
        <f t="shared" ref="L30:L31" si="15">IF(K30=0,,($K$9-K30)*$K$7*100/$K$9)</f>
        <v>0</v>
      </c>
      <c r="M30" s="13"/>
      <c r="N30" s="22">
        <f t="shared" ref="N30:N31" si="16">IF(M30=0,,($M$9-M30)*$M$7*100/$M$9)</f>
        <v>0</v>
      </c>
      <c r="O30" s="20"/>
      <c r="P30" s="21">
        <f>IF(O30=0,,($O$9-O30)*$O$7*100/$O$9)</f>
        <v>0</v>
      </c>
      <c r="Q30" s="20"/>
      <c r="R30" s="21">
        <f t="shared" ref="R30:R31" si="17">IF(Q30=0,,($Q$9-Q30)*$Q$7*100/$Q$9)</f>
        <v>0</v>
      </c>
      <c r="S30" s="6"/>
      <c r="T30" s="21">
        <f t="shared" ref="T30:T33" si="18">IF(S30=0,,($S$9-S30)*$S$7*100/$S$9)</f>
        <v>0</v>
      </c>
      <c r="U30" s="6"/>
      <c r="V30" s="21">
        <f t="shared" ref="V30:V31" si="19">IF(U30=0,,($U$9-U30)*$U$7*100/$U$9)</f>
        <v>0</v>
      </c>
      <c r="W30" s="6"/>
      <c r="X30" s="7">
        <f t="shared" ref="X30:X31" si="20">IF(W30=0,,($W$9-W30)*$W$7*100/$W$9)</f>
        <v>0</v>
      </c>
      <c r="Y30" s="25">
        <f t="shared" ref="Y30:Y31" si="21">SUM(F30+H30+J30+L30+N30+P30+R30+T30+V30+X30)</f>
        <v>0</v>
      </c>
      <c r="Z30" s="20">
        <v>20</v>
      </c>
    </row>
    <row r="31" spans="1:26" x14ac:dyDescent="0.3">
      <c r="A31" s="18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0"/>
      <c r="J31" s="22">
        <f t="shared" si="14"/>
        <v>0</v>
      </c>
      <c r="K31" s="20"/>
      <c r="L31" s="22">
        <f t="shared" si="15"/>
        <v>0</v>
      </c>
      <c r="M31" s="13"/>
      <c r="N31" s="22">
        <f t="shared" si="16"/>
        <v>0</v>
      </c>
      <c r="O31" s="20"/>
      <c r="P31" s="21">
        <f>IF(O31=0,,($O$9-O31)*$O$7*100/$O$9)</f>
        <v>0</v>
      </c>
      <c r="Q31" s="20"/>
      <c r="R31" s="21">
        <f t="shared" si="17"/>
        <v>0</v>
      </c>
      <c r="S31" s="6"/>
      <c r="T31" s="21">
        <f t="shared" si="18"/>
        <v>0</v>
      </c>
      <c r="U31" s="6"/>
      <c r="V31" s="21">
        <f t="shared" si="19"/>
        <v>0</v>
      </c>
      <c r="W31" s="6"/>
      <c r="X31" s="7">
        <f t="shared" si="20"/>
        <v>0</v>
      </c>
      <c r="Y31" s="25">
        <f t="shared" si="21"/>
        <v>0</v>
      </c>
      <c r="Z31" s="20">
        <v>21</v>
      </c>
    </row>
    <row r="32" spans="1:26" x14ac:dyDescent="0.3">
      <c r="A32" s="18">
        <v>22</v>
      </c>
      <c r="B32" s="6"/>
      <c r="C32" s="6"/>
      <c r="D32" s="6"/>
      <c r="E32" s="13"/>
      <c r="F32" s="7">
        <f t="shared" ref="F32:F48" si="22">IF(E32=0,,($E$9-E32)*$E$7*100/$E$9)</f>
        <v>0</v>
      </c>
      <c r="G32" s="13"/>
      <c r="H32" s="7">
        <f t="shared" ref="H32:H48" si="23">IF(G32=0,,($G$9-G32)*$G$7*100/$G$9)</f>
        <v>0</v>
      </c>
      <c r="I32" s="13"/>
      <c r="J32" s="22">
        <f t="shared" ref="J32:J48" si="24">IF(I32=0,,($I$9-I32)*$I$7*100/$I$9)</f>
        <v>0</v>
      </c>
      <c r="K32" s="20"/>
      <c r="L32" s="22">
        <f t="shared" ref="L32:L37" si="25">IF(K32=0,,($K$9-K32)*$K$7*100/$K$9)</f>
        <v>0</v>
      </c>
      <c r="M32" s="13"/>
      <c r="N32" s="22">
        <f t="shared" ref="N32:N48" si="26">IF(M32=0,,($M$9-M32)*$M$7*100/$M$9)</f>
        <v>0</v>
      </c>
      <c r="O32" s="20"/>
      <c r="P32" s="21">
        <f t="shared" ref="P32:P48" si="27">IF(O32=0,,($O$9-O32)*$O$7*100/$O$9)</f>
        <v>0</v>
      </c>
      <c r="Q32" s="20"/>
      <c r="R32" s="21">
        <f t="shared" ref="R32:R48" si="28">IF(Q32=0,,($Q$9-Q32)*$Q$7*100/$Q$9)</f>
        <v>0</v>
      </c>
      <c r="S32" s="6"/>
      <c r="T32" s="21">
        <f t="shared" si="18"/>
        <v>0</v>
      </c>
      <c r="U32" s="6"/>
      <c r="V32" s="21">
        <f t="shared" ref="V32:V48" si="29">IF(U32=0,,($U$9-U32)*$U$7*100/$U$9)</f>
        <v>0</v>
      </c>
      <c r="W32" s="6"/>
      <c r="X32" s="7">
        <f t="shared" ref="X32:X48" si="30">IF(W32=0,,($W$9-W32)*$W$7*100/$W$9)</f>
        <v>0</v>
      </c>
      <c r="Y32" s="25">
        <f t="shared" ref="Y32:Y48" si="31">SUM(F32+H32+J32+L32+N32+P32+R32+T32+V32+X32)</f>
        <v>0</v>
      </c>
      <c r="Z32" s="20">
        <v>22</v>
      </c>
    </row>
    <row r="33" spans="1:26" x14ac:dyDescent="0.3">
      <c r="A33" s="18">
        <v>23</v>
      </c>
      <c r="B33" s="6"/>
      <c r="C33" s="6"/>
      <c r="D33" s="6"/>
      <c r="E33" s="13"/>
      <c r="F33" s="7">
        <f t="shared" si="22"/>
        <v>0</v>
      </c>
      <c r="G33" s="6"/>
      <c r="H33" s="7">
        <f t="shared" si="23"/>
        <v>0</v>
      </c>
      <c r="I33" s="20"/>
      <c r="J33" s="22">
        <f t="shared" si="24"/>
        <v>0</v>
      </c>
      <c r="K33" s="20"/>
      <c r="L33" s="22">
        <f t="shared" si="25"/>
        <v>0</v>
      </c>
      <c r="M33" s="13"/>
      <c r="N33" s="22">
        <f t="shared" si="26"/>
        <v>0</v>
      </c>
      <c r="O33" s="20"/>
      <c r="P33" s="21">
        <f t="shared" si="27"/>
        <v>0</v>
      </c>
      <c r="Q33" s="20"/>
      <c r="R33" s="21">
        <f t="shared" si="28"/>
        <v>0</v>
      </c>
      <c r="S33" s="6"/>
      <c r="T33" s="21">
        <f t="shared" si="18"/>
        <v>0</v>
      </c>
      <c r="U33" s="6"/>
      <c r="V33" s="21">
        <f t="shared" si="29"/>
        <v>0</v>
      </c>
      <c r="W33" s="6"/>
      <c r="X33" s="7">
        <f t="shared" si="30"/>
        <v>0</v>
      </c>
      <c r="Y33" s="25">
        <f t="shared" si="31"/>
        <v>0</v>
      </c>
      <c r="Z33" s="20">
        <v>23</v>
      </c>
    </row>
    <row r="34" spans="1:26" x14ac:dyDescent="0.3">
      <c r="A34" s="18">
        <v>24</v>
      </c>
      <c r="B34" s="6"/>
      <c r="C34" s="6"/>
      <c r="D34" s="6"/>
      <c r="E34" s="13"/>
      <c r="F34" s="7">
        <f t="shared" si="22"/>
        <v>0</v>
      </c>
      <c r="G34" s="6"/>
      <c r="H34" s="7">
        <f t="shared" si="23"/>
        <v>0</v>
      </c>
      <c r="I34" s="13"/>
      <c r="J34" s="22">
        <f t="shared" si="24"/>
        <v>0</v>
      </c>
      <c r="K34" s="20"/>
      <c r="L34" s="22">
        <f t="shared" si="25"/>
        <v>0</v>
      </c>
      <c r="M34" s="13"/>
      <c r="N34" s="22">
        <f t="shared" si="26"/>
        <v>0</v>
      </c>
      <c r="O34" s="20"/>
      <c r="P34" s="21">
        <f t="shared" si="27"/>
        <v>0</v>
      </c>
      <c r="Q34" s="20"/>
      <c r="R34" s="21">
        <f t="shared" si="28"/>
        <v>0</v>
      </c>
      <c r="S34" s="6"/>
      <c r="T34" s="21">
        <f>IF(S34=0,,($S$9-S34)*$S$7*100/$S$9)</f>
        <v>0</v>
      </c>
      <c r="U34" s="6"/>
      <c r="V34" s="21">
        <f t="shared" si="29"/>
        <v>0</v>
      </c>
      <c r="W34" s="6"/>
      <c r="X34" s="7">
        <f t="shared" si="30"/>
        <v>0</v>
      </c>
      <c r="Y34" s="25">
        <f t="shared" si="31"/>
        <v>0</v>
      </c>
      <c r="Z34" s="20">
        <v>24</v>
      </c>
    </row>
    <row r="35" spans="1:26" x14ac:dyDescent="0.3">
      <c r="A35" s="18">
        <v>25</v>
      </c>
      <c r="B35" s="6"/>
      <c r="C35" s="6"/>
      <c r="D35" s="6"/>
      <c r="E35" s="13"/>
      <c r="F35" s="7">
        <f t="shared" si="22"/>
        <v>0</v>
      </c>
      <c r="G35" s="13"/>
      <c r="H35" s="7">
        <f t="shared" si="23"/>
        <v>0</v>
      </c>
      <c r="I35" s="13"/>
      <c r="J35" s="22">
        <f t="shared" si="24"/>
        <v>0</v>
      </c>
      <c r="K35" s="20"/>
      <c r="L35" s="22">
        <f t="shared" si="25"/>
        <v>0</v>
      </c>
      <c r="M35" s="13"/>
      <c r="N35" s="22">
        <f t="shared" si="26"/>
        <v>0</v>
      </c>
      <c r="O35" s="20"/>
      <c r="P35" s="21">
        <f t="shared" si="27"/>
        <v>0</v>
      </c>
      <c r="Q35" s="20"/>
      <c r="R35" s="21">
        <f t="shared" si="28"/>
        <v>0</v>
      </c>
      <c r="S35" s="6"/>
      <c r="T35" s="21"/>
      <c r="U35" s="6"/>
      <c r="V35" s="21">
        <f t="shared" si="29"/>
        <v>0</v>
      </c>
      <c r="W35" s="6"/>
      <c r="X35" s="7">
        <f t="shared" si="30"/>
        <v>0</v>
      </c>
      <c r="Y35" s="25">
        <f t="shared" si="31"/>
        <v>0</v>
      </c>
      <c r="Z35" s="20">
        <v>25</v>
      </c>
    </row>
    <row r="36" spans="1:26" x14ac:dyDescent="0.3">
      <c r="A36" s="18">
        <v>26</v>
      </c>
      <c r="B36" s="13"/>
      <c r="C36" s="13"/>
      <c r="D36" s="13"/>
      <c r="E36" s="13"/>
      <c r="F36" s="7">
        <f t="shared" si="22"/>
        <v>0</v>
      </c>
      <c r="G36" s="6"/>
      <c r="H36" s="7">
        <f t="shared" si="23"/>
        <v>0</v>
      </c>
      <c r="I36" s="20"/>
      <c r="J36" s="22">
        <f t="shared" si="24"/>
        <v>0</v>
      </c>
      <c r="K36" s="20"/>
      <c r="L36" s="22">
        <f t="shared" si="25"/>
        <v>0</v>
      </c>
      <c r="M36" s="13"/>
      <c r="N36" s="22">
        <f t="shared" si="26"/>
        <v>0</v>
      </c>
      <c r="O36" s="20"/>
      <c r="P36" s="21">
        <f t="shared" si="27"/>
        <v>0</v>
      </c>
      <c r="Q36" s="20"/>
      <c r="R36" s="21">
        <f t="shared" si="28"/>
        <v>0</v>
      </c>
      <c r="S36" s="6"/>
      <c r="T36" s="21">
        <f>IF(S36=0,,($S$9-S36)*$S$7*100/$S$9)</f>
        <v>0</v>
      </c>
      <c r="U36" s="6"/>
      <c r="V36" s="21">
        <f t="shared" si="29"/>
        <v>0</v>
      </c>
      <c r="W36" s="6"/>
      <c r="X36" s="7">
        <f t="shared" si="30"/>
        <v>0</v>
      </c>
      <c r="Y36" s="25">
        <f t="shared" si="31"/>
        <v>0</v>
      </c>
      <c r="Z36" s="20">
        <v>26</v>
      </c>
    </row>
    <row r="37" spans="1:26" x14ac:dyDescent="0.3">
      <c r="A37" s="18">
        <v>27</v>
      </c>
      <c r="E37" s="13"/>
      <c r="F37" s="7">
        <f t="shared" si="22"/>
        <v>0</v>
      </c>
      <c r="G37" s="13"/>
      <c r="H37" s="7">
        <f t="shared" si="23"/>
        <v>0</v>
      </c>
      <c r="I37" s="13"/>
      <c r="J37" s="22">
        <f t="shared" si="24"/>
        <v>0</v>
      </c>
      <c r="K37" s="20"/>
      <c r="L37" s="22">
        <f t="shared" si="25"/>
        <v>0</v>
      </c>
      <c r="M37" s="13"/>
      <c r="N37" s="22">
        <f t="shared" si="26"/>
        <v>0</v>
      </c>
      <c r="O37" s="20"/>
      <c r="P37" s="21">
        <f t="shared" si="27"/>
        <v>0</v>
      </c>
      <c r="Q37" s="20"/>
      <c r="R37" s="21">
        <f t="shared" si="28"/>
        <v>0</v>
      </c>
      <c r="S37" s="6"/>
      <c r="T37" s="21"/>
      <c r="U37" s="6"/>
      <c r="V37" s="21">
        <f t="shared" si="29"/>
        <v>0</v>
      </c>
      <c r="W37" s="6"/>
      <c r="X37" s="7">
        <f t="shared" si="30"/>
        <v>0</v>
      </c>
      <c r="Y37" s="25">
        <f t="shared" si="31"/>
        <v>0</v>
      </c>
      <c r="Z37" s="20">
        <v>27</v>
      </c>
    </row>
    <row r="38" spans="1:26" x14ac:dyDescent="0.3">
      <c r="A38" s="18">
        <v>28</v>
      </c>
      <c r="E38" s="13"/>
      <c r="F38" s="7">
        <f t="shared" si="22"/>
        <v>0</v>
      </c>
      <c r="G38" s="13"/>
      <c r="H38" s="7">
        <f t="shared" si="23"/>
        <v>0</v>
      </c>
      <c r="I38" s="13"/>
      <c r="J38" s="22">
        <f t="shared" si="24"/>
        <v>0</v>
      </c>
      <c r="K38" s="20"/>
      <c r="L38" s="22">
        <v>0</v>
      </c>
      <c r="M38" s="13"/>
      <c r="N38" s="22">
        <f t="shared" si="26"/>
        <v>0</v>
      </c>
      <c r="O38" s="20"/>
      <c r="P38" s="21">
        <f t="shared" si="27"/>
        <v>0</v>
      </c>
      <c r="Q38" s="20"/>
      <c r="R38" s="21">
        <f t="shared" si="28"/>
        <v>0</v>
      </c>
      <c r="S38" s="6"/>
      <c r="T38" s="21"/>
      <c r="U38" s="6"/>
      <c r="V38" s="21">
        <f t="shared" si="29"/>
        <v>0</v>
      </c>
      <c r="W38" s="6"/>
      <c r="X38" s="7">
        <f t="shared" si="30"/>
        <v>0</v>
      </c>
      <c r="Y38" s="25">
        <f t="shared" si="31"/>
        <v>0</v>
      </c>
      <c r="Z38" s="20">
        <v>28</v>
      </c>
    </row>
    <row r="39" spans="1:26" x14ac:dyDescent="0.3">
      <c r="A39" s="18">
        <v>29</v>
      </c>
      <c r="E39" s="13"/>
      <c r="F39" s="7">
        <f t="shared" si="22"/>
        <v>0</v>
      </c>
      <c r="G39" s="13"/>
      <c r="H39" s="7">
        <f t="shared" si="23"/>
        <v>0</v>
      </c>
      <c r="I39" s="13"/>
      <c r="J39" s="22">
        <f t="shared" si="24"/>
        <v>0</v>
      </c>
      <c r="K39" s="13"/>
      <c r="L39" s="22">
        <f t="shared" ref="L39:L48" si="32">IF(K39=0,,($K$9-K39)*$K$7*100/$K$9)</f>
        <v>0</v>
      </c>
      <c r="M39" s="13"/>
      <c r="N39" s="22">
        <f t="shared" si="26"/>
        <v>0</v>
      </c>
      <c r="O39" s="20"/>
      <c r="P39" s="21">
        <f t="shared" si="27"/>
        <v>0</v>
      </c>
      <c r="Q39" s="20"/>
      <c r="R39" s="21">
        <f t="shared" si="28"/>
        <v>0</v>
      </c>
      <c r="S39" s="6"/>
      <c r="T39" s="21">
        <f t="shared" ref="T39:T48" si="33">IF(S39=0,,($S$9-S39)*$S$7*100/$S$9)</f>
        <v>0</v>
      </c>
      <c r="U39" s="6"/>
      <c r="V39" s="21">
        <f t="shared" si="29"/>
        <v>0</v>
      </c>
      <c r="W39" s="6"/>
      <c r="X39" s="7">
        <f t="shared" si="30"/>
        <v>0</v>
      </c>
      <c r="Y39" s="25">
        <f t="shared" si="31"/>
        <v>0</v>
      </c>
      <c r="Z39" s="20">
        <v>29</v>
      </c>
    </row>
    <row r="40" spans="1:26" x14ac:dyDescent="0.3">
      <c r="A40" s="18">
        <v>30</v>
      </c>
      <c r="E40" s="13"/>
      <c r="F40" s="7">
        <f t="shared" si="22"/>
        <v>0</v>
      </c>
      <c r="G40" s="13"/>
      <c r="H40" s="7">
        <f t="shared" si="23"/>
        <v>0</v>
      </c>
      <c r="I40" s="13"/>
      <c r="J40" s="22">
        <f t="shared" si="24"/>
        <v>0</v>
      </c>
      <c r="K40" s="13"/>
      <c r="L40" s="22">
        <f t="shared" si="32"/>
        <v>0</v>
      </c>
      <c r="M40" s="13"/>
      <c r="N40" s="22">
        <f t="shared" si="26"/>
        <v>0</v>
      </c>
      <c r="O40" s="20"/>
      <c r="P40" s="21">
        <f t="shared" si="27"/>
        <v>0</v>
      </c>
      <c r="Q40" s="20"/>
      <c r="R40" s="21">
        <f t="shared" si="28"/>
        <v>0</v>
      </c>
      <c r="S40" s="6"/>
      <c r="T40" s="21">
        <f t="shared" si="33"/>
        <v>0</v>
      </c>
      <c r="U40" s="6"/>
      <c r="V40" s="21">
        <f t="shared" si="29"/>
        <v>0</v>
      </c>
      <c r="W40" s="6"/>
      <c r="X40" s="7">
        <f t="shared" si="30"/>
        <v>0</v>
      </c>
      <c r="Y40" s="25">
        <f t="shared" si="31"/>
        <v>0</v>
      </c>
      <c r="Z40" s="20">
        <v>30</v>
      </c>
    </row>
    <row r="41" spans="1:26" x14ac:dyDescent="0.3">
      <c r="A41" s="18">
        <v>31</v>
      </c>
      <c r="B41" s="13"/>
      <c r="C41" s="13"/>
      <c r="D41" s="13"/>
      <c r="E41" s="13"/>
      <c r="F41" s="7">
        <f t="shared" si="22"/>
        <v>0</v>
      </c>
      <c r="G41" s="13"/>
      <c r="H41" s="7">
        <f t="shared" si="23"/>
        <v>0</v>
      </c>
      <c r="I41" s="13"/>
      <c r="J41" s="22">
        <f t="shared" si="24"/>
        <v>0</v>
      </c>
      <c r="K41" s="13"/>
      <c r="L41" s="22">
        <f t="shared" si="32"/>
        <v>0</v>
      </c>
      <c r="M41" s="13"/>
      <c r="N41" s="22">
        <f t="shared" si="26"/>
        <v>0</v>
      </c>
      <c r="O41" s="20"/>
      <c r="P41" s="21">
        <f t="shared" si="27"/>
        <v>0</v>
      </c>
      <c r="Q41" s="20"/>
      <c r="R41" s="21">
        <f t="shared" si="28"/>
        <v>0</v>
      </c>
      <c r="S41" s="6"/>
      <c r="T41" s="21">
        <f t="shared" si="33"/>
        <v>0</v>
      </c>
      <c r="U41" s="6"/>
      <c r="V41" s="21">
        <f t="shared" si="29"/>
        <v>0</v>
      </c>
      <c r="W41" s="6"/>
      <c r="X41" s="7">
        <f t="shared" si="30"/>
        <v>0</v>
      </c>
      <c r="Y41" s="25">
        <f t="shared" si="31"/>
        <v>0</v>
      </c>
      <c r="Z41" s="20">
        <f t="shared" si="10"/>
        <v>31</v>
      </c>
    </row>
    <row r="42" spans="1:26" x14ac:dyDescent="0.3">
      <c r="A42" s="18">
        <v>32</v>
      </c>
      <c r="B42" s="13"/>
      <c r="C42" s="13"/>
      <c r="D42" s="13"/>
      <c r="E42" s="13"/>
      <c r="F42" s="7">
        <f t="shared" si="22"/>
        <v>0</v>
      </c>
      <c r="G42" s="6"/>
      <c r="H42" s="7">
        <f t="shared" si="23"/>
        <v>0</v>
      </c>
      <c r="I42" s="20"/>
      <c r="J42" s="22">
        <f t="shared" si="24"/>
        <v>0</v>
      </c>
      <c r="K42" s="20"/>
      <c r="L42" s="22">
        <f t="shared" si="32"/>
        <v>0</v>
      </c>
      <c r="M42" s="13"/>
      <c r="N42" s="22">
        <f t="shared" si="26"/>
        <v>0</v>
      </c>
      <c r="O42" s="20"/>
      <c r="P42" s="21">
        <f t="shared" si="27"/>
        <v>0</v>
      </c>
      <c r="Q42" s="20"/>
      <c r="R42" s="21">
        <f t="shared" si="28"/>
        <v>0</v>
      </c>
      <c r="S42" s="6"/>
      <c r="T42" s="21">
        <f t="shared" si="33"/>
        <v>0</v>
      </c>
      <c r="U42" s="6"/>
      <c r="V42" s="21">
        <f t="shared" si="29"/>
        <v>0</v>
      </c>
      <c r="W42" s="6"/>
      <c r="X42" s="7">
        <f t="shared" si="30"/>
        <v>0</v>
      </c>
      <c r="Y42" s="25">
        <f t="shared" si="31"/>
        <v>0</v>
      </c>
      <c r="Z42" s="20">
        <f t="shared" si="10"/>
        <v>32</v>
      </c>
    </row>
    <row r="43" spans="1:26" x14ac:dyDescent="0.3">
      <c r="A43" s="18">
        <v>33</v>
      </c>
      <c r="E43" s="13"/>
      <c r="F43" s="7">
        <f t="shared" si="22"/>
        <v>0</v>
      </c>
      <c r="G43" s="6"/>
      <c r="H43" s="7">
        <f t="shared" si="23"/>
        <v>0</v>
      </c>
      <c r="I43" s="13"/>
      <c r="J43" s="22">
        <f t="shared" si="24"/>
        <v>0</v>
      </c>
      <c r="K43" s="20"/>
      <c r="L43" s="22">
        <f t="shared" si="32"/>
        <v>0</v>
      </c>
      <c r="M43" s="13"/>
      <c r="N43" s="22">
        <f t="shared" si="26"/>
        <v>0</v>
      </c>
      <c r="O43" s="20"/>
      <c r="P43" s="21">
        <f t="shared" si="27"/>
        <v>0</v>
      </c>
      <c r="Q43" s="20"/>
      <c r="R43" s="21">
        <f t="shared" si="28"/>
        <v>0</v>
      </c>
      <c r="S43" s="6"/>
      <c r="T43" s="21">
        <f t="shared" si="33"/>
        <v>0</v>
      </c>
      <c r="U43" s="6"/>
      <c r="V43" s="21">
        <f t="shared" si="29"/>
        <v>0</v>
      </c>
      <c r="W43" s="6"/>
      <c r="X43" s="7">
        <f t="shared" si="30"/>
        <v>0</v>
      </c>
      <c r="Y43" s="25">
        <f t="shared" si="31"/>
        <v>0</v>
      </c>
      <c r="Z43" s="20">
        <v>33</v>
      </c>
    </row>
    <row r="44" spans="1:26" x14ac:dyDescent="0.3">
      <c r="A44" s="18">
        <v>34</v>
      </c>
      <c r="E44" s="13"/>
      <c r="F44" s="7">
        <f t="shared" si="22"/>
        <v>0</v>
      </c>
      <c r="G44" s="6"/>
      <c r="H44" s="7">
        <f t="shared" si="23"/>
        <v>0</v>
      </c>
      <c r="I44" s="13"/>
      <c r="J44" s="22">
        <f t="shared" si="24"/>
        <v>0</v>
      </c>
      <c r="K44" s="20"/>
      <c r="L44" s="22">
        <f t="shared" si="32"/>
        <v>0</v>
      </c>
      <c r="M44" s="13"/>
      <c r="N44" s="22">
        <f t="shared" si="26"/>
        <v>0</v>
      </c>
      <c r="O44" s="20"/>
      <c r="P44" s="21">
        <f t="shared" si="27"/>
        <v>0</v>
      </c>
      <c r="Q44" s="20"/>
      <c r="R44" s="21">
        <f t="shared" si="28"/>
        <v>0</v>
      </c>
      <c r="S44" s="6"/>
      <c r="T44" s="21">
        <f t="shared" si="33"/>
        <v>0</v>
      </c>
      <c r="U44" s="6"/>
      <c r="V44" s="21">
        <f t="shared" si="29"/>
        <v>0</v>
      </c>
      <c r="W44" s="6"/>
      <c r="X44" s="7">
        <f t="shared" si="30"/>
        <v>0</v>
      </c>
      <c r="Y44" s="25">
        <f t="shared" si="31"/>
        <v>0</v>
      </c>
      <c r="Z44" s="20">
        <v>34</v>
      </c>
    </row>
    <row r="45" spans="1:26" x14ac:dyDescent="0.3">
      <c r="A45" s="18">
        <v>35</v>
      </c>
      <c r="B45" s="13"/>
      <c r="C45" s="13"/>
      <c r="D45" s="13"/>
      <c r="E45" s="13"/>
      <c r="F45" s="7">
        <f t="shared" si="22"/>
        <v>0</v>
      </c>
      <c r="G45" s="6"/>
      <c r="H45" s="7">
        <f t="shared" si="23"/>
        <v>0</v>
      </c>
      <c r="I45" s="20"/>
      <c r="J45" s="22">
        <f t="shared" si="24"/>
        <v>0</v>
      </c>
      <c r="K45" s="20"/>
      <c r="L45" s="22">
        <f t="shared" si="32"/>
        <v>0</v>
      </c>
      <c r="M45" s="13"/>
      <c r="N45" s="22">
        <f t="shared" si="26"/>
        <v>0</v>
      </c>
      <c r="O45" s="20"/>
      <c r="P45" s="21">
        <f t="shared" si="27"/>
        <v>0</v>
      </c>
      <c r="Q45" s="20"/>
      <c r="R45" s="21">
        <f t="shared" si="28"/>
        <v>0</v>
      </c>
      <c r="S45" s="6"/>
      <c r="T45" s="21">
        <f t="shared" si="33"/>
        <v>0</v>
      </c>
      <c r="U45" s="6"/>
      <c r="V45" s="21">
        <f t="shared" si="29"/>
        <v>0</v>
      </c>
      <c r="W45" s="6"/>
      <c r="X45" s="7">
        <f t="shared" si="30"/>
        <v>0</v>
      </c>
      <c r="Y45" s="25">
        <f t="shared" si="31"/>
        <v>0</v>
      </c>
      <c r="Z45" s="20">
        <f t="shared" si="10"/>
        <v>35</v>
      </c>
    </row>
    <row r="46" spans="1:26" x14ac:dyDescent="0.3">
      <c r="A46" s="18">
        <v>36</v>
      </c>
      <c r="B46" s="13"/>
      <c r="C46" s="13"/>
      <c r="D46" s="13"/>
      <c r="E46" s="13"/>
      <c r="F46" s="7">
        <f t="shared" si="22"/>
        <v>0</v>
      </c>
      <c r="G46" s="6"/>
      <c r="H46" s="7">
        <f t="shared" si="23"/>
        <v>0</v>
      </c>
      <c r="I46" s="13"/>
      <c r="J46" s="22">
        <f t="shared" si="24"/>
        <v>0</v>
      </c>
      <c r="K46" s="20"/>
      <c r="L46" s="22">
        <f t="shared" si="32"/>
        <v>0</v>
      </c>
      <c r="M46" s="13"/>
      <c r="N46" s="22">
        <f t="shared" si="26"/>
        <v>0</v>
      </c>
      <c r="O46" s="20"/>
      <c r="P46" s="21">
        <f t="shared" si="27"/>
        <v>0</v>
      </c>
      <c r="Q46" s="20"/>
      <c r="R46" s="21">
        <f t="shared" si="28"/>
        <v>0</v>
      </c>
      <c r="S46" s="6"/>
      <c r="T46" s="21">
        <f t="shared" si="33"/>
        <v>0</v>
      </c>
      <c r="U46" s="6"/>
      <c r="V46" s="21">
        <f t="shared" si="29"/>
        <v>0</v>
      </c>
      <c r="W46" s="6"/>
      <c r="X46" s="7">
        <f t="shared" si="30"/>
        <v>0</v>
      </c>
      <c r="Y46" s="25">
        <f t="shared" si="31"/>
        <v>0</v>
      </c>
      <c r="Z46" s="20">
        <f t="shared" si="10"/>
        <v>36</v>
      </c>
    </row>
    <row r="47" spans="1:26" x14ac:dyDescent="0.3">
      <c r="A47" s="18">
        <v>37</v>
      </c>
      <c r="E47" s="13"/>
      <c r="F47" s="7">
        <f t="shared" si="22"/>
        <v>0</v>
      </c>
      <c r="G47" s="13"/>
      <c r="H47" s="7">
        <f t="shared" si="23"/>
        <v>0</v>
      </c>
      <c r="I47" s="13"/>
      <c r="J47" s="22">
        <f t="shared" si="24"/>
        <v>0</v>
      </c>
      <c r="K47" s="13"/>
      <c r="L47" s="22">
        <f t="shared" si="32"/>
        <v>0</v>
      </c>
      <c r="M47" s="13"/>
      <c r="N47" s="22">
        <f t="shared" si="26"/>
        <v>0</v>
      </c>
      <c r="O47" s="20"/>
      <c r="P47" s="21">
        <f t="shared" si="27"/>
        <v>0</v>
      </c>
      <c r="Q47" s="20"/>
      <c r="R47" s="21">
        <f t="shared" si="28"/>
        <v>0</v>
      </c>
      <c r="S47" s="6"/>
      <c r="T47" s="21">
        <f t="shared" si="33"/>
        <v>0</v>
      </c>
      <c r="U47" s="6"/>
      <c r="V47" s="21">
        <f t="shared" si="29"/>
        <v>0</v>
      </c>
      <c r="W47" s="6"/>
      <c r="X47" s="7">
        <f t="shared" si="30"/>
        <v>0</v>
      </c>
      <c r="Y47" s="25">
        <f t="shared" si="31"/>
        <v>0</v>
      </c>
      <c r="Z47" s="20">
        <v>37</v>
      </c>
    </row>
    <row r="48" spans="1:26" x14ac:dyDescent="0.3">
      <c r="A48" s="18">
        <v>38</v>
      </c>
      <c r="B48" s="13"/>
      <c r="C48" s="13"/>
      <c r="D48" s="13"/>
      <c r="E48" s="13"/>
      <c r="F48" s="7">
        <f t="shared" si="22"/>
        <v>0</v>
      </c>
      <c r="G48" s="13"/>
      <c r="H48" s="7">
        <f t="shared" si="23"/>
        <v>0</v>
      </c>
      <c r="I48" s="20"/>
      <c r="J48" s="22">
        <f t="shared" si="24"/>
        <v>0</v>
      </c>
      <c r="K48" s="20"/>
      <c r="L48" s="22">
        <f t="shared" si="32"/>
        <v>0</v>
      </c>
      <c r="M48" s="13"/>
      <c r="N48" s="22">
        <f t="shared" si="26"/>
        <v>0</v>
      </c>
      <c r="O48" s="20"/>
      <c r="P48" s="21">
        <f t="shared" si="27"/>
        <v>0</v>
      </c>
      <c r="Q48" s="20"/>
      <c r="R48" s="21">
        <f t="shared" si="28"/>
        <v>0</v>
      </c>
      <c r="S48" s="6"/>
      <c r="T48" s="21">
        <f t="shared" si="33"/>
        <v>0</v>
      </c>
      <c r="U48" s="6"/>
      <c r="V48" s="21">
        <f t="shared" si="29"/>
        <v>0</v>
      </c>
      <c r="W48" s="6"/>
      <c r="X48" s="7">
        <f t="shared" si="30"/>
        <v>0</v>
      </c>
      <c r="Y48" s="25">
        <f t="shared" si="31"/>
        <v>0</v>
      </c>
      <c r="Z48" s="20">
        <f t="shared" si="10"/>
        <v>38</v>
      </c>
    </row>
    <row r="49" spans="1:11" x14ac:dyDescent="0.3">
      <c r="A49" s="67" t="s">
        <v>11</v>
      </c>
      <c r="B49" s="67"/>
      <c r="C49" s="68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9</v>
      </c>
    </row>
  </sheetData>
  <sortState xmlns:xlrd2="http://schemas.microsoft.com/office/spreadsheetml/2017/richdata2" ref="B11:Y29">
    <sortCondition descending="1" ref="Y11:Y29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2" sqref="F12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6" ht="31.2" x14ac:dyDescent="0.6">
      <c r="A1" s="69" t="s">
        <v>838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26" x14ac:dyDescent="0.3">
      <c r="D7" s="1" t="s">
        <v>10</v>
      </c>
      <c r="E7" s="71"/>
      <c r="F7" s="72"/>
      <c r="G7" s="71"/>
      <c r="H7" s="72"/>
      <c r="I7" s="71"/>
      <c r="J7" s="72"/>
      <c r="K7" s="71"/>
      <c r="L7" s="72"/>
      <c r="M7" s="71"/>
      <c r="N7" s="72"/>
      <c r="O7" s="71"/>
      <c r="P7" s="72"/>
      <c r="Q7" s="71"/>
      <c r="R7" s="72"/>
      <c r="S7" s="71"/>
      <c r="T7" s="72"/>
      <c r="U7" s="71"/>
      <c r="V7" s="72"/>
      <c r="W7" s="71"/>
      <c r="X7" s="72"/>
    </row>
    <row r="8" spans="1:26" x14ac:dyDescent="0.3">
      <c r="D8" s="1" t="s">
        <v>1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</row>
    <row r="9" spans="1:26" x14ac:dyDescent="0.3">
      <c r="D9" s="1" t="s">
        <v>2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8">
        <v>1</v>
      </c>
      <c r="B11" s="13"/>
      <c r="C11" s="13"/>
      <c r="D11" s="13"/>
      <c r="E11" s="22"/>
      <c r="F11" s="22">
        <f>IF(E11=0,,($E$9-E11)*$E$7*100/$E$9)</f>
        <v>0</v>
      </c>
      <c r="G11" s="22"/>
      <c r="H11" s="22">
        <f t="shared" ref="H11:H22" si="0">IF(G11=0,,($G$9-G11)*$G$7*100/$G$9)</f>
        <v>0</v>
      </c>
      <c r="I11" s="22"/>
      <c r="J11" s="22">
        <f t="shared" ref="J11:J17" si="1">IF(I11=0,,($I$9-I11)*$I$7*100/$I$9)</f>
        <v>0</v>
      </c>
      <c r="K11" s="22"/>
      <c r="L11" s="22">
        <f t="shared" ref="L11:L17" si="2">IF(K11=0,,($K$9-K11)*$K$7*100/$K$9)</f>
        <v>0</v>
      </c>
      <c r="M11" s="22"/>
      <c r="N11" s="22">
        <f t="shared" ref="N11:N24" si="3">IF(M11=0,,($M$9-M11)*$M$7*100/$M$9)</f>
        <v>0</v>
      </c>
      <c r="O11" s="22"/>
      <c r="P11" s="22">
        <f t="shared" ref="P11:P25" si="4">IF(O11=0,,($O$9-O11)*$O$7*100/$O$9)</f>
        <v>0</v>
      </c>
      <c r="Q11" s="22"/>
      <c r="R11" s="22">
        <f t="shared" ref="R11:R16" si="5">IF(Q11=0,,($Q$9-Q11)*$Q$7*100/$Q$9)</f>
        <v>0</v>
      </c>
      <c r="S11" s="22"/>
      <c r="T11" s="22">
        <f t="shared" ref="T11:T26" si="6">IF(S11=0,,($S$9-S11)*$S$7*100/$S$9)</f>
        <v>0</v>
      </c>
      <c r="U11" s="22"/>
      <c r="V11" s="22">
        <f>IF(U11=0,,($U$9-U11)*$U$7*100/$U$9)</f>
        <v>0</v>
      </c>
      <c r="W11" s="22"/>
      <c r="X11" s="22">
        <f t="shared" ref="X11:X29" si="7">IF(W11=0,,($W$9-W11)*$W$7*100/$W$9)</f>
        <v>0</v>
      </c>
      <c r="Y11" s="24">
        <f>SUM(F11+H11+J11+L11+N11+P11+R11+V11+T11+X11)</f>
        <v>0</v>
      </c>
      <c r="Z11" s="22">
        <f t="shared" ref="Z11:Z24" si="8">ROW(B11)-10</f>
        <v>1</v>
      </c>
    </row>
    <row r="12" spans="1:26" x14ac:dyDescent="0.3">
      <c r="A12" s="18">
        <v>2</v>
      </c>
      <c r="B12" s="13"/>
      <c r="C12" s="13"/>
      <c r="D12" s="13"/>
      <c r="E12" s="22"/>
      <c r="F12" s="22">
        <f>IF(E12=0,,($I$9-E12)*$I$7*100/$I$9)</f>
        <v>0</v>
      </c>
      <c r="G12" s="22"/>
      <c r="H12" s="22">
        <f t="shared" si="0"/>
        <v>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ref="V12:V33" si="9">IF(U12=0,,($U$9-U12)*$U$7*100/$U$9)</f>
        <v>0</v>
      </c>
      <c r="W12" s="22"/>
      <c r="X12" s="22">
        <f t="shared" si="7"/>
        <v>0</v>
      </c>
      <c r="Y12" s="24">
        <f t="shared" ref="Y12:Y31" si="10">SUM(F12+H12+J12+L12+N12+P12+R12+T12+X12)</f>
        <v>0</v>
      </c>
      <c r="Z12" s="22">
        <f t="shared" si="8"/>
        <v>2</v>
      </c>
    </row>
    <row r="13" spans="1:26" x14ac:dyDescent="0.3">
      <c r="A13" s="18">
        <v>3</v>
      </c>
      <c r="B13" s="13"/>
      <c r="C13" s="13"/>
      <c r="D13" s="13"/>
      <c r="E13" s="22"/>
      <c r="F13" s="22">
        <f>IF(E13=0,,($E$9-E13)*$E$7*100/$E$9)</f>
        <v>0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v>0</v>
      </c>
      <c r="S13" s="22"/>
      <c r="T13" s="22">
        <f t="shared" si="6"/>
        <v>0</v>
      </c>
      <c r="U13" s="22"/>
      <c r="V13" s="22">
        <f t="shared" si="9"/>
        <v>0</v>
      </c>
      <c r="W13" s="22"/>
      <c r="X13" s="22">
        <f t="shared" si="7"/>
        <v>0</v>
      </c>
      <c r="Y13" s="24">
        <f t="shared" si="10"/>
        <v>0</v>
      </c>
      <c r="Z13" s="22">
        <f t="shared" si="8"/>
        <v>3</v>
      </c>
    </row>
    <row r="14" spans="1:26" x14ac:dyDescent="0.3">
      <c r="A14" s="18">
        <v>4</v>
      </c>
      <c r="B14" s="13"/>
      <c r="C14" s="13"/>
      <c r="D14" s="13"/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9"/>
        <v>0</v>
      </c>
      <c r="W14" s="22"/>
      <c r="X14" s="22">
        <f t="shared" si="7"/>
        <v>0</v>
      </c>
      <c r="Y14" s="24">
        <f t="shared" si="10"/>
        <v>0</v>
      </c>
      <c r="Z14" s="22">
        <f t="shared" si="8"/>
        <v>4</v>
      </c>
    </row>
    <row r="15" spans="1:26" x14ac:dyDescent="0.3">
      <c r="A15" s="18">
        <v>5</v>
      </c>
      <c r="B15" s="13"/>
      <c r="C15" s="13"/>
      <c r="D15" s="13"/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9"/>
        <v>0</v>
      </c>
      <c r="W15" s="22"/>
      <c r="X15" s="22">
        <f t="shared" si="7"/>
        <v>0</v>
      </c>
      <c r="Y15" s="24">
        <f t="shared" si="10"/>
        <v>0</v>
      </c>
      <c r="Z15" s="13">
        <f t="shared" si="8"/>
        <v>5</v>
      </c>
    </row>
    <row r="16" spans="1:26" x14ac:dyDescent="0.3">
      <c r="A16" s="18">
        <v>6</v>
      </c>
      <c r="B16" s="13"/>
      <c r="C16" s="13"/>
      <c r="D16" s="13"/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/>
      <c r="R16" s="22">
        <f t="shared" si="5"/>
        <v>0</v>
      </c>
      <c r="S16" s="13"/>
      <c r="T16" s="22">
        <f t="shared" si="6"/>
        <v>0</v>
      </c>
      <c r="U16" s="13"/>
      <c r="V16" s="22">
        <f t="shared" si="9"/>
        <v>0</v>
      </c>
      <c r="W16" s="13"/>
      <c r="X16" s="22">
        <f t="shared" si="7"/>
        <v>0</v>
      </c>
      <c r="Y16" s="24">
        <f t="shared" si="10"/>
        <v>0</v>
      </c>
      <c r="Z16" s="22">
        <f t="shared" si="8"/>
        <v>6</v>
      </c>
    </row>
    <row r="17" spans="1:26" x14ac:dyDescent="0.3">
      <c r="A17" s="18">
        <v>7</v>
      </c>
      <c r="B17" s="13"/>
      <c r="C17" s="13"/>
      <c r="D17" s="13"/>
      <c r="E17" s="22"/>
      <c r="F17" s="22">
        <f>IF(E17=0,,($E$9-E17)*$E$7*100/$E$9)</f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/>
      <c r="S17" s="22"/>
      <c r="T17" s="22">
        <f t="shared" si="6"/>
        <v>0</v>
      </c>
      <c r="U17" s="22"/>
      <c r="V17" s="22">
        <f t="shared" si="9"/>
        <v>0</v>
      </c>
      <c r="W17" s="22"/>
      <c r="X17" s="22">
        <f t="shared" si="7"/>
        <v>0</v>
      </c>
      <c r="Y17" s="24">
        <f t="shared" si="10"/>
        <v>0</v>
      </c>
      <c r="Z17" s="22">
        <f t="shared" si="8"/>
        <v>7</v>
      </c>
    </row>
    <row r="18" spans="1:26" x14ac:dyDescent="0.3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si="0"/>
        <v>0</v>
      </c>
      <c r="I18" s="13"/>
      <c r="J18" s="22">
        <v>0</v>
      </c>
      <c r="K18" s="13"/>
      <c r="L18" s="22">
        <v>0</v>
      </c>
      <c r="M18" s="13"/>
      <c r="N18" s="22">
        <f t="shared" si="3"/>
        <v>0</v>
      </c>
      <c r="O18" s="13"/>
      <c r="P18" s="22">
        <f t="shared" si="4"/>
        <v>0</v>
      </c>
      <c r="Q18" s="13"/>
      <c r="R18" s="22">
        <f>IF(Q18=0,,($Q$9-Q18)*$Q$7*100/$Q$9)</f>
        <v>0</v>
      </c>
      <c r="S18" s="13"/>
      <c r="T18" s="22">
        <f t="shared" si="6"/>
        <v>0</v>
      </c>
      <c r="U18" s="13"/>
      <c r="V18" s="22">
        <f t="shared" si="9"/>
        <v>0</v>
      </c>
      <c r="W18" s="13"/>
      <c r="X18" s="22">
        <f t="shared" si="7"/>
        <v>0</v>
      </c>
      <c r="Y18" s="24">
        <f t="shared" si="10"/>
        <v>0</v>
      </c>
      <c r="Z18" s="22">
        <f t="shared" si="8"/>
        <v>8</v>
      </c>
    </row>
    <row r="19" spans="1:26" x14ac:dyDescent="0.3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f>IF(I19=0,,($I$9-I19)*$I$7*100/$I$9)</f>
        <v>0</v>
      </c>
      <c r="K19" s="13"/>
      <c r="L19" s="22">
        <f>IF(K19=0,,($K$9-K19)*$K$7*100/$K$9)</f>
        <v>0</v>
      </c>
      <c r="M19" s="13"/>
      <c r="N19" s="22">
        <f t="shared" si="3"/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6"/>
        <v>0</v>
      </c>
      <c r="U19" s="13"/>
      <c r="V19" s="22">
        <f t="shared" si="9"/>
        <v>0</v>
      </c>
      <c r="W19" s="13"/>
      <c r="X19" s="22">
        <f t="shared" si="7"/>
        <v>0</v>
      </c>
      <c r="Y19" s="24">
        <f t="shared" si="10"/>
        <v>0</v>
      </c>
      <c r="Z19" s="13">
        <f t="shared" si="8"/>
        <v>9</v>
      </c>
    </row>
    <row r="20" spans="1:26" x14ac:dyDescent="0.3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 t="shared" si="3"/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6"/>
        <v>0</v>
      </c>
      <c r="U20" s="13"/>
      <c r="V20" s="22">
        <f t="shared" si="9"/>
        <v>0</v>
      </c>
      <c r="W20" s="13"/>
      <c r="X20" s="22">
        <f t="shared" si="7"/>
        <v>0</v>
      </c>
      <c r="Y20" s="24">
        <f t="shared" si="10"/>
        <v>0</v>
      </c>
      <c r="Z20" s="13">
        <f t="shared" si="8"/>
        <v>10</v>
      </c>
    </row>
    <row r="21" spans="1:26" x14ac:dyDescent="0.3">
      <c r="A21" s="18">
        <f t="shared" ref="A21:A33" si="11">X21</f>
        <v>0</v>
      </c>
      <c r="B21" s="13"/>
      <c r="C21" s="13"/>
      <c r="D21" s="13"/>
      <c r="E21" s="22"/>
      <c r="F21" s="22">
        <f t="shared" ref="F21:F33" si="12">IF(E21=0,,($I$9-E21)*$I$7*100/$I$9)</f>
        <v>0</v>
      </c>
      <c r="G21" s="22"/>
      <c r="H21" s="22">
        <f t="shared" si="0"/>
        <v>0</v>
      </c>
      <c r="I21" s="22"/>
      <c r="J21" s="22">
        <f t="shared" ref="J21:J33" si="13">IF(I21=0,,($I$9-I21)*$I$7*100/$I$9)</f>
        <v>0</v>
      </c>
      <c r="K21" s="22"/>
      <c r="L21" s="22">
        <f t="shared" ref="L21:L33" si="14">IF(K21=0,,($K$9-K21)*$K$7*100/$K$9)</f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ref="R21:R27" si="15">IF(Q21=0,,($Q$9-Q21)*$Q$7*100/$Q$9)</f>
        <v>0</v>
      </c>
      <c r="S21" s="22"/>
      <c r="T21" s="22">
        <f t="shared" si="6"/>
        <v>0</v>
      </c>
      <c r="U21" s="22"/>
      <c r="V21" s="22">
        <f t="shared" si="9"/>
        <v>0</v>
      </c>
      <c r="W21" s="22"/>
      <c r="X21" s="22">
        <f t="shared" si="7"/>
        <v>0</v>
      </c>
      <c r="Y21" s="24">
        <f t="shared" si="10"/>
        <v>0</v>
      </c>
      <c r="Z21" s="13">
        <f t="shared" si="8"/>
        <v>11</v>
      </c>
    </row>
    <row r="22" spans="1:26" x14ac:dyDescent="0.3">
      <c r="A22" s="18">
        <f t="shared" si="11"/>
        <v>0</v>
      </c>
      <c r="B22" s="13"/>
      <c r="C22" s="13"/>
      <c r="D22" s="13"/>
      <c r="E22" s="13"/>
      <c r="F22" s="22">
        <f t="shared" si="12"/>
        <v>0</v>
      </c>
      <c r="G22" s="13"/>
      <c r="H22" s="22">
        <f t="shared" si="0"/>
        <v>0</v>
      </c>
      <c r="I22" s="13"/>
      <c r="J22" s="22">
        <f t="shared" si="13"/>
        <v>0</v>
      </c>
      <c r="K22" s="13"/>
      <c r="L22" s="22">
        <f t="shared" si="14"/>
        <v>0</v>
      </c>
      <c r="M22" s="13"/>
      <c r="N22" s="22">
        <f t="shared" si="3"/>
        <v>0</v>
      </c>
      <c r="O22" s="13"/>
      <c r="P22" s="22">
        <f t="shared" si="4"/>
        <v>0</v>
      </c>
      <c r="Q22" s="13"/>
      <c r="R22" s="22">
        <f t="shared" si="15"/>
        <v>0</v>
      </c>
      <c r="S22" s="13"/>
      <c r="T22" s="22">
        <f t="shared" si="6"/>
        <v>0</v>
      </c>
      <c r="U22" s="13"/>
      <c r="V22" s="22">
        <f t="shared" si="9"/>
        <v>0</v>
      </c>
      <c r="W22" s="13"/>
      <c r="X22" s="22">
        <f t="shared" si="7"/>
        <v>0</v>
      </c>
      <c r="Y22" s="24">
        <f t="shared" si="10"/>
        <v>0</v>
      </c>
      <c r="Z22" s="13">
        <f t="shared" si="8"/>
        <v>12</v>
      </c>
    </row>
    <row r="23" spans="1:26" x14ac:dyDescent="0.3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>IF(G23=0,,($K$9-G23)*$K$7*100/$K$9)</f>
        <v>0</v>
      </c>
      <c r="I23" s="13"/>
      <c r="J23" s="22">
        <f t="shared" si="13"/>
        <v>0</v>
      </c>
      <c r="K23" s="13"/>
      <c r="L23" s="22">
        <f t="shared" si="14"/>
        <v>0</v>
      </c>
      <c r="M23" s="13"/>
      <c r="N23" s="22">
        <f t="shared" si="3"/>
        <v>0</v>
      </c>
      <c r="O23" s="13"/>
      <c r="P23" s="22">
        <f t="shared" si="4"/>
        <v>0</v>
      </c>
      <c r="Q23" s="13"/>
      <c r="R23" s="22">
        <f t="shared" si="15"/>
        <v>0</v>
      </c>
      <c r="S23" s="13"/>
      <c r="T23" s="22">
        <f t="shared" si="6"/>
        <v>0</v>
      </c>
      <c r="U23" s="13"/>
      <c r="V23" s="22">
        <f t="shared" si="9"/>
        <v>0</v>
      </c>
      <c r="W23" s="13"/>
      <c r="X23" s="22">
        <f t="shared" si="7"/>
        <v>0</v>
      </c>
      <c r="Y23" s="24">
        <f t="shared" si="10"/>
        <v>0</v>
      </c>
      <c r="Z23" s="13">
        <f t="shared" si="8"/>
        <v>13</v>
      </c>
    </row>
    <row r="24" spans="1:26" x14ac:dyDescent="0.3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>IF(G24=0,,($K$9-G24)*$K$7*100/$K$9)</f>
        <v>0</v>
      </c>
      <c r="I24" s="6"/>
      <c r="J24" s="22">
        <f t="shared" si="13"/>
        <v>0</v>
      </c>
      <c r="K24" s="6"/>
      <c r="L24" s="7">
        <f t="shared" si="14"/>
        <v>0</v>
      </c>
      <c r="M24" s="6"/>
      <c r="N24" s="22">
        <f t="shared" si="3"/>
        <v>0</v>
      </c>
      <c r="O24" s="6"/>
      <c r="P24" s="22">
        <f t="shared" si="4"/>
        <v>0</v>
      </c>
      <c r="Q24" s="6"/>
      <c r="R24" s="22">
        <f t="shared" si="15"/>
        <v>0</v>
      </c>
      <c r="S24" s="6"/>
      <c r="T24" s="22">
        <f t="shared" si="6"/>
        <v>0</v>
      </c>
      <c r="U24" s="6"/>
      <c r="V24" s="22">
        <f t="shared" si="9"/>
        <v>0</v>
      </c>
      <c r="W24" s="6"/>
      <c r="X24" s="22">
        <f t="shared" si="7"/>
        <v>0</v>
      </c>
      <c r="Y24" s="24">
        <f t="shared" si="10"/>
        <v>0</v>
      </c>
      <c r="Z24" s="13">
        <f t="shared" si="8"/>
        <v>14</v>
      </c>
    </row>
    <row r="25" spans="1:26" x14ac:dyDescent="0.3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>IF(G25=0,,($K$9-G25)*$K$7*100/$K$9)</f>
        <v>0</v>
      </c>
      <c r="I25" s="6"/>
      <c r="J25" s="22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2">
        <f t="shared" si="4"/>
        <v>0</v>
      </c>
      <c r="Q25" s="6"/>
      <c r="R25" s="22">
        <f t="shared" si="15"/>
        <v>0</v>
      </c>
      <c r="S25" s="6"/>
      <c r="T25" s="22">
        <f t="shared" si="6"/>
        <v>0</v>
      </c>
      <c r="U25" s="6"/>
      <c r="V25" s="22">
        <f t="shared" si="9"/>
        <v>0</v>
      </c>
      <c r="W25" s="6"/>
      <c r="X25" s="22">
        <f t="shared" si="7"/>
        <v>0</v>
      </c>
      <c r="Y25" s="24">
        <f t="shared" si="10"/>
        <v>0</v>
      </c>
      <c r="Z25" s="6"/>
    </row>
    <row r="26" spans="1:26" x14ac:dyDescent="0.3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>IF(G26=0,,($K$9-G26)*$K$7*100/$K$9)</f>
        <v>0</v>
      </c>
      <c r="I26" s="6"/>
      <c r="J26" s="22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5"/>
        <v>0</v>
      </c>
      <c r="S26" s="6"/>
      <c r="T26" s="22">
        <f t="shared" si="6"/>
        <v>0</v>
      </c>
      <c r="U26" s="6"/>
      <c r="V26" s="22">
        <f t="shared" si="9"/>
        <v>0</v>
      </c>
      <c r="W26" s="6"/>
      <c r="X26" s="22">
        <f t="shared" si="7"/>
        <v>0</v>
      </c>
      <c r="Y26" s="24">
        <f t="shared" si="10"/>
        <v>0</v>
      </c>
      <c r="Z26" s="6"/>
    </row>
    <row r="27" spans="1:26" x14ac:dyDescent="0.3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ref="H27:H33" si="16">IF(G27=0,,($K$9-G27)*$K$7*100/$K$9)</f>
        <v>0</v>
      </c>
      <c r="I27" s="6"/>
      <c r="J27" s="22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5"/>
        <v>0</v>
      </c>
      <c r="S27" s="6"/>
      <c r="T27" s="22">
        <f t="shared" ref="T27:T30" si="17">IF(S27=0,,($S$9-S27)*$S$7*100/$S$9)</f>
        <v>0</v>
      </c>
      <c r="U27" s="6"/>
      <c r="V27" s="22">
        <f t="shared" si="9"/>
        <v>0</v>
      </c>
      <c r="W27" s="6"/>
      <c r="X27" s="22">
        <f t="shared" si="7"/>
        <v>0</v>
      </c>
      <c r="Y27" s="24">
        <f t="shared" si="10"/>
        <v>0</v>
      </c>
      <c r="Z27" s="6"/>
    </row>
    <row r="28" spans="1:26" x14ac:dyDescent="0.3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16"/>
        <v>0</v>
      </c>
      <c r="I28" s="6"/>
      <c r="J28" s="22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2">
        <f t="shared" si="17"/>
        <v>0</v>
      </c>
      <c r="U28" s="6"/>
      <c r="V28" s="22">
        <f t="shared" si="9"/>
        <v>0</v>
      </c>
      <c r="W28" s="6"/>
      <c r="X28" s="22">
        <f t="shared" si="7"/>
        <v>0</v>
      </c>
      <c r="Y28" s="24">
        <f t="shared" si="10"/>
        <v>0</v>
      </c>
      <c r="Z28" s="6"/>
    </row>
    <row r="29" spans="1:26" x14ac:dyDescent="0.3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16"/>
        <v>0</v>
      </c>
      <c r="I29" s="6"/>
      <c r="J29" s="22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2">
        <f t="shared" si="17"/>
        <v>0</v>
      </c>
      <c r="U29" s="6"/>
      <c r="V29" s="22">
        <f t="shared" si="9"/>
        <v>0</v>
      </c>
      <c r="W29" s="6"/>
      <c r="X29" s="22">
        <f t="shared" si="7"/>
        <v>0</v>
      </c>
      <c r="Y29" s="24">
        <f t="shared" si="10"/>
        <v>0</v>
      </c>
      <c r="Z29" s="6"/>
    </row>
    <row r="30" spans="1:26" x14ac:dyDescent="0.3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16"/>
        <v>0</v>
      </c>
      <c r="I30" s="6"/>
      <c r="J30" s="22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2">
        <f t="shared" si="17"/>
        <v>0</v>
      </c>
      <c r="U30" s="6"/>
      <c r="V30" s="22">
        <f t="shared" si="9"/>
        <v>0</v>
      </c>
      <c r="W30" s="6"/>
      <c r="X30" s="7">
        <f t="shared" ref="X30:X33" si="21">IF(W30=0,,($K$9-W30)*$K$7*100/$K$9)</f>
        <v>0</v>
      </c>
      <c r="Y30" s="24">
        <f t="shared" si="10"/>
        <v>0</v>
      </c>
      <c r="Z30" s="6"/>
    </row>
    <row r="31" spans="1:26" x14ac:dyDescent="0.3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16"/>
        <v>0</v>
      </c>
      <c r="I31" s="6"/>
      <c r="J31" s="22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2">
        <f t="shared" si="9"/>
        <v>0</v>
      </c>
      <c r="W31" s="6"/>
      <c r="X31" s="7">
        <f t="shared" si="21"/>
        <v>0</v>
      </c>
      <c r="Y31" s="24">
        <f t="shared" si="10"/>
        <v>0</v>
      </c>
      <c r="Z31" s="6"/>
    </row>
    <row r="32" spans="1:26" x14ac:dyDescent="0.3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16"/>
        <v>0</v>
      </c>
      <c r="I32" s="6"/>
      <c r="J32" s="22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2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3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16"/>
        <v>0</v>
      </c>
      <c r="I33" s="6"/>
      <c r="J33" s="22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2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3">
      <c r="A34" s="67" t="s">
        <v>11</v>
      </c>
      <c r="B34" s="67"/>
      <c r="C34" s="68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34:C34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AA7" sqref="AA7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8" max="18" width="13.77734375" customWidth="1"/>
    <col min="20" max="20" width="12.44140625" customWidth="1"/>
  </cols>
  <sheetData>
    <row r="1" spans="1:28" ht="31.2" x14ac:dyDescent="0.6">
      <c r="A1" s="69" t="s">
        <v>222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28" x14ac:dyDescent="0.3">
      <c r="B3" s="2"/>
    </row>
    <row r="4" spans="1:28" x14ac:dyDescent="0.3">
      <c r="B4" s="2"/>
      <c r="C4" s="3"/>
    </row>
    <row r="6" spans="1:28" x14ac:dyDescent="0.3">
      <c r="D6" s="1" t="s">
        <v>0</v>
      </c>
      <c r="E6" s="74" t="s">
        <v>343</v>
      </c>
      <c r="F6" s="74"/>
      <c r="G6" s="74" t="s">
        <v>352</v>
      </c>
      <c r="H6" s="74"/>
      <c r="I6" s="74" t="s">
        <v>564</v>
      </c>
      <c r="J6" s="74"/>
      <c r="K6" s="74" t="s">
        <v>612</v>
      </c>
      <c r="L6" s="74"/>
      <c r="M6" s="74" t="s">
        <v>624</v>
      </c>
      <c r="N6" s="74"/>
      <c r="O6" s="74" t="s">
        <v>833</v>
      </c>
      <c r="P6" s="74"/>
      <c r="Q6" s="74" t="s">
        <v>876</v>
      </c>
      <c r="R6" s="74"/>
      <c r="S6" s="74" t="s">
        <v>913</v>
      </c>
      <c r="T6" s="74"/>
      <c r="U6" s="74" t="s">
        <v>917</v>
      </c>
      <c r="V6" s="74"/>
      <c r="W6" s="74"/>
      <c r="X6" s="74"/>
      <c r="Y6" s="74"/>
      <c r="Z6" s="74"/>
    </row>
    <row r="7" spans="1:28" x14ac:dyDescent="0.3">
      <c r="D7" s="1" t="s">
        <v>10</v>
      </c>
      <c r="E7" s="71">
        <v>2</v>
      </c>
      <c r="F7" s="72"/>
      <c r="G7" s="71">
        <v>5</v>
      </c>
      <c r="H7" s="72"/>
      <c r="I7" s="71">
        <v>2</v>
      </c>
      <c r="J7" s="72"/>
      <c r="K7" s="71">
        <v>5</v>
      </c>
      <c r="L7" s="72"/>
      <c r="M7" s="71">
        <v>2</v>
      </c>
      <c r="N7" s="72"/>
      <c r="O7" s="71">
        <v>5</v>
      </c>
      <c r="P7" s="72"/>
      <c r="Q7" s="71">
        <v>3</v>
      </c>
      <c r="R7" s="72"/>
      <c r="S7" s="71">
        <v>5</v>
      </c>
      <c r="T7" s="72"/>
      <c r="U7" s="71">
        <v>5</v>
      </c>
      <c r="V7" s="72"/>
      <c r="W7" s="71"/>
      <c r="X7" s="72"/>
      <c r="Y7" s="71"/>
      <c r="Z7" s="72"/>
    </row>
    <row r="8" spans="1:28" x14ac:dyDescent="0.3">
      <c r="D8" s="1" t="s">
        <v>1</v>
      </c>
      <c r="E8" s="73">
        <v>45961</v>
      </c>
      <c r="F8" s="73"/>
      <c r="G8" s="73">
        <v>45962</v>
      </c>
      <c r="H8" s="73"/>
      <c r="I8" s="73">
        <v>45983</v>
      </c>
      <c r="J8" s="73"/>
      <c r="K8" s="73">
        <v>45997</v>
      </c>
      <c r="L8" s="73"/>
      <c r="M8" s="73">
        <v>46004</v>
      </c>
      <c r="N8" s="73"/>
      <c r="O8" s="73">
        <v>46067</v>
      </c>
      <c r="P8" s="73"/>
      <c r="Q8" s="73">
        <v>46117</v>
      </c>
      <c r="R8" s="73"/>
      <c r="S8" s="73">
        <v>46123</v>
      </c>
      <c r="T8" s="73"/>
      <c r="U8" s="73">
        <v>46151</v>
      </c>
      <c r="V8" s="73"/>
      <c r="W8" s="73"/>
      <c r="X8" s="73"/>
      <c r="Y8" s="73"/>
      <c r="Z8" s="73"/>
    </row>
    <row r="9" spans="1:28" x14ac:dyDescent="0.3">
      <c r="D9" s="1" t="s">
        <v>2</v>
      </c>
      <c r="E9" s="74">
        <v>4</v>
      </c>
      <c r="F9" s="74"/>
      <c r="G9" s="74">
        <v>35</v>
      </c>
      <c r="H9" s="74"/>
      <c r="I9" s="74">
        <v>2</v>
      </c>
      <c r="J9" s="74"/>
      <c r="K9" s="74">
        <v>37</v>
      </c>
      <c r="L9" s="74"/>
      <c r="M9" s="74">
        <v>3</v>
      </c>
      <c r="N9" s="74"/>
      <c r="O9" s="74">
        <v>24</v>
      </c>
      <c r="P9" s="74"/>
      <c r="Q9" s="74">
        <v>5</v>
      </c>
      <c r="R9" s="74"/>
      <c r="S9" s="74">
        <v>30</v>
      </c>
      <c r="T9" s="74"/>
      <c r="U9" s="74">
        <v>33</v>
      </c>
      <c r="V9" s="74"/>
      <c r="W9" s="74"/>
      <c r="X9" s="74"/>
      <c r="Y9" s="74"/>
      <c r="Z9" s="74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18">
        <v>1</v>
      </c>
      <c r="B11" s="13" t="s">
        <v>347</v>
      </c>
      <c r="C11" s="13" t="s">
        <v>348</v>
      </c>
      <c r="D11" s="13" t="s">
        <v>101</v>
      </c>
      <c r="E11" s="22">
        <v>1</v>
      </c>
      <c r="F11" s="22">
        <f>IF(E11=0,,($E$9-E11)*$E$7*100/$E$9)</f>
        <v>150</v>
      </c>
      <c r="G11" s="22"/>
      <c r="H11" s="22">
        <f t="shared" ref="H11:H20" si="0">IF(G11=0,,($G$9-G11)*$G$7*100/$G$9)</f>
        <v>0</v>
      </c>
      <c r="I11" s="22">
        <v>1</v>
      </c>
      <c r="J11" s="22">
        <f t="shared" ref="J11:J18" si="1">IF(I11=0,,($I$9-I11)*$I$7*100/$I$9)</f>
        <v>100</v>
      </c>
      <c r="K11" s="22">
        <v>29</v>
      </c>
      <c r="L11" s="22">
        <f t="shared" ref="L11:L18" si="2">IF(K11=0,,($K$9-K11)*$K$7*100/$K$9)</f>
        <v>108.10810810810811</v>
      </c>
      <c r="M11" s="22">
        <v>1</v>
      </c>
      <c r="N11" s="22">
        <f t="shared" ref="N11:N16" si="3">IF(M11=0,,($M$9-M11)*$M$7*100/$M$9)</f>
        <v>133.33333333333334</v>
      </c>
      <c r="O11" s="22"/>
      <c r="P11" s="22">
        <f t="shared" ref="P11:P20" si="4">IF(O11=0,,($O$9-O11)*$O$7*100/$O$9)</f>
        <v>0</v>
      </c>
      <c r="Q11" s="22">
        <v>1</v>
      </c>
      <c r="R11" s="22">
        <f>IF(Q11=0,,($Q$9-Q11)*$Q$7*100/$Q$9)</f>
        <v>240</v>
      </c>
      <c r="S11" s="22"/>
      <c r="T11" s="22">
        <f t="shared" ref="T11:T20" si="5">IF(S11=0,,($S$9-S11)*$S$7*100/$S$9)</f>
        <v>0</v>
      </c>
      <c r="U11" s="22">
        <v>19</v>
      </c>
      <c r="V11" s="22">
        <f t="shared" ref="V11:V20" si="6">IF(U11=0,,($U$9-U11)*$U$7*100/$U$9)</f>
        <v>212.12121212121212</v>
      </c>
      <c r="W11" s="22"/>
      <c r="X11" s="22">
        <f t="shared" ref="X11:X20" si="7">IF(W11=0,,($W$9-W11)*$W$7*100/$W$9)</f>
        <v>0</v>
      </c>
      <c r="Y11" s="22"/>
      <c r="Z11" s="22">
        <f t="shared" ref="Z11:Z20" si="8">IF(Y11=0,,($Y$9-Y11)*$Y$7*100/$Y$9)</f>
        <v>0</v>
      </c>
      <c r="AA11" s="24">
        <f t="shared" ref="AA11:AA20" si="9">SUM(F11+H11+J11+L11+N11+P11+R11+T11+X11+V11+Z11)</f>
        <v>943.56265356265362</v>
      </c>
      <c r="AB11" s="22">
        <f t="shared" ref="AB11:AB24" si="10">ROW(B11)-10</f>
        <v>1</v>
      </c>
    </row>
    <row r="12" spans="1:28" x14ac:dyDescent="0.3">
      <c r="A12" s="18">
        <v>2</v>
      </c>
      <c r="B12" s="13" t="s">
        <v>353</v>
      </c>
      <c r="C12" s="13" t="s">
        <v>354</v>
      </c>
      <c r="D12" s="13" t="s">
        <v>355</v>
      </c>
      <c r="E12" s="22"/>
      <c r="F12" s="22">
        <f>IF(E12=0,,($I$9-E12)*$I$7*100/$I$9)</f>
        <v>0</v>
      </c>
      <c r="G12" s="22">
        <v>10</v>
      </c>
      <c r="H12" s="22">
        <f t="shared" si="0"/>
        <v>357.14285714285717</v>
      </c>
      <c r="I12" s="22"/>
      <c r="J12" s="22">
        <f t="shared" si="1"/>
        <v>0</v>
      </c>
      <c r="K12" s="22">
        <v>18</v>
      </c>
      <c r="L12" s="22">
        <f t="shared" si="2"/>
        <v>256.75675675675677</v>
      </c>
      <c r="M12" s="22"/>
      <c r="N12" s="22">
        <f t="shared" si="3"/>
        <v>0</v>
      </c>
      <c r="O12" s="22"/>
      <c r="P12" s="22">
        <f t="shared" si="4"/>
        <v>0</v>
      </c>
      <c r="Q12" s="22">
        <v>3</v>
      </c>
      <c r="R12" s="22">
        <f>IF(Q12=0,,($Q$9-Q12)*$Q$7*100/$Q$9)</f>
        <v>120</v>
      </c>
      <c r="S12" s="22"/>
      <c r="T12" s="22">
        <f t="shared" si="5"/>
        <v>0</v>
      </c>
      <c r="U12" s="22"/>
      <c r="V12" s="22">
        <f t="shared" si="6"/>
        <v>0</v>
      </c>
      <c r="W12" s="22"/>
      <c r="X12" s="22">
        <f t="shared" si="7"/>
        <v>0</v>
      </c>
      <c r="Y12" s="22"/>
      <c r="Z12" s="22">
        <f t="shared" si="8"/>
        <v>0</v>
      </c>
      <c r="AA12" s="24">
        <f t="shared" si="9"/>
        <v>733.899613899614</v>
      </c>
      <c r="AB12" s="22">
        <f t="shared" si="10"/>
        <v>2</v>
      </c>
    </row>
    <row r="13" spans="1:28" x14ac:dyDescent="0.3">
      <c r="A13" s="18">
        <v>3</v>
      </c>
      <c r="B13" s="13" t="s">
        <v>356</v>
      </c>
      <c r="C13" s="13" t="s">
        <v>357</v>
      </c>
      <c r="D13" s="13" t="s">
        <v>44</v>
      </c>
      <c r="E13" s="22"/>
      <c r="F13" s="22">
        <f>IF(E13=0,,($E$9-E13)*$E$7*100/$E$9)</f>
        <v>0</v>
      </c>
      <c r="G13" s="22">
        <v>25</v>
      </c>
      <c r="H13" s="22">
        <f t="shared" si="0"/>
        <v>142.85714285714286</v>
      </c>
      <c r="I13" s="22"/>
      <c r="J13" s="22">
        <f t="shared" si="1"/>
        <v>0</v>
      </c>
      <c r="K13" s="22"/>
      <c r="L13" s="22">
        <f t="shared" si="2"/>
        <v>0</v>
      </c>
      <c r="M13" s="22">
        <v>2</v>
      </c>
      <c r="N13" s="22">
        <f t="shared" si="3"/>
        <v>66.666666666666671</v>
      </c>
      <c r="O13" s="22">
        <v>19</v>
      </c>
      <c r="P13" s="22">
        <f t="shared" si="4"/>
        <v>104.16666666666667</v>
      </c>
      <c r="Q13" s="22">
        <v>2</v>
      </c>
      <c r="R13" s="22">
        <f>IF(Q13=0,,($Q$9-Q13)*$Q$7*100/$Q$9)</f>
        <v>180</v>
      </c>
      <c r="S13" s="22">
        <v>24</v>
      </c>
      <c r="T13" s="22">
        <f t="shared" si="5"/>
        <v>100</v>
      </c>
      <c r="U13" s="22">
        <v>25</v>
      </c>
      <c r="V13" s="22">
        <f t="shared" si="6"/>
        <v>121.21212121212122</v>
      </c>
      <c r="W13" s="22"/>
      <c r="X13" s="22">
        <f t="shared" si="7"/>
        <v>0</v>
      </c>
      <c r="Y13" s="22"/>
      <c r="Z13" s="22">
        <f t="shared" si="8"/>
        <v>0</v>
      </c>
      <c r="AA13" s="24">
        <f t="shared" si="9"/>
        <v>714.90259740259739</v>
      </c>
      <c r="AB13" s="22">
        <f t="shared" si="10"/>
        <v>3</v>
      </c>
    </row>
    <row r="14" spans="1:28" x14ac:dyDescent="0.3">
      <c r="A14" s="18">
        <v>4</v>
      </c>
      <c r="B14" s="13" t="s">
        <v>615</v>
      </c>
      <c r="C14" s="13" t="s">
        <v>616</v>
      </c>
      <c r="D14" s="13" t="s">
        <v>101</v>
      </c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>
        <v>13</v>
      </c>
      <c r="L14" s="22">
        <f t="shared" si="2"/>
        <v>324.32432432432432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>IF(Q14=0,,($Q$9-Q14)*$Q$7*100/$Q$9)</f>
        <v>0</v>
      </c>
      <c r="S14" s="22"/>
      <c r="T14" s="22">
        <f t="shared" si="5"/>
        <v>0</v>
      </c>
      <c r="U14" s="22">
        <v>13</v>
      </c>
      <c r="V14" s="22">
        <f t="shared" si="6"/>
        <v>303.030303030303</v>
      </c>
      <c r="W14" s="22"/>
      <c r="X14" s="22">
        <f t="shared" si="7"/>
        <v>0</v>
      </c>
      <c r="Y14" s="22"/>
      <c r="Z14" s="22">
        <f t="shared" si="8"/>
        <v>0</v>
      </c>
      <c r="AA14" s="24">
        <f t="shared" si="9"/>
        <v>627.35462735462738</v>
      </c>
      <c r="AB14" s="22">
        <f t="shared" si="10"/>
        <v>4</v>
      </c>
    </row>
    <row r="15" spans="1:28" x14ac:dyDescent="0.3">
      <c r="A15" s="18">
        <v>5</v>
      </c>
      <c r="B15" s="13" t="s">
        <v>613</v>
      </c>
      <c r="C15" s="13" t="s">
        <v>614</v>
      </c>
      <c r="D15" s="13" t="s">
        <v>101</v>
      </c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>
        <v>19</v>
      </c>
      <c r="L15" s="22">
        <f t="shared" si="2"/>
        <v>243.24324324324326</v>
      </c>
      <c r="M15" s="22"/>
      <c r="N15" s="22">
        <f t="shared" si="3"/>
        <v>0</v>
      </c>
      <c r="O15" s="22"/>
      <c r="P15" s="22">
        <f t="shared" si="4"/>
        <v>0</v>
      </c>
      <c r="Q15" s="22">
        <v>5</v>
      </c>
      <c r="R15" s="22">
        <v>60</v>
      </c>
      <c r="S15" s="22"/>
      <c r="T15" s="22">
        <f t="shared" si="5"/>
        <v>0</v>
      </c>
      <c r="U15" s="22">
        <v>26</v>
      </c>
      <c r="V15" s="22">
        <f t="shared" si="6"/>
        <v>106.06060606060606</v>
      </c>
      <c r="W15" s="22"/>
      <c r="X15" s="22">
        <f t="shared" si="7"/>
        <v>0</v>
      </c>
      <c r="Y15" s="22"/>
      <c r="Z15" s="22">
        <f t="shared" si="8"/>
        <v>0</v>
      </c>
      <c r="AA15" s="24">
        <f t="shared" si="9"/>
        <v>409.30384930384929</v>
      </c>
      <c r="AB15" s="13">
        <f t="shared" si="10"/>
        <v>5</v>
      </c>
    </row>
    <row r="16" spans="1:28" x14ac:dyDescent="0.3">
      <c r="A16" s="18">
        <v>6</v>
      </c>
      <c r="B16" s="13" t="s">
        <v>887</v>
      </c>
      <c r="C16" s="13" t="s">
        <v>888</v>
      </c>
      <c r="D16" s="13" t="s">
        <v>150</v>
      </c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>
        <v>3</v>
      </c>
      <c r="R16" s="22">
        <f>IF(Q16=0,,($Q$9-Q16)*$Q$7*100/$Q$9)</f>
        <v>120</v>
      </c>
      <c r="S16" s="13"/>
      <c r="T16" s="22">
        <f t="shared" si="5"/>
        <v>0</v>
      </c>
      <c r="U16" s="13"/>
      <c r="V16" s="22">
        <f t="shared" si="6"/>
        <v>0</v>
      </c>
      <c r="W16" s="13"/>
      <c r="X16" s="22">
        <f t="shared" si="7"/>
        <v>0</v>
      </c>
      <c r="Y16" s="13"/>
      <c r="Z16" s="22">
        <f t="shared" si="8"/>
        <v>0</v>
      </c>
      <c r="AA16" s="24">
        <f t="shared" si="9"/>
        <v>120</v>
      </c>
      <c r="AB16" s="22">
        <f t="shared" si="10"/>
        <v>6</v>
      </c>
    </row>
    <row r="17" spans="1:28" x14ac:dyDescent="0.3">
      <c r="A17" s="18">
        <v>7</v>
      </c>
      <c r="B17" s="13" t="s">
        <v>95</v>
      </c>
      <c r="C17" s="13" t="s">
        <v>625</v>
      </c>
      <c r="D17" s="13" t="s">
        <v>150</v>
      </c>
      <c r="E17" s="13"/>
      <c r="F17" s="22">
        <f>IF(E17=0,,($I$9-E17)*$I$7*100/$I$9)</f>
        <v>0</v>
      </c>
      <c r="G17" s="13"/>
      <c r="H17" s="22">
        <f t="shared" si="0"/>
        <v>0</v>
      </c>
      <c r="I17" s="13"/>
      <c r="J17" s="22">
        <f t="shared" si="1"/>
        <v>0</v>
      </c>
      <c r="K17" s="13"/>
      <c r="L17" s="22">
        <f t="shared" si="2"/>
        <v>0</v>
      </c>
      <c r="M17" s="13">
        <v>3</v>
      </c>
      <c r="N17" s="22">
        <v>34</v>
      </c>
      <c r="O17" s="13"/>
      <c r="P17" s="22">
        <f t="shared" si="4"/>
        <v>0</v>
      </c>
      <c r="Q17" s="13"/>
      <c r="R17" s="22">
        <f>IF(Q17=0,,($Q$9-Q17)*$Q$7*100/$Q$9)</f>
        <v>0</v>
      </c>
      <c r="S17" s="13"/>
      <c r="T17" s="22">
        <f t="shared" si="5"/>
        <v>0</v>
      </c>
      <c r="U17" s="13"/>
      <c r="V17" s="22">
        <f t="shared" si="6"/>
        <v>0</v>
      </c>
      <c r="W17" s="13"/>
      <c r="X17" s="22">
        <f t="shared" si="7"/>
        <v>0</v>
      </c>
      <c r="Y17" s="13"/>
      <c r="Z17" s="22">
        <f t="shared" si="8"/>
        <v>0</v>
      </c>
      <c r="AA17" s="24">
        <f t="shared" si="9"/>
        <v>34</v>
      </c>
      <c r="AB17" s="22">
        <f t="shared" si="10"/>
        <v>7</v>
      </c>
    </row>
    <row r="18" spans="1:28" x14ac:dyDescent="0.3">
      <c r="A18" s="18">
        <v>8</v>
      </c>
      <c r="B18" s="13"/>
      <c r="C18" s="13"/>
      <c r="D18" s="13"/>
      <c r="E18" s="22"/>
      <c r="F18" s="22">
        <f>IF(E18=0,,($E$9-E18)*$E$7*100/$E$9)</f>
        <v>0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>IF(M18=0,,($M$9-M18)*$M$7*100/$M$9)</f>
        <v>0</v>
      </c>
      <c r="O18" s="22"/>
      <c r="P18" s="22">
        <f t="shared" si="4"/>
        <v>0</v>
      </c>
      <c r="Q18" s="22"/>
      <c r="R18" s="22"/>
      <c r="S18" s="22"/>
      <c r="T18" s="22">
        <f t="shared" si="5"/>
        <v>0</v>
      </c>
      <c r="U18" s="22"/>
      <c r="V18" s="22">
        <f t="shared" si="6"/>
        <v>0</v>
      </c>
      <c r="W18" s="22"/>
      <c r="X18" s="22">
        <f t="shared" si="7"/>
        <v>0</v>
      </c>
      <c r="Y18" s="22"/>
      <c r="Z18" s="22">
        <f t="shared" si="8"/>
        <v>0</v>
      </c>
      <c r="AA18" s="24">
        <f t="shared" si="9"/>
        <v>0</v>
      </c>
      <c r="AB18" s="22">
        <f t="shared" si="10"/>
        <v>8</v>
      </c>
    </row>
    <row r="19" spans="1:28" x14ac:dyDescent="0.3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v>0</v>
      </c>
      <c r="K19" s="13"/>
      <c r="L19" s="22">
        <v>0</v>
      </c>
      <c r="M19" s="13"/>
      <c r="N19" s="22">
        <f>IF(M19=0,,($M$9-M19)*$M$7*100/$M$9)</f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5"/>
        <v>0</v>
      </c>
      <c r="U19" s="13"/>
      <c r="V19" s="22">
        <f t="shared" si="6"/>
        <v>0</v>
      </c>
      <c r="W19" s="13"/>
      <c r="X19" s="22">
        <f t="shared" si="7"/>
        <v>0</v>
      </c>
      <c r="Y19" s="13"/>
      <c r="Z19" s="22">
        <f t="shared" si="8"/>
        <v>0</v>
      </c>
      <c r="AA19" s="24">
        <f t="shared" si="9"/>
        <v>0</v>
      </c>
      <c r="AB19" s="13">
        <f t="shared" si="10"/>
        <v>9</v>
      </c>
    </row>
    <row r="20" spans="1:28" x14ac:dyDescent="0.3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>IF(M20=0,,($M$9-M20)*$M$7*100/$M$9)</f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5"/>
        <v>0</v>
      </c>
      <c r="U20" s="13"/>
      <c r="V20" s="22">
        <f t="shared" si="6"/>
        <v>0</v>
      </c>
      <c r="W20" s="13"/>
      <c r="X20" s="22">
        <f t="shared" si="7"/>
        <v>0</v>
      </c>
      <c r="Y20" s="13"/>
      <c r="Z20" s="22">
        <f t="shared" si="8"/>
        <v>0</v>
      </c>
      <c r="AA20" s="24">
        <f t="shared" si="9"/>
        <v>0</v>
      </c>
      <c r="AB20" s="13">
        <f t="shared" si="10"/>
        <v>10</v>
      </c>
    </row>
    <row r="21" spans="1:28" x14ac:dyDescent="0.3">
      <c r="A21" s="18">
        <f t="shared" ref="A21:A33" si="11">Z21</f>
        <v>0</v>
      </c>
      <c r="B21" s="13"/>
      <c r="C21" s="13"/>
      <c r="D21" s="13"/>
      <c r="E21" s="22"/>
      <c r="F21" s="22">
        <f>IF(E21=0,,($I$9-E21)*$I$7*100/$I$9)</f>
        <v>0</v>
      </c>
      <c r="G21" s="22"/>
      <c r="H21" s="22">
        <f t="shared" ref="H21" si="12">IF(G21=0,,($G$9-G21)*$G$7*100/$G$9)</f>
        <v>0</v>
      </c>
      <c r="I21" s="22"/>
      <c r="J21" s="22">
        <f>IF(I21=0,,($I$9-I21)*$I$7*100/$I$9)</f>
        <v>0</v>
      </c>
      <c r="K21" s="22"/>
      <c r="L21" s="22">
        <f>IF(K21=0,,($K$9-K21)*$K$7*100/$K$9)</f>
        <v>0</v>
      </c>
      <c r="M21" s="22"/>
      <c r="N21" s="22">
        <f>IF(M21=0,,($M$9-M21)*$M$7*100/$M$9)</f>
        <v>0</v>
      </c>
      <c r="O21" s="22"/>
      <c r="P21" s="22">
        <f t="shared" ref="P21:P33" si="13">IF(O21=0,,($O$9-O21)*$O$7*100/$O$9)</f>
        <v>0</v>
      </c>
      <c r="Q21" s="22"/>
      <c r="R21" s="22">
        <f>IF(Q21=0,,($Q$9-Q21)*$Q$7*100/$Q$9)</f>
        <v>0</v>
      </c>
      <c r="S21" s="22"/>
      <c r="T21" s="22">
        <f t="shared" ref="T21" si="14">IF(S21=0,,($S$9-S21)*$S$7*100/$S$9)</f>
        <v>0</v>
      </c>
      <c r="U21" s="22"/>
      <c r="V21" s="22">
        <f t="shared" ref="V21" si="15">IF(U21=0,,($U$9-U21)*$U$7*100/$U$9)</f>
        <v>0</v>
      </c>
      <c r="W21" s="22"/>
      <c r="X21" s="22">
        <f t="shared" ref="X21" si="16">IF(W21=0,,($W$9-W21)*$W$7*100/$W$9)</f>
        <v>0</v>
      </c>
      <c r="Y21" s="22"/>
      <c r="Z21" s="22">
        <f t="shared" ref="Z21" si="17">IF(Y21=0,,($Y$9-Y21)*$Y$7*100/$Y$9)</f>
        <v>0</v>
      </c>
      <c r="AA21" s="24">
        <f t="shared" ref="AA21" si="18">SUM(F21+H21+J21+L21+N21+P21+R21+T21+X21+V21+Z21)</f>
        <v>0</v>
      </c>
      <c r="AB21" s="13">
        <f t="shared" si="10"/>
        <v>11</v>
      </c>
    </row>
    <row r="22" spans="1:28" x14ac:dyDescent="0.3">
      <c r="A22" s="18">
        <f t="shared" si="11"/>
        <v>0</v>
      </c>
      <c r="B22" s="13"/>
      <c r="C22" s="13"/>
      <c r="D22" s="13"/>
      <c r="E22" s="13"/>
      <c r="F22" s="22">
        <f t="shared" ref="F22:F33" si="19">IF(E22=0,,($I$9-E22)*$I$7*100/$I$9)</f>
        <v>0</v>
      </c>
      <c r="G22" s="13"/>
      <c r="H22" s="22">
        <f t="shared" ref="H22" si="20">IF(G22=0,,($G$9-G22)*$G$7*100/$G$9)</f>
        <v>0</v>
      </c>
      <c r="I22" s="13"/>
      <c r="J22" s="22">
        <f t="shared" ref="J22:J33" si="21">IF(I22=0,,($I$9-I22)*$I$7*100/$I$9)</f>
        <v>0</v>
      </c>
      <c r="K22" s="13"/>
      <c r="L22" s="22">
        <f t="shared" ref="L22:L33" si="22">IF(K22=0,,($K$9-K22)*$K$7*100/$K$9)</f>
        <v>0</v>
      </c>
      <c r="M22" s="13"/>
      <c r="N22" s="22">
        <f t="shared" ref="N22:N24" si="23">IF(M22=0,,($M$9-M22)*$M$7*100/$M$9)</f>
        <v>0</v>
      </c>
      <c r="O22" s="13"/>
      <c r="P22" s="22">
        <f t="shared" si="13"/>
        <v>0</v>
      </c>
      <c r="Q22" s="13"/>
      <c r="R22" s="22">
        <f t="shared" ref="R22:R27" si="24">IF(Q22=0,,($Q$9-Q22)*$Q$7*100/$Q$9)</f>
        <v>0</v>
      </c>
      <c r="S22" s="13"/>
      <c r="T22" s="22">
        <f t="shared" ref="T22:T30" si="25">IF(S22=0,,($S$9-S22)*$S$7*100/$S$9)</f>
        <v>0</v>
      </c>
      <c r="U22" s="13"/>
      <c r="V22" s="22">
        <f t="shared" ref="V22:V33" si="26">IF(U22=0,,($U$9-U22)*$U$7*100/$U$9)</f>
        <v>0</v>
      </c>
      <c r="W22" s="13"/>
      <c r="X22" s="22">
        <f t="shared" ref="X22:X33" si="27">IF(W22=0,,($W$9-W22)*$W$7*100/$W$9)</f>
        <v>0</v>
      </c>
      <c r="Y22" s="13"/>
      <c r="Z22" s="22">
        <f t="shared" ref="Z22:Z29" si="28">IF(Y22=0,,($Y$9-Y22)*$Y$7*100/$Y$9)</f>
        <v>0</v>
      </c>
      <c r="AA22" s="24">
        <f t="shared" ref="AA22:AA33" si="29">SUM(F22+H22+J22+L22+N22+P22+R22+T22+X22+V22+Z22)</f>
        <v>0</v>
      </c>
      <c r="AB22" s="13">
        <f t="shared" si="10"/>
        <v>12</v>
      </c>
    </row>
    <row r="23" spans="1:28" x14ac:dyDescent="0.3">
      <c r="A23" s="18">
        <f t="shared" si="11"/>
        <v>0</v>
      </c>
      <c r="B23" s="13"/>
      <c r="C23" s="13"/>
      <c r="D23" s="13"/>
      <c r="E23" s="13"/>
      <c r="F23" s="22">
        <f t="shared" si="19"/>
        <v>0</v>
      </c>
      <c r="G23" s="13"/>
      <c r="H23" s="22">
        <f t="shared" ref="H23:H33" si="30">IF(G23=0,,($K$9-G23)*$K$7*100/$K$9)</f>
        <v>0</v>
      </c>
      <c r="I23" s="13"/>
      <c r="J23" s="22">
        <f t="shared" si="21"/>
        <v>0</v>
      </c>
      <c r="K23" s="13"/>
      <c r="L23" s="22">
        <f t="shared" si="22"/>
        <v>0</v>
      </c>
      <c r="M23" s="13"/>
      <c r="N23" s="22">
        <f t="shared" si="23"/>
        <v>0</v>
      </c>
      <c r="O23" s="13"/>
      <c r="P23" s="22">
        <f t="shared" si="13"/>
        <v>0</v>
      </c>
      <c r="Q23" s="13"/>
      <c r="R23" s="22">
        <f t="shared" si="24"/>
        <v>0</v>
      </c>
      <c r="S23" s="13"/>
      <c r="T23" s="22">
        <f t="shared" si="25"/>
        <v>0</v>
      </c>
      <c r="U23" s="13"/>
      <c r="V23" s="22">
        <f t="shared" si="26"/>
        <v>0</v>
      </c>
      <c r="W23" s="13"/>
      <c r="X23" s="22">
        <f t="shared" si="27"/>
        <v>0</v>
      </c>
      <c r="Y23" s="13"/>
      <c r="Z23" s="22">
        <f t="shared" si="28"/>
        <v>0</v>
      </c>
      <c r="AA23" s="24">
        <f t="shared" si="29"/>
        <v>0</v>
      </c>
      <c r="AB23" s="13">
        <f t="shared" si="10"/>
        <v>13</v>
      </c>
    </row>
    <row r="24" spans="1:28" x14ac:dyDescent="0.3">
      <c r="A24" s="18">
        <f t="shared" si="11"/>
        <v>0</v>
      </c>
      <c r="B24" s="6"/>
      <c r="C24" s="6"/>
      <c r="D24" s="6"/>
      <c r="E24" s="6"/>
      <c r="F24" s="22">
        <f t="shared" si="19"/>
        <v>0</v>
      </c>
      <c r="G24" s="6"/>
      <c r="H24" s="22">
        <f t="shared" si="30"/>
        <v>0</v>
      </c>
      <c r="I24" s="6"/>
      <c r="J24" s="22">
        <f t="shared" si="21"/>
        <v>0</v>
      </c>
      <c r="K24" s="6"/>
      <c r="L24" s="7">
        <f t="shared" si="22"/>
        <v>0</v>
      </c>
      <c r="M24" s="6"/>
      <c r="N24" s="22">
        <f t="shared" si="23"/>
        <v>0</v>
      </c>
      <c r="O24" s="6"/>
      <c r="P24" s="22">
        <f t="shared" si="13"/>
        <v>0</v>
      </c>
      <c r="Q24" s="6"/>
      <c r="R24" s="22">
        <f t="shared" si="24"/>
        <v>0</v>
      </c>
      <c r="S24" s="6"/>
      <c r="T24" s="22">
        <f t="shared" si="25"/>
        <v>0</v>
      </c>
      <c r="U24" s="6"/>
      <c r="V24" s="22">
        <f t="shared" si="26"/>
        <v>0</v>
      </c>
      <c r="W24" s="6"/>
      <c r="X24" s="22">
        <f t="shared" si="27"/>
        <v>0</v>
      </c>
      <c r="Y24" s="6"/>
      <c r="Z24" s="22">
        <f t="shared" si="28"/>
        <v>0</v>
      </c>
      <c r="AA24" s="24">
        <f t="shared" si="29"/>
        <v>0</v>
      </c>
      <c r="AB24" s="13">
        <f t="shared" si="10"/>
        <v>14</v>
      </c>
    </row>
    <row r="25" spans="1:28" x14ac:dyDescent="0.3">
      <c r="A25" s="18">
        <f t="shared" si="11"/>
        <v>0</v>
      </c>
      <c r="B25" s="6"/>
      <c r="C25" s="6"/>
      <c r="D25" s="6"/>
      <c r="E25" s="6"/>
      <c r="F25" s="22">
        <f t="shared" si="19"/>
        <v>0</v>
      </c>
      <c r="G25" s="6"/>
      <c r="H25" s="22">
        <f t="shared" si="30"/>
        <v>0</v>
      </c>
      <c r="I25" s="6"/>
      <c r="J25" s="22">
        <f t="shared" si="21"/>
        <v>0</v>
      </c>
      <c r="K25" s="6"/>
      <c r="L25" s="7">
        <f t="shared" si="22"/>
        <v>0</v>
      </c>
      <c r="M25" s="6"/>
      <c r="N25" s="7">
        <f t="shared" ref="N25:N33" si="31">IF(M25=0,,($K$9-M25)*$K$7*100/$K$9)</f>
        <v>0</v>
      </c>
      <c r="O25" s="6"/>
      <c r="P25" s="22">
        <f t="shared" si="13"/>
        <v>0</v>
      </c>
      <c r="Q25" s="6"/>
      <c r="R25" s="22">
        <f t="shared" si="24"/>
        <v>0</v>
      </c>
      <c r="S25" s="6"/>
      <c r="T25" s="22">
        <f t="shared" si="25"/>
        <v>0</v>
      </c>
      <c r="U25" s="6"/>
      <c r="V25" s="22">
        <f t="shared" si="26"/>
        <v>0</v>
      </c>
      <c r="W25" s="6"/>
      <c r="X25" s="22">
        <f t="shared" si="27"/>
        <v>0</v>
      </c>
      <c r="Y25" s="6"/>
      <c r="Z25" s="22">
        <f t="shared" si="28"/>
        <v>0</v>
      </c>
      <c r="AA25" s="24">
        <f t="shared" si="29"/>
        <v>0</v>
      </c>
      <c r="AB25" s="6"/>
    </row>
    <row r="26" spans="1:28" x14ac:dyDescent="0.3">
      <c r="A26" s="18">
        <f t="shared" si="11"/>
        <v>0</v>
      </c>
      <c r="B26" s="6"/>
      <c r="C26" s="6"/>
      <c r="D26" s="6"/>
      <c r="E26" s="6"/>
      <c r="F26" s="22">
        <f t="shared" si="19"/>
        <v>0</v>
      </c>
      <c r="G26" s="6"/>
      <c r="H26" s="22">
        <f t="shared" si="30"/>
        <v>0</v>
      </c>
      <c r="I26" s="6"/>
      <c r="J26" s="22">
        <f t="shared" si="21"/>
        <v>0</v>
      </c>
      <c r="K26" s="6"/>
      <c r="L26" s="7">
        <f t="shared" si="22"/>
        <v>0</v>
      </c>
      <c r="M26" s="6"/>
      <c r="N26" s="7">
        <f t="shared" si="31"/>
        <v>0</v>
      </c>
      <c r="O26" s="6"/>
      <c r="P26" s="22">
        <f t="shared" si="13"/>
        <v>0</v>
      </c>
      <c r="Q26" s="6"/>
      <c r="R26" s="22">
        <f t="shared" si="24"/>
        <v>0</v>
      </c>
      <c r="S26" s="6"/>
      <c r="T26" s="22">
        <f t="shared" si="25"/>
        <v>0</v>
      </c>
      <c r="U26" s="6"/>
      <c r="V26" s="22">
        <f t="shared" si="26"/>
        <v>0</v>
      </c>
      <c r="W26" s="6"/>
      <c r="X26" s="22">
        <f t="shared" si="27"/>
        <v>0</v>
      </c>
      <c r="Y26" s="6"/>
      <c r="Z26" s="22">
        <f t="shared" si="28"/>
        <v>0</v>
      </c>
      <c r="AA26" s="24">
        <f t="shared" si="29"/>
        <v>0</v>
      </c>
      <c r="AB26" s="6"/>
    </row>
    <row r="27" spans="1:28" x14ac:dyDescent="0.3">
      <c r="A27" s="18">
        <f t="shared" si="11"/>
        <v>0</v>
      </c>
      <c r="B27" s="6"/>
      <c r="C27" s="6"/>
      <c r="D27" s="6"/>
      <c r="E27" s="6"/>
      <c r="F27" s="22">
        <f t="shared" si="19"/>
        <v>0</v>
      </c>
      <c r="G27" s="6"/>
      <c r="H27" s="22">
        <f t="shared" si="30"/>
        <v>0</v>
      </c>
      <c r="I27" s="6"/>
      <c r="J27" s="22">
        <f t="shared" si="21"/>
        <v>0</v>
      </c>
      <c r="K27" s="6"/>
      <c r="L27" s="7">
        <f t="shared" si="22"/>
        <v>0</v>
      </c>
      <c r="M27" s="6"/>
      <c r="N27" s="7">
        <f t="shared" si="31"/>
        <v>0</v>
      </c>
      <c r="O27" s="6"/>
      <c r="P27" s="22">
        <f t="shared" si="13"/>
        <v>0</v>
      </c>
      <c r="Q27" s="6"/>
      <c r="R27" s="22">
        <f t="shared" si="24"/>
        <v>0</v>
      </c>
      <c r="S27" s="6"/>
      <c r="T27" s="22">
        <f t="shared" si="25"/>
        <v>0</v>
      </c>
      <c r="U27" s="6"/>
      <c r="V27" s="22">
        <f t="shared" si="26"/>
        <v>0</v>
      </c>
      <c r="W27" s="6"/>
      <c r="X27" s="22">
        <f t="shared" si="27"/>
        <v>0</v>
      </c>
      <c r="Y27" s="6"/>
      <c r="Z27" s="22">
        <f t="shared" si="28"/>
        <v>0</v>
      </c>
      <c r="AA27" s="24">
        <f t="shared" si="29"/>
        <v>0</v>
      </c>
      <c r="AB27" s="6"/>
    </row>
    <row r="28" spans="1:28" x14ac:dyDescent="0.3">
      <c r="A28" s="18">
        <f t="shared" si="11"/>
        <v>0</v>
      </c>
      <c r="B28" s="6"/>
      <c r="C28" s="6"/>
      <c r="D28" s="6"/>
      <c r="E28" s="6"/>
      <c r="F28" s="22">
        <f t="shared" si="19"/>
        <v>0</v>
      </c>
      <c r="G28" s="6"/>
      <c r="H28" s="22">
        <f t="shared" si="30"/>
        <v>0</v>
      </c>
      <c r="I28" s="6"/>
      <c r="J28" s="22">
        <f t="shared" si="21"/>
        <v>0</v>
      </c>
      <c r="K28" s="6"/>
      <c r="L28" s="7">
        <f t="shared" si="22"/>
        <v>0</v>
      </c>
      <c r="M28" s="6"/>
      <c r="N28" s="7">
        <f t="shared" si="31"/>
        <v>0</v>
      </c>
      <c r="O28" s="6"/>
      <c r="P28" s="22">
        <f t="shared" si="13"/>
        <v>0</v>
      </c>
      <c r="Q28" s="6"/>
      <c r="R28" s="7">
        <f t="shared" ref="R28:R33" si="32">IF(Q28=0,,($K$9-Q28)*$K$7*100/$K$9)</f>
        <v>0</v>
      </c>
      <c r="S28" s="6"/>
      <c r="T28" s="22">
        <f t="shared" si="25"/>
        <v>0</v>
      </c>
      <c r="U28" s="6"/>
      <c r="V28" s="22">
        <f t="shared" si="26"/>
        <v>0</v>
      </c>
      <c r="W28" s="6"/>
      <c r="X28" s="22">
        <f t="shared" si="27"/>
        <v>0</v>
      </c>
      <c r="Y28" s="6"/>
      <c r="Z28" s="22">
        <f t="shared" si="28"/>
        <v>0</v>
      </c>
      <c r="AA28" s="24">
        <f t="shared" si="29"/>
        <v>0</v>
      </c>
      <c r="AB28" s="6"/>
    </row>
    <row r="29" spans="1:28" x14ac:dyDescent="0.3">
      <c r="A29" s="18">
        <f t="shared" si="11"/>
        <v>0</v>
      </c>
      <c r="B29" s="6"/>
      <c r="C29" s="6"/>
      <c r="D29" s="6"/>
      <c r="E29" s="6"/>
      <c r="F29" s="22">
        <f t="shared" si="19"/>
        <v>0</v>
      </c>
      <c r="G29" s="6"/>
      <c r="H29" s="22">
        <f t="shared" si="30"/>
        <v>0</v>
      </c>
      <c r="I29" s="6"/>
      <c r="J29" s="22">
        <f t="shared" si="21"/>
        <v>0</v>
      </c>
      <c r="K29" s="6"/>
      <c r="L29" s="7">
        <f t="shared" si="22"/>
        <v>0</v>
      </c>
      <c r="M29" s="6"/>
      <c r="N29" s="7">
        <f t="shared" si="31"/>
        <v>0</v>
      </c>
      <c r="O29" s="6"/>
      <c r="P29" s="22">
        <f t="shared" si="13"/>
        <v>0</v>
      </c>
      <c r="Q29" s="6"/>
      <c r="R29" s="7">
        <f t="shared" si="32"/>
        <v>0</v>
      </c>
      <c r="S29" s="6"/>
      <c r="T29" s="22">
        <f t="shared" si="25"/>
        <v>0</v>
      </c>
      <c r="U29" s="6"/>
      <c r="V29" s="22">
        <f t="shared" si="26"/>
        <v>0</v>
      </c>
      <c r="W29" s="6"/>
      <c r="X29" s="22">
        <f t="shared" si="27"/>
        <v>0</v>
      </c>
      <c r="Y29" s="6"/>
      <c r="Z29" s="22">
        <f t="shared" si="28"/>
        <v>0</v>
      </c>
      <c r="AA29" s="24">
        <f t="shared" si="29"/>
        <v>0</v>
      </c>
      <c r="AB29" s="6"/>
    </row>
    <row r="30" spans="1:28" x14ac:dyDescent="0.3">
      <c r="A30" s="18">
        <f t="shared" si="11"/>
        <v>0</v>
      </c>
      <c r="B30" s="6"/>
      <c r="C30" s="6"/>
      <c r="D30" s="6"/>
      <c r="E30" s="6"/>
      <c r="F30" s="22">
        <f t="shared" si="19"/>
        <v>0</v>
      </c>
      <c r="G30" s="6"/>
      <c r="H30" s="22">
        <f t="shared" si="30"/>
        <v>0</v>
      </c>
      <c r="I30" s="6"/>
      <c r="J30" s="22">
        <f t="shared" si="21"/>
        <v>0</v>
      </c>
      <c r="K30" s="6"/>
      <c r="L30" s="7">
        <f t="shared" si="22"/>
        <v>0</v>
      </c>
      <c r="M30" s="6"/>
      <c r="N30" s="7">
        <f t="shared" si="31"/>
        <v>0</v>
      </c>
      <c r="O30" s="6"/>
      <c r="P30" s="22">
        <f t="shared" si="13"/>
        <v>0</v>
      </c>
      <c r="Q30" s="6"/>
      <c r="R30" s="7">
        <f t="shared" si="32"/>
        <v>0</v>
      </c>
      <c r="S30" s="6"/>
      <c r="T30" s="22">
        <f t="shared" si="25"/>
        <v>0</v>
      </c>
      <c r="U30" s="6"/>
      <c r="V30" s="22">
        <f t="shared" si="26"/>
        <v>0</v>
      </c>
      <c r="W30" s="6"/>
      <c r="X30" s="22">
        <f t="shared" si="27"/>
        <v>0</v>
      </c>
      <c r="Y30" s="6"/>
      <c r="Z30" s="7">
        <f>IF(Y30=0,,($K$9-Y30)*$K$7*100/$K$9)</f>
        <v>0</v>
      </c>
      <c r="AA30" s="24">
        <f t="shared" si="29"/>
        <v>0</v>
      </c>
      <c r="AB30" s="6"/>
    </row>
    <row r="31" spans="1:28" x14ac:dyDescent="0.3">
      <c r="A31" s="18">
        <f t="shared" si="11"/>
        <v>0</v>
      </c>
      <c r="B31" s="6"/>
      <c r="C31" s="6"/>
      <c r="D31" s="6"/>
      <c r="E31" s="6"/>
      <c r="F31" s="22">
        <f t="shared" si="19"/>
        <v>0</v>
      </c>
      <c r="G31" s="6"/>
      <c r="H31" s="22">
        <f t="shared" si="30"/>
        <v>0</v>
      </c>
      <c r="I31" s="6"/>
      <c r="J31" s="22">
        <f t="shared" si="21"/>
        <v>0</v>
      </c>
      <c r="K31" s="6"/>
      <c r="L31" s="7">
        <f t="shared" si="22"/>
        <v>0</v>
      </c>
      <c r="M31" s="6"/>
      <c r="N31" s="7">
        <f t="shared" si="31"/>
        <v>0</v>
      </c>
      <c r="O31" s="6"/>
      <c r="P31" s="22">
        <f t="shared" si="13"/>
        <v>0</v>
      </c>
      <c r="Q31" s="6"/>
      <c r="R31" s="7">
        <f t="shared" si="32"/>
        <v>0</v>
      </c>
      <c r="S31" s="6"/>
      <c r="T31" s="7">
        <f>IF(S31=0,,($K$9-S31)*$K$7*100/$K$9)</f>
        <v>0</v>
      </c>
      <c r="U31" s="6"/>
      <c r="V31" s="22">
        <f t="shared" si="26"/>
        <v>0</v>
      </c>
      <c r="W31" s="6"/>
      <c r="X31" s="22">
        <f t="shared" si="27"/>
        <v>0</v>
      </c>
      <c r="Y31" s="6"/>
      <c r="Z31" s="7">
        <f>IF(Y31=0,,($K$9-Y31)*$K$7*100/$K$9)</f>
        <v>0</v>
      </c>
      <c r="AA31" s="24">
        <f t="shared" si="29"/>
        <v>0</v>
      </c>
      <c r="AB31" s="6"/>
    </row>
    <row r="32" spans="1:28" x14ac:dyDescent="0.3">
      <c r="A32" s="18">
        <f t="shared" si="11"/>
        <v>0</v>
      </c>
      <c r="B32" s="6"/>
      <c r="C32" s="6"/>
      <c r="D32" s="6"/>
      <c r="E32" s="6"/>
      <c r="F32" s="22">
        <f t="shared" si="19"/>
        <v>0</v>
      </c>
      <c r="G32" s="6"/>
      <c r="H32" s="22">
        <f t="shared" si="30"/>
        <v>0</v>
      </c>
      <c r="I32" s="6"/>
      <c r="J32" s="22">
        <f t="shared" si="21"/>
        <v>0</v>
      </c>
      <c r="K32" s="6"/>
      <c r="L32" s="7">
        <f t="shared" si="22"/>
        <v>0</v>
      </c>
      <c r="M32" s="6"/>
      <c r="N32" s="7">
        <f t="shared" si="31"/>
        <v>0</v>
      </c>
      <c r="O32" s="6"/>
      <c r="P32" s="22">
        <f t="shared" si="13"/>
        <v>0</v>
      </c>
      <c r="Q32" s="6"/>
      <c r="R32" s="7">
        <f t="shared" si="32"/>
        <v>0</v>
      </c>
      <c r="S32" s="6"/>
      <c r="T32" s="7">
        <f>IF(S32=0,,($K$9-S32)*$K$7*100/$K$9)</f>
        <v>0</v>
      </c>
      <c r="U32" s="6"/>
      <c r="V32" s="22">
        <f t="shared" si="26"/>
        <v>0</v>
      </c>
      <c r="W32" s="6"/>
      <c r="X32" s="22">
        <f t="shared" si="27"/>
        <v>0</v>
      </c>
      <c r="Y32" s="6"/>
      <c r="Z32" s="7">
        <f>IF(Y32=0,,($K$9-Y32)*$K$7*100/$K$9)</f>
        <v>0</v>
      </c>
      <c r="AA32" s="24">
        <f t="shared" si="29"/>
        <v>0</v>
      </c>
      <c r="AB32" s="6"/>
    </row>
    <row r="33" spans="1:28" x14ac:dyDescent="0.3">
      <c r="A33" s="18">
        <f t="shared" si="11"/>
        <v>0</v>
      </c>
      <c r="B33" s="6"/>
      <c r="C33" s="6"/>
      <c r="D33" s="6"/>
      <c r="E33" s="6"/>
      <c r="F33" s="22">
        <f t="shared" si="19"/>
        <v>0</v>
      </c>
      <c r="G33" s="6"/>
      <c r="H33" s="22">
        <f t="shared" si="30"/>
        <v>0</v>
      </c>
      <c r="I33" s="6"/>
      <c r="J33" s="22">
        <f t="shared" si="21"/>
        <v>0</v>
      </c>
      <c r="K33" s="6"/>
      <c r="L33" s="7">
        <f t="shared" si="22"/>
        <v>0</v>
      </c>
      <c r="M33" s="6"/>
      <c r="N33" s="7">
        <f t="shared" si="31"/>
        <v>0</v>
      </c>
      <c r="O33" s="6"/>
      <c r="P33" s="22">
        <f t="shared" si="13"/>
        <v>0</v>
      </c>
      <c r="Q33" s="6"/>
      <c r="R33" s="7">
        <f t="shared" si="32"/>
        <v>0</v>
      </c>
      <c r="S33" s="6"/>
      <c r="T33" s="7">
        <f>IF(S33=0,,($K$9-S33)*$K$7*100/$K$9)</f>
        <v>0</v>
      </c>
      <c r="U33" s="6"/>
      <c r="V33" s="22">
        <f t="shared" si="26"/>
        <v>0</v>
      </c>
      <c r="W33" s="6"/>
      <c r="X33" s="22">
        <f t="shared" si="27"/>
        <v>0</v>
      </c>
      <c r="Y33" s="6"/>
      <c r="Z33" s="7">
        <f>IF(Y33=0,,($K$9-Y33)*$K$7*100/$K$9)</f>
        <v>0</v>
      </c>
      <c r="AA33" s="24">
        <f t="shared" si="29"/>
        <v>0</v>
      </c>
      <c r="AB33" s="6"/>
    </row>
    <row r="34" spans="1:28" x14ac:dyDescent="0.3">
      <c r="A34" s="67" t="s">
        <v>11</v>
      </c>
      <c r="B34" s="67"/>
      <c r="C34" s="68"/>
      <c r="E34">
        <f>COUNTA(E11:E33)</f>
        <v>1</v>
      </c>
      <c r="G34">
        <f>COUNTA(G11:G33)</f>
        <v>2</v>
      </c>
      <c r="I34">
        <f>COUNTA(I11:I33)</f>
        <v>1</v>
      </c>
      <c r="K34">
        <f>COUNTA(K11:K33)</f>
        <v>4</v>
      </c>
    </row>
  </sheetData>
  <sortState xmlns:xlrd2="http://schemas.microsoft.com/office/spreadsheetml/2017/richdata2" ref="B11:AA20">
    <sortCondition descending="1" ref="AA11:AA20"/>
  </sortState>
  <mergeCells count="46"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I8:J8"/>
    <mergeCell ref="K8:L8"/>
    <mergeCell ref="W8:X8"/>
    <mergeCell ref="W9:X9"/>
    <mergeCell ref="M8:N8"/>
    <mergeCell ref="O8:P8"/>
    <mergeCell ref="Q8:R8"/>
    <mergeCell ref="O6:P6"/>
    <mergeCell ref="Q6:R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S18" sqref="S18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6" ht="31.2" x14ac:dyDescent="0.6">
      <c r="A1" s="69" t="s">
        <v>223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74" t="s">
        <v>349</v>
      </c>
      <c r="F6" s="74"/>
      <c r="G6" s="74" t="s">
        <v>564</v>
      </c>
      <c r="H6" s="74"/>
      <c r="I6" s="74" t="s">
        <v>626</v>
      </c>
      <c r="J6" s="74"/>
      <c r="K6" s="74" t="s">
        <v>832</v>
      </c>
      <c r="L6" s="74"/>
      <c r="M6" s="74" t="s">
        <v>876</v>
      </c>
      <c r="N6" s="74"/>
      <c r="O6" s="74" t="s">
        <v>910</v>
      </c>
      <c r="P6" s="74"/>
      <c r="Q6" s="74" t="s">
        <v>916</v>
      </c>
      <c r="R6" s="74"/>
      <c r="S6" s="74"/>
      <c r="T6" s="74"/>
      <c r="U6" s="74"/>
      <c r="V6" s="74"/>
      <c r="W6" s="70"/>
      <c r="X6" s="70"/>
    </row>
    <row r="7" spans="1:26" x14ac:dyDescent="0.3">
      <c r="D7" s="1" t="s">
        <v>10</v>
      </c>
      <c r="E7" s="71">
        <v>5</v>
      </c>
      <c r="F7" s="72"/>
      <c r="G7" s="71">
        <v>2</v>
      </c>
      <c r="H7" s="72"/>
      <c r="I7" s="71">
        <v>2</v>
      </c>
      <c r="J7" s="72"/>
      <c r="K7" s="71">
        <v>5</v>
      </c>
      <c r="L7" s="72"/>
      <c r="M7" s="71">
        <v>3</v>
      </c>
      <c r="N7" s="72"/>
      <c r="O7" s="71">
        <v>5</v>
      </c>
      <c r="P7" s="72"/>
      <c r="Q7" s="71">
        <v>5</v>
      </c>
      <c r="R7" s="72"/>
      <c r="S7" s="71"/>
      <c r="T7" s="72"/>
      <c r="U7" s="71"/>
      <c r="V7" s="72"/>
      <c r="W7" s="71"/>
      <c r="X7" s="72"/>
    </row>
    <row r="8" spans="1:26" x14ac:dyDescent="0.3">
      <c r="D8" s="1" t="s">
        <v>1</v>
      </c>
      <c r="E8" s="73">
        <v>45962</v>
      </c>
      <c r="F8" s="73"/>
      <c r="G8" s="73">
        <v>45983</v>
      </c>
      <c r="H8" s="73"/>
      <c r="I8" s="73">
        <v>46004</v>
      </c>
      <c r="J8" s="73"/>
      <c r="K8" s="73">
        <v>46067</v>
      </c>
      <c r="L8" s="73"/>
      <c r="M8" s="73">
        <v>46117</v>
      </c>
      <c r="N8" s="73"/>
      <c r="O8" s="73">
        <v>46123</v>
      </c>
      <c r="P8" s="73"/>
      <c r="Q8" s="73">
        <v>46151</v>
      </c>
      <c r="R8" s="73"/>
      <c r="S8" s="73"/>
      <c r="T8" s="73"/>
      <c r="U8" s="73"/>
      <c r="V8" s="73"/>
      <c r="W8" s="73"/>
      <c r="X8" s="73"/>
    </row>
    <row r="9" spans="1:26" x14ac:dyDescent="0.3">
      <c r="D9" s="1" t="s">
        <v>2</v>
      </c>
      <c r="E9" s="74">
        <v>53</v>
      </c>
      <c r="F9" s="74"/>
      <c r="G9" s="74">
        <v>1</v>
      </c>
      <c r="H9" s="74"/>
      <c r="I9" s="74">
        <v>3</v>
      </c>
      <c r="J9" s="74"/>
      <c r="K9" s="74">
        <v>31</v>
      </c>
      <c r="L9" s="74"/>
      <c r="M9" s="74">
        <v>3</v>
      </c>
      <c r="N9" s="74"/>
      <c r="O9" s="74">
        <v>43</v>
      </c>
      <c r="P9" s="74"/>
      <c r="Q9" s="74">
        <v>32</v>
      </c>
      <c r="R9" s="74"/>
      <c r="S9" s="74"/>
      <c r="T9" s="74"/>
      <c r="U9" s="74"/>
      <c r="V9" s="74"/>
      <c r="W9" s="74"/>
      <c r="X9" s="74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8">
        <v>1</v>
      </c>
      <c r="B11" s="13" t="s">
        <v>350</v>
      </c>
      <c r="C11" s="13" t="s">
        <v>351</v>
      </c>
      <c r="D11" s="13" t="s">
        <v>44</v>
      </c>
      <c r="E11" s="22">
        <v>25</v>
      </c>
      <c r="F11" s="22">
        <f>IF(E11=0,,($E$9-E11)*$E$7*100/$E$9)</f>
        <v>264.15094339622641</v>
      </c>
      <c r="G11" s="22"/>
      <c r="H11" s="22">
        <f>IF(G11=0,,($G$9-G11)*$G$7*100/$G$9)</f>
        <v>0</v>
      </c>
      <c r="I11" s="22">
        <v>1</v>
      </c>
      <c r="J11" s="22">
        <f>IF(I11=0,,($I$9-I11)*$I$7*100/$I$9)</f>
        <v>133.33333333333334</v>
      </c>
      <c r="K11" s="22">
        <v>20</v>
      </c>
      <c r="L11" s="22">
        <f>IF(K11=0,,($K$9-K11)*$K$7*100/$K$9)</f>
        <v>177.41935483870967</v>
      </c>
      <c r="M11" s="22">
        <v>2</v>
      </c>
      <c r="N11" s="22">
        <f>IF(M11=0,,($M$9-M11)*$M$7*100/$M$9)</f>
        <v>100</v>
      </c>
      <c r="O11" s="22">
        <v>7</v>
      </c>
      <c r="P11" s="22">
        <f>IF(O11=0,,($O$9-O11)*$O$7*100/$O$9)</f>
        <v>418.60465116279067</v>
      </c>
      <c r="Q11" s="22">
        <v>3</v>
      </c>
      <c r="R11" s="22">
        <f>IF(Q11=0,,($Q$9-Q11)*$Q$7*100/$Q$9)</f>
        <v>453.125</v>
      </c>
      <c r="S11" s="22"/>
      <c r="T11" s="22">
        <f>IF(S11=0,,($S$9-S11)*$S$7*100/$S$9)</f>
        <v>0</v>
      </c>
      <c r="U11" s="22"/>
      <c r="V11" s="22">
        <f>IF(U11=0,,($S$9-U11)*$S$7*100/$S$9)</f>
        <v>0</v>
      </c>
      <c r="W11" s="22"/>
      <c r="X11" s="22">
        <f>IF(W11=0,,($W$9-W11)*$W$7*100/$W$9)</f>
        <v>0</v>
      </c>
      <c r="Y11" s="24">
        <f>SUM(F11+H11+J11+L11+N11+P11+R11+T11+V11+X11)</f>
        <v>1546.63328273106</v>
      </c>
      <c r="Z11" s="22">
        <f t="shared" ref="Z11:Z24" si="0">ROW(B11)-10</f>
        <v>1</v>
      </c>
    </row>
    <row r="12" spans="1:26" x14ac:dyDescent="0.3">
      <c r="A12" s="18">
        <v>2</v>
      </c>
      <c r="B12" s="13" t="s">
        <v>601</v>
      </c>
      <c r="C12" s="13" t="s">
        <v>602</v>
      </c>
      <c r="D12" s="13" t="s">
        <v>593</v>
      </c>
      <c r="E12" s="22"/>
      <c r="F12" s="22">
        <f>IF(E12=0,,($E$9-E12)*$E$7*100/$E$9)</f>
        <v>0</v>
      </c>
      <c r="G12" s="22">
        <v>1</v>
      </c>
      <c r="H12" s="22">
        <v>50</v>
      </c>
      <c r="I12" s="22">
        <v>3</v>
      </c>
      <c r="J12" s="22">
        <v>34</v>
      </c>
      <c r="K12" s="22"/>
      <c r="L12" s="22">
        <f>IF(K12=0,,($K$9-K12)*$K$7*100/$K$9)</f>
        <v>0</v>
      </c>
      <c r="M12" s="22">
        <v>1</v>
      </c>
      <c r="N12" s="22">
        <f>IF(M12=0,,($M$9-M12)*$M$7*100/$M$9)</f>
        <v>200</v>
      </c>
      <c r="O12" s="22"/>
      <c r="P12" s="22">
        <f>IF(O12=0,,($O$9-O12)*$O$7*100/$O$9)</f>
        <v>0</v>
      </c>
      <c r="Q12" s="22"/>
      <c r="R12" s="22">
        <f>IF(Q12=0,,($Q$9-Q12)*$Q$7*100/$Q$9)</f>
        <v>0</v>
      </c>
      <c r="S12" s="22"/>
      <c r="T12" s="22">
        <f>IF(S12=0,,($S$9-S12)*$S$7*100/$S$9)</f>
        <v>0</v>
      </c>
      <c r="U12" s="22"/>
      <c r="V12" s="22">
        <f>IF(U12=0,,($S$9-U12)*$S$7*100/$S$9)</f>
        <v>0</v>
      </c>
      <c r="W12" s="22"/>
      <c r="X12" s="22">
        <f>IF(W12=0,,($W$9-W12)*$W$7*100/$W$9)</f>
        <v>0</v>
      </c>
      <c r="Y12" s="24">
        <f>SUM(F12+H12+J12+L12+N12+P12+R12+T12+V12+X12)</f>
        <v>284</v>
      </c>
      <c r="Z12" s="22">
        <f t="shared" si="0"/>
        <v>2</v>
      </c>
    </row>
    <row r="13" spans="1:26" x14ac:dyDescent="0.3">
      <c r="A13" s="18">
        <v>3</v>
      </c>
      <c r="B13" s="13" t="s">
        <v>627</v>
      </c>
      <c r="C13" s="13" t="s">
        <v>117</v>
      </c>
      <c r="D13" s="13" t="s">
        <v>628</v>
      </c>
      <c r="E13" s="22"/>
      <c r="F13" s="22">
        <f>IF(E13=0,,($E$9-E13)*$E$7*100/$E$9)</f>
        <v>0</v>
      </c>
      <c r="G13" s="22"/>
      <c r="H13" s="22">
        <f>IF(G13=0,,($G$9-G13)*$G$7*100/$G$9)</f>
        <v>0</v>
      </c>
      <c r="I13" s="22">
        <v>2</v>
      </c>
      <c r="J13" s="22">
        <f>IF(I13=0,,($I$9-I13)*$I$7*100/$I$9)</f>
        <v>66.666666666666671</v>
      </c>
      <c r="K13" s="22"/>
      <c r="L13" s="22">
        <f>IF(K13=0,,($K$9-K13)*$K$7*100/$K$9)</f>
        <v>0</v>
      </c>
      <c r="M13" s="22">
        <v>3</v>
      </c>
      <c r="N13" s="22">
        <v>50</v>
      </c>
      <c r="O13" s="22"/>
      <c r="P13" s="22">
        <f>IF(O13=0,,($O$9-O13)*$O$7*100/$O$9)</f>
        <v>0</v>
      </c>
      <c r="Q13" s="22"/>
      <c r="R13" s="22">
        <f>IF(Q13=0,,($Q$9-Q13)*$Q$7*100/$Q$9)</f>
        <v>0</v>
      </c>
      <c r="S13" s="22"/>
      <c r="T13" s="22">
        <f>IF(S13=0,,($S$9-S13)*$S$7*100/$S$9)</f>
        <v>0</v>
      </c>
      <c r="U13" s="22"/>
      <c r="V13" s="22">
        <f>IF(U13=0,,($S$9-U13)*$S$7*100/$S$9)</f>
        <v>0</v>
      </c>
      <c r="W13" s="22"/>
      <c r="X13" s="22">
        <f>IF(W13=0,,($W$9-W13)*$W$7*100/$W$9)</f>
        <v>0</v>
      </c>
      <c r="Y13" s="24">
        <f>SUM(F13+H13+J13+L13+N13+P13+R13+T13+V13+X13)</f>
        <v>116.66666666666667</v>
      </c>
      <c r="Z13" s="22">
        <f t="shared" si="0"/>
        <v>3</v>
      </c>
    </row>
    <row r="14" spans="1:26" x14ac:dyDescent="0.3">
      <c r="A14" s="18">
        <v>4</v>
      </c>
      <c r="B14" s="13"/>
      <c r="C14" s="13"/>
      <c r="D14" s="13"/>
      <c r="E14" s="13"/>
      <c r="F14" s="22">
        <f>IF(E14=0,,($I$9-E14)*$I$7*100/$I$9)</f>
        <v>0</v>
      </c>
      <c r="G14" s="13"/>
      <c r="H14" s="22">
        <f>IF(G14=0,,($G$9-G14)*$G$7*100/$G$9)</f>
        <v>0</v>
      </c>
      <c r="I14" s="13"/>
      <c r="J14" s="22">
        <v>0</v>
      </c>
      <c r="K14" s="13"/>
      <c r="L14" s="22">
        <v>0</v>
      </c>
      <c r="M14" s="13"/>
      <c r="N14" s="22">
        <f>IF(M14=0,,($M$9-M14)*$M$7*100/$M$9)</f>
        <v>0</v>
      </c>
      <c r="O14" s="13"/>
      <c r="P14" s="22">
        <f>IF(O14=0,,($O$9-O14)*$O$7*100/$O$9)</f>
        <v>0</v>
      </c>
      <c r="Q14" s="13"/>
      <c r="R14" s="22">
        <f>IF(Q14=0,,($Q$9-Q14)*$Q$7*100/$Q$9)</f>
        <v>0</v>
      </c>
      <c r="S14" s="13"/>
      <c r="T14" s="22">
        <f>IF(S14=0,,($S$9-S14)*$S$7*100/$S$9)</f>
        <v>0</v>
      </c>
      <c r="U14" s="13"/>
      <c r="V14" s="22">
        <f>IF(U14=0,,($S$9-U14)*$S$7*100/$S$9)</f>
        <v>0</v>
      </c>
      <c r="W14" s="13"/>
      <c r="X14" s="22">
        <f>IF(W14=0,,($W$9-W14)*$W$7*100/$W$9)</f>
        <v>0</v>
      </c>
      <c r="Y14" s="24">
        <f>SUM(F14+H14+J14+L14+N14+P14+R14+T14+V14+X14)</f>
        <v>0</v>
      </c>
      <c r="Z14" s="22">
        <f t="shared" si="0"/>
        <v>4</v>
      </c>
    </row>
    <row r="15" spans="1:26" x14ac:dyDescent="0.3">
      <c r="A15" s="18">
        <v>5</v>
      </c>
      <c r="B15" s="13"/>
      <c r="C15" s="13"/>
      <c r="D15" s="13"/>
      <c r="E15" s="13"/>
      <c r="F15" s="22">
        <f>IF(E15=0,,($I$9-E15)*$I$7*100/$I$9)</f>
        <v>0</v>
      </c>
      <c r="G15" s="13"/>
      <c r="H15" s="22">
        <f>IF(G15=0,,($G$9-G15)*$G$7*100/$G$9)</f>
        <v>0</v>
      </c>
      <c r="I15" s="13"/>
      <c r="J15" s="22">
        <f>IF(I15=0,,($I$9-I15)*$I$7*100/$I$9)</f>
        <v>0</v>
      </c>
      <c r="K15" s="13"/>
      <c r="L15" s="22">
        <f>IF(K15=0,,($K$9-K15)*$K$7*100/$K$9)</f>
        <v>0</v>
      </c>
      <c r="M15" s="13"/>
      <c r="N15" s="22">
        <f>IF(M15=0,,($M$9-M15)*$M$7*100/$M$9)</f>
        <v>0</v>
      </c>
      <c r="O15" s="13"/>
      <c r="P15" s="22">
        <f>IF(O15=0,,($O$9-O15)*$O$7*100/$O$9)</f>
        <v>0</v>
      </c>
      <c r="Q15" s="13"/>
      <c r="R15" s="22">
        <f>IF(Q15=0,,($Q$9-Q15)*$Q$7*100/$Q$9)</f>
        <v>0</v>
      </c>
      <c r="S15" s="13"/>
      <c r="T15" s="22">
        <f>IF(S15=0,,($S$9-S15)*$S$7*100/$S$9)</f>
        <v>0</v>
      </c>
      <c r="U15" s="13"/>
      <c r="V15" s="22">
        <f>IF(U15=0,,($S$9-U15)*$S$7*100/$S$9)</f>
        <v>0</v>
      </c>
      <c r="W15" s="13"/>
      <c r="X15" s="22">
        <f>IF(W15=0,,($W$9-W15)*$W$7*100/$W$9)</f>
        <v>0</v>
      </c>
      <c r="Y15" s="24">
        <f>SUM(F15+H15+J15+L15+N15+P15+R15+T15+V15+X15)</f>
        <v>0</v>
      </c>
      <c r="Z15" s="13">
        <f t="shared" si="0"/>
        <v>5</v>
      </c>
    </row>
    <row r="16" spans="1:26" x14ac:dyDescent="0.3">
      <c r="A16" s="18">
        <v>6</v>
      </c>
      <c r="B16" s="13"/>
      <c r="C16" s="13"/>
      <c r="D16" s="13"/>
      <c r="E16" s="22"/>
      <c r="F16" s="22">
        <f>IF(E16=0,,($E$9-E16)*$E$7*100/$E$9)</f>
        <v>0</v>
      </c>
      <c r="G16" s="22"/>
      <c r="H16" s="22">
        <f t="shared" ref="H16:H17" si="1">IF(G16=0,,($G$9-G16)*$G$7*100/$G$9)</f>
        <v>0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 t="shared" ref="N16:N17" si="2">IF(M16=0,,($M$9-M16)*$M$7*100/$M$9)</f>
        <v>0</v>
      </c>
      <c r="O16" s="22"/>
      <c r="P16" s="22">
        <f t="shared" ref="P16:P17" si="3">IF(O16=0,,($O$9-O16)*$O$7*100/$O$9)</f>
        <v>0</v>
      </c>
      <c r="Q16" s="22"/>
      <c r="R16" s="22">
        <f t="shared" ref="R16:R17" si="4">IF(Q16=0,,($Q$9-Q16)*$Q$7*100/$Q$9)</f>
        <v>0</v>
      </c>
      <c r="S16" s="22"/>
      <c r="T16" s="22">
        <f t="shared" ref="T16:T17" si="5">IF(S16=0,,($S$9-S16)*$S$7*100/$S$9)</f>
        <v>0</v>
      </c>
      <c r="U16" s="22"/>
      <c r="V16" s="22">
        <f t="shared" ref="V16:V30" si="6">IF(U16=0,,($S$9-U16)*$S$7*100/$S$9)</f>
        <v>0</v>
      </c>
      <c r="W16" s="22"/>
      <c r="X16" s="22">
        <f t="shared" ref="X16:X17" si="7">IF(W16=0,,($W$9-W16)*$W$7*100/$W$9)</f>
        <v>0</v>
      </c>
      <c r="Y16" s="24">
        <f t="shared" ref="Y16:Y33" si="8">SUM(F16+H16+J16+L16+N16+P16+R16+T16+V16+X16)</f>
        <v>0</v>
      </c>
      <c r="Z16" s="22">
        <f t="shared" si="0"/>
        <v>6</v>
      </c>
    </row>
    <row r="17" spans="1:26" x14ac:dyDescent="0.3">
      <c r="A17" s="18">
        <v>7</v>
      </c>
      <c r="B17" s="13"/>
      <c r="C17" s="13"/>
      <c r="D17" s="13"/>
      <c r="E17" s="22"/>
      <c r="F17" s="22">
        <f>IF(E17=0,,($I$9-E17)*$I$7*100/$I$9)</f>
        <v>0</v>
      </c>
      <c r="G17" s="22"/>
      <c r="H17" s="22">
        <f t="shared" si="1"/>
        <v>0</v>
      </c>
      <c r="I17" s="22"/>
      <c r="J17" s="22">
        <f>IF(I17=0,,($I$9-I17)*$I$7*100/$I$9)</f>
        <v>0</v>
      </c>
      <c r="K17" s="22"/>
      <c r="L17" s="22">
        <f>IF(K17=0,,($K$9-K17)*$K$7*100/$K$9)</f>
        <v>0</v>
      </c>
      <c r="M17" s="22"/>
      <c r="N17" s="22">
        <f t="shared" si="2"/>
        <v>0</v>
      </c>
      <c r="O17" s="22"/>
      <c r="P17" s="22">
        <f t="shared" si="3"/>
        <v>0</v>
      </c>
      <c r="Q17" s="22"/>
      <c r="R17" s="22">
        <f t="shared" si="4"/>
        <v>0</v>
      </c>
      <c r="S17" s="22"/>
      <c r="T17" s="22">
        <f t="shared" si="5"/>
        <v>0</v>
      </c>
      <c r="U17" s="22"/>
      <c r="V17" s="22">
        <f t="shared" si="6"/>
        <v>0</v>
      </c>
      <c r="W17" s="22"/>
      <c r="X17" s="22">
        <f t="shared" si="7"/>
        <v>0</v>
      </c>
      <c r="Y17" s="24">
        <f t="shared" si="8"/>
        <v>0</v>
      </c>
      <c r="Z17" s="22">
        <f t="shared" si="0"/>
        <v>7</v>
      </c>
    </row>
    <row r="18" spans="1:26" x14ac:dyDescent="0.3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ref="H18" si="9">IF(G18=0,,($G$9-G18)*$G$7*100/$G$9)</f>
        <v>0</v>
      </c>
      <c r="I18" s="13"/>
      <c r="J18" s="22">
        <v>0</v>
      </c>
      <c r="K18" s="13"/>
      <c r="L18" s="22">
        <v>0</v>
      </c>
      <c r="M18" s="13"/>
      <c r="N18" s="22">
        <f t="shared" ref="N18" si="10">IF(M18=0,,($M$9-M18)*$M$7*100/$M$9)</f>
        <v>0</v>
      </c>
      <c r="O18" s="13"/>
      <c r="P18" s="22">
        <f t="shared" ref="P18" si="11">IF(O18=0,,($O$9-O18)*$O$7*100/$O$9)</f>
        <v>0</v>
      </c>
      <c r="Q18" s="13"/>
      <c r="R18" s="22">
        <f t="shared" ref="R18:R31" si="12">IF(Q18=0,,($Q$9-Q18)*$Q$7*100/$Q$9)</f>
        <v>0</v>
      </c>
      <c r="S18" s="13"/>
      <c r="T18" s="22">
        <f t="shared" ref="T18" si="13">IF(S18=0,,($S$9-S18)*$S$7*100/$S$9)</f>
        <v>0</v>
      </c>
      <c r="U18" s="13"/>
      <c r="V18" s="22">
        <f t="shared" si="6"/>
        <v>0</v>
      </c>
      <c r="W18" s="13"/>
      <c r="X18" s="22">
        <f t="shared" ref="X18" si="14">IF(W18=0,,($W$9-W18)*$W$7*100/$W$9)</f>
        <v>0</v>
      </c>
      <c r="Y18" s="24">
        <f t="shared" si="8"/>
        <v>0</v>
      </c>
      <c r="Z18" s="22">
        <f t="shared" si="0"/>
        <v>8</v>
      </c>
    </row>
    <row r="19" spans="1:26" x14ac:dyDescent="0.3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ref="H19:H22" si="15">IF(G19=0,,($G$9-G19)*$G$7*100/$G$9)</f>
        <v>0</v>
      </c>
      <c r="I19" s="13"/>
      <c r="J19" s="22">
        <f t="shared" ref="J19:J33" si="16">IF(I19=0,,($I$9-I19)*$I$7*100/$I$9)</f>
        <v>0</v>
      </c>
      <c r="K19" s="13"/>
      <c r="L19" s="22">
        <f t="shared" ref="L19:L33" si="17">IF(K19=0,,($K$9-K19)*$K$7*100/$K$9)</f>
        <v>0</v>
      </c>
      <c r="M19" s="13"/>
      <c r="N19" s="22">
        <f t="shared" ref="N19:N24" si="18">IF(M19=0,,($M$9-M19)*$M$7*100/$M$9)</f>
        <v>0</v>
      </c>
      <c r="O19" s="13"/>
      <c r="P19" s="22">
        <f t="shared" ref="P19:P25" si="19">IF(O19=0,,($O$9-O19)*$O$7*100/$O$9)</f>
        <v>0</v>
      </c>
      <c r="Q19" s="13"/>
      <c r="R19" s="22">
        <f t="shared" si="12"/>
        <v>0</v>
      </c>
      <c r="S19" s="13"/>
      <c r="T19" s="22">
        <f t="shared" ref="T19:T30" si="20">IF(S19=0,,($S$9-S19)*$S$7*100/$S$9)</f>
        <v>0</v>
      </c>
      <c r="U19" s="13"/>
      <c r="V19" s="22">
        <f t="shared" si="6"/>
        <v>0</v>
      </c>
      <c r="W19" s="13"/>
      <c r="X19" s="22">
        <f t="shared" ref="X19:X29" si="21">IF(W19=0,,($W$9-W19)*$W$7*100/$W$9)</f>
        <v>0</v>
      </c>
      <c r="Y19" s="24">
        <f t="shared" si="8"/>
        <v>0</v>
      </c>
      <c r="Z19" s="13">
        <f t="shared" si="0"/>
        <v>9</v>
      </c>
    </row>
    <row r="20" spans="1:26" x14ac:dyDescent="0.3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15"/>
        <v>0</v>
      </c>
      <c r="I20" s="13"/>
      <c r="J20" s="22">
        <f t="shared" si="16"/>
        <v>0</v>
      </c>
      <c r="K20" s="13"/>
      <c r="L20" s="22">
        <f t="shared" si="17"/>
        <v>0</v>
      </c>
      <c r="M20" s="13"/>
      <c r="N20" s="22">
        <f t="shared" si="18"/>
        <v>0</v>
      </c>
      <c r="O20" s="13"/>
      <c r="P20" s="22">
        <f t="shared" si="19"/>
        <v>0</v>
      </c>
      <c r="Q20" s="13"/>
      <c r="R20" s="22">
        <f t="shared" si="12"/>
        <v>0</v>
      </c>
      <c r="S20" s="13"/>
      <c r="T20" s="22">
        <f t="shared" si="20"/>
        <v>0</v>
      </c>
      <c r="U20" s="13"/>
      <c r="V20" s="22">
        <f t="shared" si="6"/>
        <v>0</v>
      </c>
      <c r="W20" s="13"/>
      <c r="X20" s="22">
        <f t="shared" si="21"/>
        <v>0</v>
      </c>
      <c r="Y20" s="24">
        <f t="shared" si="8"/>
        <v>0</v>
      </c>
      <c r="Z20" s="13">
        <f t="shared" si="0"/>
        <v>10</v>
      </c>
    </row>
    <row r="21" spans="1:26" x14ac:dyDescent="0.3">
      <c r="A21" s="18">
        <f t="shared" ref="A21:A33" si="22">X21</f>
        <v>0</v>
      </c>
      <c r="B21" s="13"/>
      <c r="C21" s="13"/>
      <c r="D21" s="13"/>
      <c r="E21" s="22"/>
      <c r="F21" s="22">
        <f t="shared" ref="F21:F33" si="23">IF(E21=0,,($I$9-E21)*$I$7*100/$I$9)</f>
        <v>0</v>
      </c>
      <c r="G21" s="22"/>
      <c r="H21" s="22">
        <f t="shared" si="15"/>
        <v>0</v>
      </c>
      <c r="I21" s="22"/>
      <c r="J21" s="22">
        <f t="shared" si="16"/>
        <v>0</v>
      </c>
      <c r="K21" s="22"/>
      <c r="L21" s="22">
        <f t="shared" si="17"/>
        <v>0</v>
      </c>
      <c r="M21" s="22"/>
      <c r="N21" s="22">
        <f t="shared" si="18"/>
        <v>0</v>
      </c>
      <c r="O21" s="22"/>
      <c r="P21" s="22">
        <f t="shared" si="19"/>
        <v>0</v>
      </c>
      <c r="Q21" s="22"/>
      <c r="R21" s="22">
        <f t="shared" si="12"/>
        <v>0</v>
      </c>
      <c r="S21" s="22"/>
      <c r="T21" s="22">
        <f t="shared" si="20"/>
        <v>0</v>
      </c>
      <c r="U21" s="22"/>
      <c r="V21" s="22">
        <f t="shared" si="6"/>
        <v>0</v>
      </c>
      <c r="W21" s="22"/>
      <c r="X21" s="22">
        <f t="shared" si="21"/>
        <v>0</v>
      </c>
      <c r="Y21" s="24">
        <f t="shared" si="8"/>
        <v>0</v>
      </c>
      <c r="Z21" s="13">
        <f t="shared" si="0"/>
        <v>11</v>
      </c>
    </row>
    <row r="22" spans="1:26" x14ac:dyDescent="0.3">
      <c r="A22" s="18">
        <f t="shared" si="22"/>
        <v>0</v>
      </c>
      <c r="B22" s="13"/>
      <c r="C22" s="13"/>
      <c r="D22" s="13"/>
      <c r="E22" s="13"/>
      <c r="F22" s="22">
        <f t="shared" si="23"/>
        <v>0</v>
      </c>
      <c r="G22" s="13"/>
      <c r="H22" s="22">
        <f t="shared" si="15"/>
        <v>0</v>
      </c>
      <c r="I22" s="13"/>
      <c r="J22" s="22">
        <f t="shared" si="16"/>
        <v>0</v>
      </c>
      <c r="K22" s="13"/>
      <c r="L22" s="22">
        <f t="shared" si="17"/>
        <v>0</v>
      </c>
      <c r="M22" s="13"/>
      <c r="N22" s="22">
        <f t="shared" si="18"/>
        <v>0</v>
      </c>
      <c r="O22" s="13"/>
      <c r="P22" s="22">
        <f t="shared" si="19"/>
        <v>0</v>
      </c>
      <c r="Q22" s="13"/>
      <c r="R22" s="22">
        <f t="shared" si="12"/>
        <v>0</v>
      </c>
      <c r="S22" s="13"/>
      <c r="T22" s="22">
        <f t="shared" si="20"/>
        <v>0</v>
      </c>
      <c r="U22" s="13"/>
      <c r="V22" s="22">
        <f t="shared" si="6"/>
        <v>0</v>
      </c>
      <c r="W22" s="13"/>
      <c r="X22" s="22">
        <f t="shared" si="21"/>
        <v>0</v>
      </c>
      <c r="Y22" s="24">
        <f t="shared" si="8"/>
        <v>0</v>
      </c>
      <c r="Z22" s="13">
        <f t="shared" si="0"/>
        <v>12</v>
      </c>
    </row>
    <row r="23" spans="1:26" x14ac:dyDescent="0.3">
      <c r="A23" s="18">
        <f t="shared" si="22"/>
        <v>0</v>
      </c>
      <c r="B23" s="13"/>
      <c r="C23" s="13"/>
      <c r="D23" s="13"/>
      <c r="E23" s="13"/>
      <c r="F23" s="22">
        <f t="shared" si="23"/>
        <v>0</v>
      </c>
      <c r="G23" s="13"/>
      <c r="H23" s="22">
        <f>IF(G23=0,,($K$9-G23)*$K$7*100/$K$9)</f>
        <v>0</v>
      </c>
      <c r="I23" s="13"/>
      <c r="J23" s="22">
        <f t="shared" si="16"/>
        <v>0</v>
      </c>
      <c r="K23" s="13"/>
      <c r="L23" s="22">
        <f t="shared" si="17"/>
        <v>0</v>
      </c>
      <c r="M23" s="13"/>
      <c r="N23" s="22">
        <f t="shared" si="18"/>
        <v>0</v>
      </c>
      <c r="O23" s="13"/>
      <c r="P23" s="22">
        <f t="shared" si="19"/>
        <v>0</v>
      </c>
      <c r="Q23" s="13"/>
      <c r="R23" s="22">
        <f t="shared" si="12"/>
        <v>0</v>
      </c>
      <c r="S23" s="13"/>
      <c r="T23" s="22">
        <f t="shared" si="20"/>
        <v>0</v>
      </c>
      <c r="U23" s="13"/>
      <c r="V23" s="22">
        <f t="shared" si="6"/>
        <v>0</v>
      </c>
      <c r="W23" s="13"/>
      <c r="X23" s="22">
        <f t="shared" si="21"/>
        <v>0</v>
      </c>
      <c r="Y23" s="24">
        <f t="shared" si="8"/>
        <v>0</v>
      </c>
      <c r="Z23" s="13">
        <f t="shared" si="0"/>
        <v>13</v>
      </c>
    </row>
    <row r="24" spans="1:26" x14ac:dyDescent="0.3">
      <c r="A24" s="18">
        <f t="shared" si="22"/>
        <v>0</v>
      </c>
      <c r="B24" s="6"/>
      <c r="C24" s="6"/>
      <c r="D24" s="6"/>
      <c r="E24" s="6"/>
      <c r="F24" s="22">
        <f t="shared" si="23"/>
        <v>0</v>
      </c>
      <c r="G24" s="6"/>
      <c r="H24" s="22">
        <f>IF(G24=0,,($K$9-G24)*$K$7*100/$K$9)</f>
        <v>0</v>
      </c>
      <c r="I24" s="6"/>
      <c r="J24" s="22">
        <f t="shared" si="16"/>
        <v>0</v>
      </c>
      <c r="K24" s="6"/>
      <c r="L24" s="7">
        <f t="shared" si="17"/>
        <v>0</v>
      </c>
      <c r="M24" s="6"/>
      <c r="N24" s="22">
        <f t="shared" si="18"/>
        <v>0</v>
      </c>
      <c r="O24" s="6"/>
      <c r="P24" s="22">
        <f t="shared" si="19"/>
        <v>0</v>
      </c>
      <c r="Q24" s="6"/>
      <c r="R24" s="22">
        <f t="shared" si="12"/>
        <v>0</v>
      </c>
      <c r="S24" s="6"/>
      <c r="T24" s="22">
        <f t="shared" si="20"/>
        <v>0</v>
      </c>
      <c r="U24" s="6"/>
      <c r="V24" s="22">
        <f t="shared" si="6"/>
        <v>0</v>
      </c>
      <c r="W24" s="6"/>
      <c r="X24" s="22">
        <f t="shared" si="21"/>
        <v>0</v>
      </c>
      <c r="Y24" s="24">
        <f t="shared" si="8"/>
        <v>0</v>
      </c>
      <c r="Z24" s="13">
        <f t="shared" si="0"/>
        <v>14</v>
      </c>
    </row>
    <row r="25" spans="1:26" x14ac:dyDescent="0.3">
      <c r="A25" s="18">
        <f t="shared" si="22"/>
        <v>0</v>
      </c>
      <c r="B25" s="6"/>
      <c r="C25" s="6"/>
      <c r="D25" s="6"/>
      <c r="E25" s="6"/>
      <c r="F25" s="22">
        <f t="shared" si="23"/>
        <v>0</v>
      </c>
      <c r="G25" s="6"/>
      <c r="H25" s="22">
        <f>IF(G25=0,,($K$9-G25)*$K$7*100/$K$9)</f>
        <v>0</v>
      </c>
      <c r="I25" s="6"/>
      <c r="J25" s="22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2">
        <f t="shared" si="19"/>
        <v>0</v>
      </c>
      <c r="Q25" s="6"/>
      <c r="R25" s="22">
        <f t="shared" si="12"/>
        <v>0</v>
      </c>
      <c r="S25" s="6"/>
      <c r="T25" s="22">
        <f t="shared" si="20"/>
        <v>0</v>
      </c>
      <c r="U25" s="6"/>
      <c r="V25" s="22">
        <f t="shared" si="6"/>
        <v>0</v>
      </c>
      <c r="W25" s="6"/>
      <c r="X25" s="22">
        <f t="shared" si="21"/>
        <v>0</v>
      </c>
      <c r="Y25" s="24">
        <f t="shared" si="8"/>
        <v>0</v>
      </c>
      <c r="Z25" s="6"/>
    </row>
    <row r="26" spans="1:26" x14ac:dyDescent="0.3">
      <c r="A26" s="18">
        <f t="shared" si="22"/>
        <v>0</v>
      </c>
      <c r="B26" s="6"/>
      <c r="C26" s="6"/>
      <c r="D26" s="6"/>
      <c r="E26" s="6"/>
      <c r="F26" s="22">
        <f t="shared" si="23"/>
        <v>0</v>
      </c>
      <c r="G26" s="6"/>
      <c r="H26" s="22">
        <f>IF(G26=0,,($K$9-G26)*$K$7*100/$K$9)</f>
        <v>0</v>
      </c>
      <c r="I26" s="6"/>
      <c r="J26" s="22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2"/>
        <v>0</v>
      </c>
      <c r="S26" s="6"/>
      <c r="T26" s="22">
        <f t="shared" si="20"/>
        <v>0</v>
      </c>
      <c r="U26" s="6"/>
      <c r="V26" s="22">
        <f t="shared" si="6"/>
        <v>0</v>
      </c>
      <c r="W26" s="6"/>
      <c r="X26" s="22">
        <f t="shared" si="21"/>
        <v>0</v>
      </c>
      <c r="Y26" s="24">
        <f t="shared" si="8"/>
        <v>0</v>
      </c>
      <c r="Z26" s="6"/>
    </row>
    <row r="27" spans="1:26" x14ac:dyDescent="0.3">
      <c r="A27" s="18">
        <f t="shared" si="22"/>
        <v>0</v>
      </c>
      <c r="B27" s="6"/>
      <c r="C27" s="6"/>
      <c r="D27" s="6"/>
      <c r="E27" s="6"/>
      <c r="F27" s="22">
        <f t="shared" si="23"/>
        <v>0</v>
      </c>
      <c r="G27" s="6"/>
      <c r="H27" s="22">
        <f t="shared" ref="H27:H33" si="24">IF(G27=0,,($K$9-G27)*$K$7*100/$K$9)</f>
        <v>0</v>
      </c>
      <c r="I27" s="6"/>
      <c r="J27" s="22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2"/>
        <v>0</v>
      </c>
      <c r="S27" s="6"/>
      <c r="T27" s="22">
        <f t="shared" si="20"/>
        <v>0</v>
      </c>
      <c r="U27" s="6"/>
      <c r="V27" s="22">
        <f t="shared" si="6"/>
        <v>0</v>
      </c>
      <c r="W27" s="6"/>
      <c r="X27" s="22">
        <f t="shared" si="21"/>
        <v>0</v>
      </c>
      <c r="Y27" s="24">
        <f t="shared" si="8"/>
        <v>0</v>
      </c>
      <c r="Z27" s="6"/>
    </row>
    <row r="28" spans="1:26" x14ac:dyDescent="0.3">
      <c r="A28" s="18">
        <f t="shared" si="22"/>
        <v>0</v>
      </c>
      <c r="B28" s="6"/>
      <c r="C28" s="6"/>
      <c r="D28" s="6"/>
      <c r="E28" s="6"/>
      <c r="F28" s="22">
        <f t="shared" si="23"/>
        <v>0</v>
      </c>
      <c r="G28" s="6"/>
      <c r="H28" s="22">
        <f t="shared" si="24"/>
        <v>0</v>
      </c>
      <c r="I28" s="6"/>
      <c r="J28" s="22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2">
        <f t="shared" si="12"/>
        <v>0</v>
      </c>
      <c r="S28" s="6"/>
      <c r="T28" s="22">
        <f t="shared" si="20"/>
        <v>0</v>
      </c>
      <c r="U28" s="6"/>
      <c r="V28" s="22">
        <f t="shared" si="6"/>
        <v>0</v>
      </c>
      <c r="W28" s="6"/>
      <c r="X28" s="22">
        <f t="shared" si="21"/>
        <v>0</v>
      </c>
      <c r="Y28" s="24">
        <f t="shared" si="8"/>
        <v>0</v>
      </c>
      <c r="Z28" s="6"/>
    </row>
    <row r="29" spans="1:26" x14ac:dyDescent="0.3">
      <c r="A29" s="18">
        <f t="shared" si="22"/>
        <v>0</v>
      </c>
      <c r="B29" s="6"/>
      <c r="C29" s="6"/>
      <c r="D29" s="6"/>
      <c r="E29" s="6"/>
      <c r="F29" s="22">
        <f t="shared" si="23"/>
        <v>0</v>
      </c>
      <c r="G29" s="6"/>
      <c r="H29" s="22">
        <f t="shared" si="24"/>
        <v>0</v>
      </c>
      <c r="I29" s="6"/>
      <c r="J29" s="22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2">
        <f t="shared" si="12"/>
        <v>0</v>
      </c>
      <c r="S29" s="6"/>
      <c r="T29" s="22">
        <f t="shared" si="20"/>
        <v>0</v>
      </c>
      <c r="U29" s="6"/>
      <c r="V29" s="22">
        <f t="shared" si="6"/>
        <v>0</v>
      </c>
      <c r="W29" s="6"/>
      <c r="X29" s="22">
        <f t="shared" si="21"/>
        <v>0</v>
      </c>
      <c r="Y29" s="24">
        <f t="shared" si="8"/>
        <v>0</v>
      </c>
      <c r="Z29" s="6"/>
    </row>
    <row r="30" spans="1:26" x14ac:dyDescent="0.3">
      <c r="A30" s="18">
        <f t="shared" si="22"/>
        <v>0</v>
      </c>
      <c r="B30" s="6"/>
      <c r="C30" s="6"/>
      <c r="D30" s="6"/>
      <c r="E30" s="6"/>
      <c r="F30" s="22">
        <f t="shared" si="23"/>
        <v>0</v>
      </c>
      <c r="G30" s="6"/>
      <c r="H30" s="22">
        <f t="shared" si="24"/>
        <v>0</v>
      </c>
      <c r="I30" s="6"/>
      <c r="J30" s="22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2">
        <f t="shared" si="12"/>
        <v>0</v>
      </c>
      <c r="S30" s="6"/>
      <c r="T30" s="22">
        <f t="shared" si="20"/>
        <v>0</v>
      </c>
      <c r="U30" s="6"/>
      <c r="V30" s="22">
        <f t="shared" si="6"/>
        <v>0</v>
      </c>
      <c r="W30" s="6"/>
      <c r="X30" s="7">
        <f t="shared" ref="X30:X33" si="27">IF(W30=0,,($K$9-W30)*$K$7*100/$K$9)</f>
        <v>0</v>
      </c>
      <c r="Y30" s="24">
        <f t="shared" si="8"/>
        <v>0</v>
      </c>
      <c r="Z30" s="6"/>
    </row>
    <row r="31" spans="1:26" x14ac:dyDescent="0.3">
      <c r="A31" s="18">
        <f t="shared" si="22"/>
        <v>0</v>
      </c>
      <c r="B31" s="6"/>
      <c r="C31" s="6"/>
      <c r="D31" s="6"/>
      <c r="E31" s="6"/>
      <c r="F31" s="22">
        <f t="shared" si="23"/>
        <v>0</v>
      </c>
      <c r="G31" s="6"/>
      <c r="H31" s="22">
        <f t="shared" si="24"/>
        <v>0</v>
      </c>
      <c r="I31" s="6"/>
      <c r="J31" s="22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2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4">
        <f t="shared" si="8"/>
        <v>0</v>
      </c>
      <c r="Z31" s="6"/>
    </row>
    <row r="32" spans="1:26" x14ac:dyDescent="0.3">
      <c r="A32" s="18">
        <f t="shared" si="22"/>
        <v>0</v>
      </c>
      <c r="B32" s="6"/>
      <c r="C32" s="6"/>
      <c r="D32" s="6"/>
      <c r="E32" s="6"/>
      <c r="F32" s="22">
        <f t="shared" si="23"/>
        <v>0</v>
      </c>
      <c r="G32" s="6"/>
      <c r="H32" s="22">
        <f t="shared" si="24"/>
        <v>0</v>
      </c>
      <c r="I32" s="6"/>
      <c r="J32" s="22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4">
        <f t="shared" si="8"/>
        <v>0</v>
      </c>
      <c r="Z32" s="6"/>
    </row>
    <row r="33" spans="1:26" x14ac:dyDescent="0.3">
      <c r="A33" s="18">
        <f t="shared" si="22"/>
        <v>0</v>
      </c>
      <c r="B33" s="6"/>
      <c r="C33" s="6"/>
      <c r="D33" s="6"/>
      <c r="E33" s="6"/>
      <c r="F33" s="22">
        <f t="shared" si="23"/>
        <v>0</v>
      </c>
      <c r="G33" s="6"/>
      <c r="H33" s="22">
        <f t="shared" si="24"/>
        <v>0</v>
      </c>
      <c r="I33" s="6"/>
      <c r="J33" s="22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4">
        <f t="shared" si="8"/>
        <v>0</v>
      </c>
      <c r="Z33" s="6"/>
    </row>
    <row r="34" spans="1:26" x14ac:dyDescent="0.3">
      <c r="A34" s="67" t="s">
        <v>11</v>
      </c>
      <c r="B34" s="67"/>
      <c r="C34" s="68"/>
      <c r="E34">
        <f>COUNTA(E11:E33)</f>
        <v>1</v>
      </c>
      <c r="G34">
        <f>COUNTA(G11:G33)</f>
        <v>1</v>
      </c>
      <c r="I34">
        <f>COUNTA(I11:I33)</f>
        <v>3</v>
      </c>
      <c r="K34">
        <f>COUNTA(K11:K33)</f>
        <v>1</v>
      </c>
    </row>
  </sheetData>
  <sortState xmlns:xlrd2="http://schemas.microsoft.com/office/spreadsheetml/2017/richdata2" ref="B11:Y15">
    <sortCondition descending="1" ref="Y11:Y15"/>
  </sortState>
  <mergeCells count="42"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O8:P8"/>
    <mergeCell ref="Q8:R8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8DF0-019E-4F43-825C-6094DD83AC96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W6" sqref="W6:X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2" max="22" width="13.109375" customWidth="1"/>
    <col min="24" max="24" width="13.109375" customWidth="1"/>
    <col min="26" max="26" width="12.6640625" customWidth="1"/>
    <col min="28" max="28" width="13" customWidth="1"/>
  </cols>
  <sheetData>
    <row r="1" spans="1:31" ht="31.2" x14ac:dyDescent="0.6">
      <c r="A1" s="69" t="s">
        <v>637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3" spans="1:31" x14ac:dyDescent="0.3">
      <c r="B3" s="2"/>
    </row>
    <row r="4" spans="1:31" x14ac:dyDescent="0.3">
      <c r="B4" s="2"/>
      <c r="C4" s="3"/>
    </row>
    <row r="6" spans="1:31" ht="27" customHeight="1" x14ac:dyDescent="0.3">
      <c r="D6" s="1" t="s">
        <v>0</v>
      </c>
      <c r="E6" s="70" t="s">
        <v>629</v>
      </c>
      <c r="F6" s="70"/>
      <c r="G6" s="70" t="s">
        <v>889</v>
      </c>
      <c r="H6" s="70"/>
      <c r="I6" s="70"/>
      <c r="J6" s="70"/>
      <c r="K6" s="70"/>
      <c r="L6" s="70"/>
      <c r="M6" s="70"/>
      <c r="N6" s="70"/>
      <c r="O6" s="70"/>
      <c r="P6" s="70"/>
      <c r="Q6" s="75"/>
      <c r="R6" s="75"/>
      <c r="S6" s="70"/>
      <c r="T6" s="70"/>
      <c r="U6" s="70"/>
      <c r="V6" s="70"/>
      <c r="W6" s="70"/>
      <c r="X6" s="70"/>
      <c r="Y6" s="74"/>
      <c r="Z6" s="74"/>
      <c r="AA6" s="74"/>
      <c r="AB6" s="74"/>
    </row>
    <row r="7" spans="1:31" x14ac:dyDescent="0.3">
      <c r="D7" s="1" t="s">
        <v>10</v>
      </c>
      <c r="E7" s="71">
        <v>2</v>
      </c>
      <c r="F7" s="72"/>
      <c r="G7" s="71">
        <v>2</v>
      </c>
      <c r="H7" s="72"/>
      <c r="I7" s="71"/>
      <c r="J7" s="72"/>
      <c r="K7" s="71"/>
      <c r="L7" s="72"/>
      <c r="M7" s="71"/>
      <c r="N7" s="72"/>
      <c r="O7" s="71"/>
      <c r="P7" s="72"/>
      <c r="Q7" s="71"/>
      <c r="R7" s="72"/>
      <c r="S7" s="71"/>
      <c r="T7" s="72"/>
      <c r="U7" s="71"/>
      <c r="V7" s="72"/>
      <c r="W7" s="71"/>
      <c r="X7" s="72"/>
      <c r="Y7" s="71"/>
      <c r="Z7" s="72"/>
      <c r="AA7" s="71"/>
      <c r="AB7" s="72"/>
    </row>
    <row r="8" spans="1:31" x14ac:dyDescent="0.3">
      <c r="D8" s="1" t="s">
        <v>1</v>
      </c>
      <c r="E8" s="73">
        <v>46004</v>
      </c>
      <c r="F8" s="73"/>
      <c r="G8" s="73">
        <v>46117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31" x14ac:dyDescent="0.3">
      <c r="D9" s="1" t="s">
        <v>2</v>
      </c>
      <c r="E9" s="74">
        <v>8</v>
      </c>
      <c r="F9" s="74"/>
      <c r="G9" s="74">
        <v>4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>
        <v>0</v>
      </c>
      <c r="T9" s="74"/>
      <c r="U9" s="74">
        <v>0</v>
      </c>
      <c r="V9" s="74"/>
      <c r="W9" s="74"/>
      <c r="X9" s="74"/>
      <c r="Y9" s="74"/>
      <c r="Z9" s="74"/>
      <c r="AA9" s="74"/>
      <c r="AB9" s="74"/>
    </row>
    <row r="10" spans="1:31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3">
      <c r="A11" s="18">
        <f>AD11</f>
        <v>1</v>
      </c>
      <c r="B11" s="13" t="s">
        <v>208</v>
      </c>
      <c r="C11" s="13" t="s">
        <v>209</v>
      </c>
      <c r="D11" s="13" t="s">
        <v>101</v>
      </c>
      <c r="E11" s="35">
        <v>5</v>
      </c>
      <c r="F11" s="22">
        <f t="shared" ref="F11:F17" si="0">IF(E11=0,,($E$9-E11)*$E$7*100/$E$9)</f>
        <v>75</v>
      </c>
      <c r="G11" s="35">
        <v>2</v>
      </c>
      <c r="H11" s="22">
        <f t="shared" ref="H11:H23" si="1">IF(G11=0,,($G$9-G11)*$G$7*100/$G$9)</f>
        <v>100</v>
      </c>
      <c r="I11" s="35"/>
      <c r="J11" s="22">
        <f t="shared" ref="J11:J23" si="2">IF(I11=0,,($I$9-I11)*$I$7*100/$I$9)</f>
        <v>0</v>
      </c>
      <c r="K11" s="35"/>
      <c r="L11" s="22">
        <f t="shared" ref="L11:L23" si="3">IF(K11=0,,($K$9-K11)*$K$7*100/$K$9)</f>
        <v>0</v>
      </c>
      <c r="M11" s="35"/>
      <c r="N11" s="22">
        <f t="shared" ref="N11:N23" si="4">IF(M11=0,,($M$9-M11)*$M$7*100/$M$9)</f>
        <v>0</v>
      </c>
      <c r="O11" s="35"/>
      <c r="P11" s="22">
        <f t="shared" ref="P11:P23" si="5">IF(O11=0,,($O$9-O11)*$O$7*100/$O$9)</f>
        <v>0</v>
      </c>
      <c r="Q11" s="35"/>
      <c r="R11" s="22">
        <f t="shared" ref="R11:R23" si="6">IF(Q11=0,,($Q$9-Q11)*$Q$7*100/$Q$9)</f>
        <v>0</v>
      </c>
      <c r="S11" s="35"/>
      <c r="T11" s="22">
        <f t="shared" ref="T11:T23" si="7">IF(S11=0,,($M$9-S11)*$M$7*100/$M$9)</f>
        <v>0</v>
      </c>
      <c r="U11" s="35"/>
      <c r="V11" s="22">
        <f t="shared" ref="V11:V23" si="8">IF(U11=0,,($M$9-U11)*$M$7*100/$M$9)</f>
        <v>0</v>
      </c>
      <c r="W11" s="35"/>
      <c r="X11" s="22">
        <f t="shared" ref="X11:X23" si="9">IF(W11=0,,($W$9-W11)*$W$7*100/$W$9)</f>
        <v>0</v>
      </c>
      <c r="Y11" s="35"/>
      <c r="Z11" s="22">
        <f t="shared" ref="Z11:Z23" si="10">IF(Y11=0,,($M$9-Y11)*$M$7*100/$M$9)</f>
        <v>0</v>
      </c>
      <c r="AA11" s="35"/>
      <c r="AB11" s="22">
        <f t="shared" ref="AB11:AB23" si="11">IF(AA11=0,,($M$9-AA11)*$M$7*100/$M$9)</f>
        <v>0</v>
      </c>
      <c r="AC11" s="24">
        <f t="shared" ref="AC11:AC23" si="12">SUM(F11,H11,L11,J11,N11,P11,R11,T11,V11,X11)</f>
        <v>175</v>
      </c>
      <c r="AD11" s="22">
        <f t="shared" ref="AD11:AD20" si="13">ROW(B11)-10</f>
        <v>1</v>
      </c>
      <c r="AE11" s="23"/>
    </row>
    <row r="12" spans="1:31" x14ac:dyDescent="0.3">
      <c r="A12" s="18">
        <f t="shared" ref="A12:A14" si="14">AD12</f>
        <v>2</v>
      </c>
      <c r="B12" s="13" t="s">
        <v>510</v>
      </c>
      <c r="C12" s="13" t="s">
        <v>574</v>
      </c>
      <c r="D12" s="13" t="s">
        <v>425</v>
      </c>
      <c r="E12" s="22"/>
      <c r="F12" s="22">
        <f t="shared" si="0"/>
        <v>0</v>
      </c>
      <c r="G12" s="22">
        <v>1</v>
      </c>
      <c r="H12" s="22">
        <f t="shared" si="1"/>
        <v>150</v>
      </c>
      <c r="I12" s="22"/>
      <c r="J12" s="22">
        <f t="shared" si="2"/>
        <v>0</v>
      </c>
      <c r="K12" s="22"/>
      <c r="L12" s="22">
        <f t="shared" si="3"/>
        <v>0</v>
      </c>
      <c r="M12" s="22"/>
      <c r="N12" s="22">
        <f t="shared" si="4"/>
        <v>0</v>
      </c>
      <c r="O12" s="22"/>
      <c r="P12" s="22">
        <f t="shared" si="5"/>
        <v>0</v>
      </c>
      <c r="Q12" s="22"/>
      <c r="R12" s="22">
        <f t="shared" si="6"/>
        <v>0</v>
      </c>
      <c r="S12" s="22"/>
      <c r="T12" s="22">
        <f t="shared" si="7"/>
        <v>0</v>
      </c>
      <c r="U12" s="22"/>
      <c r="V12" s="22">
        <f t="shared" si="8"/>
        <v>0</v>
      </c>
      <c r="W12" s="22"/>
      <c r="X12" s="22">
        <f t="shared" si="9"/>
        <v>0</v>
      </c>
      <c r="Y12" s="22"/>
      <c r="Z12" s="22">
        <f t="shared" si="10"/>
        <v>0</v>
      </c>
      <c r="AA12" s="22"/>
      <c r="AB12" s="22">
        <f t="shared" si="11"/>
        <v>0</v>
      </c>
      <c r="AC12" s="24">
        <f t="shared" si="12"/>
        <v>150</v>
      </c>
      <c r="AD12" s="22">
        <f t="shared" si="13"/>
        <v>2</v>
      </c>
      <c r="AE12" s="23"/>
    </row>
    <row r="13" spans="1:31" x14ac:dyDescent="0.3">
      <c r="A13" s="18">
        <f t="shared" si="14"/>
        <v>3</v>
      </c>
      <c r="B13" s="13" t="s">
        <v>517</v>
      </c>
      <c r="C13" s="13" t="s">
        <v>180</v>
      </c>
      <c r="D13" s="13" t="s">
        <v>590</v>
      </c>
      <c r="E13" s="22">
        <v>3</v>
      </c>
      <c r="F13" s="22">
        <f t="shared" si="0"/>
        <v>125</v>
      </c>
      <c r="G13" s="22"/>
      <c r="H13" s="22">
        <f t="shared" si="1"/>
        <v>0</v>
      </c>
      <c r="I13" s="22"/>
      <c r="J13" s="22">
        <f t="shared" si="2"/>
        <v>0</v>
      </c>
      <c r="K13" s="22"/>
      <c r="L13" s="22">
        <f t="shared" si="3"/>
        <v>0</v>
      </c>
      <c r="M13" s="22"/>
      <c r="N13" s="22">
        <f t="shared" si="4"/>
        <v>0</v>
      </c>
      <c r="O13" s="22"/>
      <c r="P13" s="22">
        <f t="shared" si="5"/>
        <v>0</v>
      </c>
      <c r="Q13" s="22"/>
      <c r="R13" s="22">
        <f t="shared" si="6"/>
        <v>0</v>
      </c>
      <c r="S13" s="22"/>
      <c r="T13" s="22">
        <f t="shared" si="7"/>
        <v>0</v>
      </c>
      <c r="U13" s="22"/>
      <c r="V13" s="22">
        <f t="shared" si="8"/>
        <v>0</v>
      </c>
      <c r="W13" s="22"/>
      <c r="X13" s="22">
        <f t="shared" si="9"/>
        <v>0</v>
      </c>
      <c r="Y13" s="22"/>
      <c r="Z13" s="22">
        <f t="shared" si="10"/>
        <v>0</v>
      </c>
      <c r="AA13" s="22"/>
      <c r="AB13" s="22">
        <f t="shared" si="11"/>
        <v>0</v>
      </c>
      <c r="AC13" s="24">
        <f t="shared" si="12"/>
        <v>125</v>
      </c>
      <c r="AD13" s="20">
        <f t="shared" si="13"/>
        <v>3</v>
      </c>
      <c r="AE13" s="23"/>
    </row>
    <row r="14" spans="1:31" x14ac:dyDescent="0.3">
      <c r="A14" s="18">
        <f t="shared" si="14"/>
        <v>4</v>
      </c>
      <c r="B14" s="20" t="s">
        <v>632</v>
      </c>
      <c r="C14" s="20" t="s">
        <v>633</v>
      </c>
      <c r="D14" s="20" t="s">
        <v>400</v>
      </c>
      <c r="E14" s="20">
        <v>3</v>
      </c>
      <c r="F14" s="22">
        <f t="shared" si="0"/>
        <v>125</v>
      </c>
      <c r="G14" s="6"/>
      <c r="H14" s="22">
        <f t="shared" si="1"/>
        <v>0</v>
      </c>
      <c r="I14" s="20"/>
      <c r="J14" s="22">
        <f t="shared" si="2"/>
        <v>0</v>
      </c>
      <c r="K14" s="6"/>
      <c r="L14" s="21">
        <f t="shared" si="3"/>
        <v>0</v>
      </c>
      <c r="M14" s="6"/>
      <c r="N14" s="22">
        <f t="shared" si="4"/>
        <v>0</v>
      </c>
      <c r="O14" s="27"/>
      <c r="P14" s="22">
        <f t="shared" si="5"/>
        <v>0</v>
      </c>
      <c r="Q14" s="27"/>
      <c r="R14" s="22">
        <f t="shared" si="6"/>
        <v>0</v>
      </c>
      <c r="S14" s="27"/>
      <c r="T14" s="26">
        <f t="shared" si="7"/>
        <v>0</v>
      </c>
      <c r="U14" s="6"/>
      <c r="V14" s="21">
        <f t="shared" si="8"/>
        <v>0</v>
      </c>
      <c r="W14" s="20"/>
      <c r="X14" s="22">
        <f t="shared" si="9"/>
        <v>0</v>
      </c>
      <c r="Y14" s="20"/>
      <c r="Z14" s="21">
        <f t="shared" si="10"/>
        <v>0</v>
      </c>
      <c r="AA14" s="20"/>
      <c r="AB14" s="21">
        <f t="shared" si="11"/>
        <v>0</v>
      </c>
      <c r="AC14" s="24">
        <f t="shared" si="12"/>
        <v>125</v>
      </c>
      <c r="AD14" s="22">
        <f t="shared" si="13"/>
        <v>4</v>
      </c>
      <c r="AE14" s="23"/>
    </row>
    <row r="15" spans="1:31" x14ac:dyDescent="0.3">
      <c r="A15" s="18">
        <v>5</v>
      </c>
      <c r="B15" s="20" t="s">
        <v>635</v>
      </c>
      <c r="C15" s="20" t="s">
        <v>611</v>
      </c>
      <c r="D15" s="20" t="s">
        <v>101</v>
      </c>
      <c r="E15" s="20">
        <v>7</v>
      </c>
      <c r="F15" s="22">
        <f t="shared" si="0"/>
        <v>25</v>
      </c>
      <c r="G15" s="20">
        <v>3</v>
      </c>
      <c r="H15" s="22">
        <f t="shared" si="1"/>
        <v>50</v>
      </c>
      <c r="I15" s="20"/>
      <c r="J15" s="22">
        <f t="shared" si="2"/>
        <v>0</v>
      </c>
      <c r="K15" s="20"/>
      <c r="L15" s="21">
        <f t="shared" si="3"/>
        <v>0</v>
      </c>
      <c r="M15" s="6"/>
      <c r="N15" s="22">
        <f t="shared" si="4"/>
        <v>0</v>
      </c>
      <c r="O15" s="27"/>
      <c r="P15" s="22">
        <f t="shared" si="5"/>
        <v>0</v>
      </c>
      <c r="Q15" s="13"/>
      <c r="R15" s="22">
        <f t="shared" si="6"/>
        <v>0</v>
      </c>
      <c r="S15" s="27"/>
      <c r="T15" s="26">
        <f t="shared" si="7"/>
        <v>0</v>
      </c>
      <c r="U15" s="6"/>
      <c r="V15" s="21">
        <f t="shared" si="8"/>
        <v>0</v>
      </c>
      <c r="W15" s="20"/>
      <c r="X15" s="22">
        <f t="shared" si="9"/>
        <v>0</v>
      </c>
      <c r="Y15" s="20"/>
      <c r="Z15" s="21">
        <f t="shared" si="10"/>
        <v>0</v>
      </c>
      <c r="AA15" s="20"/>
      <c r="AB15" s="21">
        <f t="shared" si="11"/>
        <v>0</v>
      </c>
      <c r="AC15" s="24">
        <f t="shared" si="12"/>
        <v>75</v>
      </c>
      <c r="AD15" s="22">
        <v>5</v>
      </c>
      <c r="AE15" s="23"/>
    </row>
    <row r="16" spans="1:31" x14ac:dyDescent="0.3">
      <c r="A16" s="18">
        <v>6</v>
      </c>
      <c r="B16" s="13" t="s">
        <v>634</v>
      </c>
      <c r="C16" s="13" t="s">
        <v>531</v>
      </c>
      <c r="D16" s="13" t="s">
        <v>145</v>
      </c>
      <c r="E16" s="22">
        <v>6</v>
      </c>
      <c r="F16" s="22">
        <f t="shared" si="0"/>
        <v>50</v>
      </c>
      <c r="G16" s="22"/>
      <c r="H16" s="22">
        <f t="shared" si="1"/>
        <v>0</v>
      </c>
      <c r="I16" s="22"/>
      <c r="J16" s="22">
        <f t="shared" si="2"/>
        <v>0</v>
      </c>
      <c r="K16" s="22"/>
      <c r="L16" s="22">
        <f t="shared" si="3"/>
        <v>0</v>
      </c>
      <c r="M16" s="22"/>
      <c r="N16" s="22">
        <f t="shared" si="4"/>
        <v>0</v>
      </c>
      <c r="O16" s="22"/>
      <c r="P16" s="22">
        <f t="shared" si="5"/>
        <v>0</v>
      </c>
      <c r="Q16" s="22"/>
      <c r="R16" s="22">
        <f t="shared" si="6"/>
        <v>0</v>
      </c>
      <c r="S16" s="22"/>
      <c r="T16" s="22">
        <f t="shared" si="7"/>
        <v>0</v>
      </c>
      <c r="U16" s="22"/>
      <c r="V16" s="22">
        <f t="shared" si="8"/>
        <v>0</v>
      </c>
      <c r="W16" s="22"/>
      <c r="X16" s="22">
        <f t="shared" si="9"/>
        <v>0</v>
      </c>
      <c r="Y16" s="22"/>
      <c r="Z16" s="22">
        <f t="shared" si="10"/>
        <v>0</v>
      </c>
      <c r="AA16" s="22"/>
      <c r="AB16" s="22">
        <f t="shared" si="11"/>
        <v>0</v>
      </c>
      <c r="AC16" s="24">
        <f t="shared" si="12"/>
        <v>50</v>
      </c>
      <c r="AD16" s="22">
        <f t="shared" si="13"/>
        <v>6</v>
      </c>
      <c r="AE16" s="23"/>
    </row>
    <row r="17" spans="1:31" x14ac:dyDescent="0.3">
      <c r="A17" s="18">
        <v>7</v>
      </c>
      <c r="B17" s="20" t="s">
        <v>890</v>
      </c>
      <c r="C17" s="20" t="s">
        <v>891</v>
      </c>
      <c r="D17" s="20" t="s">
        <v>425</v>
      </c>
      <c r="E17" s="20"/>
      <c r="F17" s="22">
        <f t="shared" si="0"/>
        <v>0</v>
      </c>
      <c r="G17" s="6">
        <v>3</v>
      </c>
      <c r="H17" s="22">
        <f t="shared" si="1"/>
        <v>50</v>
      </c>
      <c r="I17" s="20"/>
      <c r="J17" s="22">
        <f t="shared" si="2"/>
        <v>0</v>
      </c>
      <c r="K17" s="6"/>
      <c r="L17" s="21">
        <f t="shared" si="3"/>
        <v>0</v>
      </c>
      <c r="M17" s="6"/>
      <c r="N17" s="22">
        <f t="shared" si="4"/>
        <v>0</v>
      </c>
      <c r="O17" s="27"/>
      <c r="P17" s="22">
        <f t="shared" si="5"/>
        <v>0</v>
      </c>
      <c r="Q17" s="27"/>
      <c r="R17" s="22">
        <f t="shared" si="6"/>
        <v>0</v>
      </c>
      <c r="S17" s="27"/>
      <c r="T17" s="26">
        <f t="shared" si="7"/>
        <v>0</v>
      </c>
      <c r="U17" s="6"/>
      <c r="V17" s="21">
        <f t="shared" si="8"/>
        <v>0</v>
      </c>
      <c r="W17" s="20"/>
      <c r="X17" s="22">
        <f t="shared" si="9"/>
        <v>0</v>
      </c>
      <c r="Y17" s="20"/>
      <c r="Z17" s="21">
        <f t="shared" si="10"/>
        <v>0</v>
      </c>
      <c r="AA17" s="20"/>
      <c r="AB17" s="21">
        <f t="shared" si="11"/>
        <v>0</v>
      </c>
      <c r="AC17" s="24">
        <f t="shared" si="12"/>
        <v>50</v>
      </c>
      <c r="AD17" s="22">
        <f t="shared" si="13"/>
        <v>7</v>
      </c>
      <c r="AE17" s="23"/>
    </row>
    <row r="18" spans="1:31" x14ac:dyDescent="0.3">
      <c r="A18" s="18">
        <v>8</v>
      </c>
      <c r="B18" s="13" t="s">
        <v>636</v>
      </c>
      <c r="C18" s="13" t="s">
        <v>331</v>
      </c>
      <c r="D18" s="13" t="s">
        <v>590</v>
      </c>
      <c r="E18" s="22">
        <v>8</v>
      </c>
      <c r="F18" s="22">
        <v>13</v>
      </c>
      <c r="G18" s="22"/>
      <c r="H18" s="22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/>
      <c r="N18" s="22">
        <f t="shared" si="4"/>
        <v>0</v>
      </c>
      <c r="O18" s="22"/>
      <c r="P18" s="22">
        <f t="shared" si="5"/>
        <v>0</v>
      </c>
      <c r="Q18" s="22"/>
      <c r="R18" s="22">
        <f t="shared" si="6"/>
        <v>0</v>
      </c>
      <c r="S18" s="22"/>
      <c r="T18" s="22">
        <f t="shared" si="7"/>
        <v>0</v>
      </c>
      <c r="U18" s="22"/>
      <c r="V18" s="22">
        <f t="shared" si="8"/>
        <v>0</v>
      </c>
      <c r="W18" s="22"/>
      <c r="X18" s="22">
        <f t="shared" si="9"/>
        <v>0</v>
      </c>
      <c r="Y18" s="22"/>
      <c r="Z18" s="22">
        <f t="shared" si="10"/>
        <v>0</v>
      </c>
      <c r="AA18" s="22"/>
      <c r="AB18" s="22">
        <f t="shared" si="11"/>
        <v>0</v>
      </c>
      <c r="AC18" s="24">
        <f t="shared" si="12"/>
        <v>13</v>
      </c>
      <c r="AD18" s="22">
        <f t="shared" si="13"/>
        <v>8</v>
      </c>
      <c r="AE18" s="23"/>
    </row>
    <row r="19" spans="1:31" x14ac:dyDescent="0.3">
      <c r="A19" s="18">
        <v>9</v>
      </c>
      <c r="B19" s="20"/>
      <c r="C19" s="20"/>
      <c r="D19" s="20"/>
      <c r="E19" s="20"/>
      <c r="F19" s="22">
        <f>IF(E19=0,,($E$9-E19)*$E$7*100/$E$9)</f>
        <v>0</v>
      </c>
      <c r="G19" s="6"/>
      <c r="H19" s="22">
        <f t="shared" si="1"/>
        <v>0</v>
      </c>
      <c r="I19" s="20"/>
      <c r="J19" s="22">
        <f t="shared" si="2"/>
        <v>0</v>
      </c>
      <c r="K19" s="20"/>
      <c r="L19" s="21">
        <f t="shared" si="3"/>
        <v>0</v>
      </c>
      <c r="M19" s="6"/>
      <c r="N19" s="22">
        <f t="shared" si="4"/>
        <v>0</v>
      </c>
      <c r="O19" s="13"/>
      <c r="P19" s="22">
        <f t="shared" si="5"/>
        <v>0</v>
      </c>
      <c r="Q19" s="27"/>
      <c r="R19" s="22">
        <f t="shared" si="6"/>
        <v>0</v>
      </c>
      <c r="S19" s="27"/>
      <c r="T19" s="26">
        <f t="shared" si="7"/>
        <v>0</v>
      </c>
      <c r="U19" s="6"/>
      <c r="V19" s="21">
        <f t="shared" si="8"/>
        <v>0</v>
      </c>
      <c r="W19" s="20"/>
      <c r="X19" s="22">
        <f t="shared" si="9"/>
        <v>0</v>
      </c>
      <c r="Y19" s="20"/>
      <c r="Z19" s="21">
        <f t="shared" si="10"/>
        <v>0</v>
      </c>
      <c r="AA19" s="20"/>
      <c r="AB19" s="21">
        <f t="shared" si="11"/>
        <v>0</v>
      </c>
      <c r="AC19" s="24">
        <f t="shared" si="12"/>
        <v>0</v>
      </c>
      <c r="AD19" s="13">
        <f t="shared" si="13"/>
        <v>9</v>
      </c>
    </row>
    <row r="20" spans="1:31" x14ac:dyDescent="0.3">
      <c r="A20" s="18">
        <v>10</v>
      </c>
      <c r="B20" s="20"/>
      <c r="C20" s="20"/>
      <c r="D20" s="20"/>
      <c r="E20" s="20"/>
      <c r="F20" s="22">
        <f>IF(E20=0,,($E$9-E20)*$E$7*100/$E$9)</f>
        <v>0</v>
      </c>
      <c r="G20" s="6"/>
      <c r="H20" s="22">
        <f t="shared" si="1"/>
        <v>0</v>
      </c>
      <c r="I20" s="20"/>
      <c r="J20" s="22">
        <f t="shared" si="2"/>
        <v>0</v>
      </c>
      <c r="K20" s="6"/>
      <c r="L20" s="21">
        <f t="shared" si="3"/>
        <v>0</v>
      </c>
      <c r="M20" s="6"/>
      <c r="N20" s="22">
        <f t="shared" si="4"/>
        <v>0</v>
      </c>
      <c r="O20" s="27"/>
      <c r="P20" s="22">
        <f t="shared" si="5"/>
        <v>0</v>
      </c>
      <c r="Q20" s="13"/>
      <c r="R20" s="22">
        <f t="shared" si="6"/>
        <v>0</v>
      </c>
      <c r="S20" s="27"/>
      <c r="T20" s="26">
        <f t="shared" si="7"/>
        <v>0</v>
      </c>
      <c r="U20" s="6"/>
      <c r="V20" s="21">
        <f t="shared" si="8"/>
        <v>0</v>
      </c>
      <c r="W20" s="20"/>
      <c r="X20" s="22">
        <f t="shared" si="9"/>
        <v>0</v>
      </c>
      <c r="Y20" s="20"/>
      <c r="Z20" s="21">
        <f t="shared" si="10"/>
        <v>0</v>
      </c>
      <c r="AA20" s="20"/>
      <c r="AB20" s="21">
        <f t="shared" si="11"/>
        <v>0</v>
      </c>
      <c r="AC20" s="24">
        <f t="shared" si="12"/>
        <v>0</v>
      </c>
      <c r="AD20" s="20">
        <f t="shared" si="13"/>
        <v>10</v>
      </c>
    </row>
    <row r="21" spans="1:31" x14ac:dyDescent="0.3">
      <c r="A21" s="18">
        <v>11</v>
      </c>
      <c r="B21" s="20"/>
      <c r="C21" s="20"/>
      <c r="D21" s="20"/>
      <c r="E21" s="20"/>
      <c r="F21" s="22">
        <f>IF(E21=0,,($E$9-E21)*$E$7*100/$E$9)</f>
        <v>0</v>
      </c>
      <c r="G21" s="6"/>
      <c r="H21" s="22">
        <f t="shared" si="1"/>
        <v>0</v>
      </c>
      <c r="I21" s="6"/>
      <c r="J21" s="22">
        <f t="shared" si="2"/>
        <v>0</v>
      </c>
      <c r="K21" s="20"/>
      <c r="L21" s="21">
        <f t="shared" si="3"/>
        <v>0</v>
      </c>
      <c r="M21" s="6"/>
      <c r="N21" s="22">
        <f t="shared" si="4"/>
        <v>0</v>
      </c>
      <c r="O21" s="27"/>
      <c r="P21" s="22">
        <f t="shared" si="5"/>
        <v>0</v>
      </c>
      <c r="Q21" s="27"/>
      <c r="R21" s="22">
        <f t="shared" si="6"/>
        <v>0</v>
      </c>
      <c r="S21" s="27"/>
      <c r="T21" s="26">
        <f t="shared" si="7"/>
        <v>0</v>
      </c>
      <c r="U21" s="6"/>
      <c r="V21" s="21">
        <f t="shared" si="8"/>
        <v>0</v>
      </c>
      <c r="W21" s="20"/>
      <c r="X21" s="22">
        <f t="shared" si="9"/>
        <v>0</v>
      </c>
      <c r="Y21" s="20"/>
      <c r="Z21" s="21">
        <f t="shared" si="10"/>
        <v>0</v>
      </c>
      <c r="AA21" s="20"/>
      <c r="AB21" s="21">
        <f t="shared" si="11"/>
        <v>0</v>
      </c>
      <c r="AC21" s="24">
        <f t="shared" si="12"/>
        <v>0</v>
      </c>
      <c r="AD21" s="20">
        <v>11</v>
      </c>
    </row>
    <row r="22" spans="1:31" x14ac:dyDescent="0.3">
      <c r="A22" s="18">
        <v>12</v>
      </c>
      <c r="B22" s="13"/>
      <c r="C22" s="13"/>
      <c r="D22" s="13"/>
      <c r="E22" s="22"/>
      <c r="F22" s="22">
        <f>IF(E22=0,,($E$9-E22)*$E$7*100/$E$9)</f>
        <v>0</v>
      </c>
      <c r="G22" s="22"/>
      <c r="H22" s="22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2"/>
      <c r="P22" s="22">
        <f t="shared" si="5"/>
        <v>0</v>
      </c>
      <c r="Q22" s="22"/>
      <c r="R22" s="22">
        <f t="shared" si="6"/>
        <v>0</v>
      </c>
      <c r="S22" s="22"/>
      <c r="T22" s="22">
        <f t="shared" si="7"/>
        <v>0</v>
      </c>
      <c r="U22" s="22"/>
      <c r="V22" s="22">
        <f t="shared" si="8"/>
        <v>0</v>
      </c>
      <c r="W22" s="22"/>
      <c r="X22" s="22">
        <f t="shared" si="9"/>
        <v>0</v>
      </c>
      <c r="Y22" s="22"/>
      <c r="Z22" s="22">
        <f t="shared" si="10"/>
        <v>0</v>
      </c>
      <c r="AA22" s="22"/>
      <c r="AB22" s="22">
        <f t="shared" si="11"/>
        <v>0</v>
      </c>
      <c r="AC22" s="24">
        <f t="shared" si="12"/>
        <v>0</v>
      </c>
      <c r="AD22" s="20">
        <v>12</v>
      </c>
    </row>
    <row r="23" spans="1:31" x14ac:dyDescent="0.3">
      <c r="A23" s="13">
        <v>13</v>
      </c>
      <c r="B23" s="20"/>
      <c r="C23" s="20"/>
      <c r="D23" s="20"/>
      <c r="E23" s="6"/>
      <c r="F23" s="22">
        <f>IF(E23=0,,($E$9-E23)*$E$7*100/$E$9)</f>
        <v>0</v>
      </c>
      <c r="G23" s="6"/>
      <c r="H23" s="22">
        <f t="shared" si="1"/>
        <v>0</v>
      </c>
      <c r="I23" s="20"/>
      <c r="J23" s="22">
        <f t="shared" si="2"/>
        <v>0</v>
      </c>
      <c r="K23" s="6"/>
      <c r="L23" s="21">
        <f t="shared" si="3"/>
        <v>0</v>
      </c>
      <c r="M23" s="6"/>
      <c r="N23" s="22">
        <f t="shared" si="4"/>
        <v>0</v>
      </c>
      <c r="O23" s="27"/>
      <c r="P23" s="22">
        <f t="shared" si="5"/>
        <v>0</v>
      </c>
      <c r="Q23" s="13"/>
      <c r="R23" s="22">
        <f t="shared" si="6"/>
        <v>0</v>
      </c>
      <c r="S23" s="27"/>
      <c r="T23" s="26">
        <f t="shared" si="7"/>
        <v>0</v>
      </c>
      <c r="U23" s="6"/>
      <c r="V23" s="21">
        <f t="shared" si="8"/>
        <v>0</v>
      </c>
      <c r="W23" s="20"/>
      <c r="X23" s="22">
        <f t="shared" si="9"/>
        <v>0</v>
      </c>
      <c r="Y23" s="20"/>
      <c r="Z23" s="21">
        <f t="shared" si="10"/>
        <v>0</v>
      </c>
      <c r="AA23" s="20"/>
      <c r="AB23" s="21">
        <f t="shared" si="11"/>
        <v>0</v>
      </c>
      <c r="AC23" s="24">
        <f t="shared" si="12"/>
        <v>0</v>
      </c>
      <c r="AD23" s="20">
        <v>13</v>
      </c>
    </row>
    <row r="24" spans="1:31" x14ac:dyDescent="0.3">
      <c r="A24" s="18">
        <v>14</v>
      </c>
      <c r="B24" s="20"/>
      <c r="C24" s="20"/>
      <c r="D24" s="20"/>
      <c r="E24" s="6"/>
      <c r="F24" s="22">
        <f t="shared" ref="F24:F30" si="15">IF(E24=0,,($E$9-E24)*$E$7*100/$E$9)</f>
        <v>0</v>
      </c>
      <c r="G24" s="6"/>
      <c r="H24" s="22">
        <f t="shared" ref="H24:H28" si="16">IF(G24=0,,($G$9-G24)*$G$7*100/$G$9)</f>
        <v>0</v>
      </c>
      <c r="I24" s="20"/>
      <c r="J24" s="22">
        <f t="shared" ref="J24:J28" si="17">IF(I24=0,,($I$9-I24)*$I$7*100/$I$9)</f>
        <v>0</v>
      </c>
      <c r="K24" s="20"/>
      <c r="L24" s="21">
        <f t="shared" ref="L24:L26" si="18">IF(K24=0,,($K$9-K24)*$K$7*100/$K$9)</f>
        <v>0</v>
      </c>
      <c r="M24" s="6"/>
      <c r="N24" s="22">
        <f t="shared" ref="N24:N32" si="19">IF(M24=0,,($M$9-M24)*$M$7*100/$M$9)</f>
        <v>0</v>
      </c>
      <c r="O24" s="27"/>
      <c r="P24" s="22">
        <f t="shared" ref="P24:P25" si="20">IF(O24=0,,($O$9-O24)*$O$7*100/$O$9)</f>
        <v>0</v>
      </c>
      <c r="Q24" s="27"/>
      <c r="R24" s="22">
        <f t="shared" ref="R24:R26" si="21">IF(Q24=0,,($Q$9-Q24)*$Q$7*100/$Q$9)</f>
        <v>0</v>
      </c>
      <c r="S24" s="27"/>
      <c r="T24" s="26">
        <f t="shared" ref="T24:T26" si="22">IF(S24=0,,($M$9-S24)*$M$7*100/$M$9)</f>
        <v>0</v>
      </c>
      <c r="U24" s="6"/>
      <c r="V24" s="21">
        <f t="shared" ref="V24:V26" si="23">IF(U24=0,,($M$9-U24)*$M$7*100/$M$9)</f>
        <v>0</v>
      </c>
      <c r="W24" s="20"/>
      <c r="X24" s="22">
        <f t="shared" ref="X24:X28" si="24">IF(W24=0,,($W$9-W24)*$W$7*100/$W$9)</f>
        <v>0</v>
      </c>
      <c r="Y24" s="20"/>
      <c r="Z24" s="21">
        <f t="shared" ref="Z24:Z26" si="25">IF(Y24=0,,($M$9-Y24)*$M$7*100/$M$9)</f>
        <v>0</v>
      </c>
      <c r="AA24" s="20"/>
      <c r="AB24" s="21">
        <f t="shared" ref="AB24:AB26" si="26">IF(AA24=0,,($M$9-AA24)*$M$7*100/$M$9)</f>
        <v>0</v>
      </c>
      <c r="AC24" s="24">
        <f t="shared" ref="AC24:AC34" si="27">SUM(F24,H24,L24,J24,N24,P24,R24,T24,V24,X24)</f>
        <v>0</v>
      </c>
      <c r="AD24" s="20">
        <v>14</v>
      </c>
    </row>
    <row r="25" spans="1:31" x14ac:dyDescent="0.3">
      <c r="A25" s="18">
        <v>15</v>
      </c>
      <c r="B25" s="20"/>
      <c r="C25" s="20"/>
      <c r="D25" s="20"/>
      <c r="E25" s="6"/>
      <c r="F25" s="22">
        <f t="shared" si="15"/>
        <v>0</v>
      </c>
      <c r="G25" s="6"/>
      <c r="H25" s="22">
        <f t="shared" si="16"/>
        <v>0</v>
      </c>
      <c r="I25" s="20"/>
      <c r="J25" s="22">
        <f t="shared" si="17"/>
        <v>0</v>
      </c>
      <c r="K25" s="6"/>
      <c r="L25" s="21">
        <f t="shared" si="18"/>
        <v>0</v>
      </c>
      <c r="M25" s="6"/>
      <c r="N25" s="22">
        <f t="shared" si="19"/>
        <v>0</v>
      </c>
      <c r="O25" s="27"/>
      <c r="P25" s="22">
        <f t="shared" si="20"/>
        <v>0</v>
      </c>
      <c r="Q25" s="27"/>
      <c r="R25" s="22">
        <f t="shared" si="21"/>
        <v>0</v>
      </c>
      <c r="S25" s="27"/>
      <c r="T25" s="26">
        <f t="shared" si="22"/>
        <v>0</v>
      </c>
      <c r="U25" s="6"/>
      <c r="V25" s="21">
        <f t="shared" si="23"/>
        <v>0</v>
      </c>
      <c r="W25" s="20"/>
      <c r="X25" s="22">
        <f t="shared" si="24"/>
        <v>0</v>
      </c>
      <c r="Y25" s="20"/>
      <c r="Z25" s="21">
        <f t="shared" si="25"/>
        <v>0</v>
      </c>
      <c r="AA25" s="20"/>
      <c r="AB25" s="21">
        <f t="shared" si="26"/>
        <v>0</v>
      </c>
      <c r="AC25" s="24">
        <f t="shared" si="27"/>
        <v>0</v>
      </c>
      <c r="AD25" s="20">
        <v>15</v>
      </c>
    </row>
    <row r="26" spans="1:31" x14ac:dyDescent="0.3">
      <c r="A26" s="18">
        <v>16</v>
      </c>
      <c r="B26" s="20"/>
      <c r="C26" s="20"/>
      <c r="D26" s="20"/>
      <c r="E26" s="6"/>
      <c r="F26" s="22">
        <f t="shared" si="15"/>
        <v>0</v>
      </c>
      <c r="G26" s="6"/>
      <c r="H26" s="22">
        <f t="shared" si="16"/>
        <v>0</v>
      </c>
      <c r="I26" s="6"/>
      <c r="J26" s="22">
        <f t="shared" si="17"/>
        <v>0</v>
      </c>
      <c r="K26" s="6"/>
      <c r="L26" s="21">
        <f t="shared" si="18"/>
        <v>0</v>
      </c>
      <c r="M26" s="6"/>
      <c r="N26" s="22">
        <f t="shared" si="19"/>
        <v>0</v>
      </c>
      <c r="O26" s="6"/>
      <c r="P26" s="21">
        <f>IF(O26=0,,($M$9-O26)*$M$7*100/$M$9)</f>
        <v>0</v>
      </c>
      <c r="Q26" s="6"/>
      <c r="R26" s="22">
        <f t="shared" si="21"/>
        <v>0</v>
      </c>
      <c r="S26" s="6"/>
      <c r="T26" s="7">
        <f t="shared" si="22"/>
        <v>0</v>
      </c>
      <c r="U26" s="6"/>
      <c r="V26" s="21">
        <f t="shared" si="23"/>
        <v>0</v>
      </c>
      <c r="W26" s="20"/>
      <c r="X26" s="22">
        <f t="shared" si="24"/>
        <v>0</v>
      </c>
      <c r="Y26" s="20"/>
      <c r="Z26" s="21">
        <f t="shared" si="25"/>
        <v>0</v>
      </c>
      <c r="AA26" s="20"/>
      <c r="AB26" s="21">
        <f t="shared" si="26"/>
        <v>0</v>
      </c>
      <c r="AC26" s="24">
        <f t="shared" si="27"/>
        <v>0</v>
      </c>
      <c r="AD26" s="6"/>
    </row>
    <row r="27" spans="1:31" x14ac:dyDescent="0.3">
      <c r="A27" s="18">
        <v>17</v>
      </c>
      <c r="B27" s="20"/>
      <c r="C27" s="20"/>
      <c r="D27" s="20"/>
      <c r="E27" s="6"/>
      <c r="F27" s="22">
        <f t="shared" si="15"/>
        <v>0</v>
      </c>
      <c r="G27" s="6"/>
      <c r="H27" s="22">
        <f t="shared" si="16"/>
        <v>0</v>
      </c>
      <c r="I27" s="6"/>
      <c r="J27" s="22">
        <f t="shared" si="17"/>
        <v>0</v>
      </c>
      <c r="K27" s="6"/>
      <c r="L27" s="21">
        <v>0</v>
      </c>
      <c r="M27" s="6"/>
      <c r="N27" s="22">
        <f t="shared" si="19"/>
        <v>0</v>
      </c>
      <c r="O27" s="6"/>
      <c r="P27" s="21"/>
      <c r="Q27" s="6"/>
      <c r="R27" s="22">
        <v>0</v>
      </c>
      <c r="S27" s="6"/>
      <c r="T27" s="7"/>
      <c r="U27" s="6"/>
      <c r="V27" s="21"/>
      <c r="W27" s="20"/>
      <c r="X27" s="22">
        <f t="shared" si="24"/>
        <v>0</v>
      </c>
      <c r="Y27" s="20"/>
      <c r="Z27" s="21"/>
      <c r="AA27" s="20"/>
      <c r="AB27" s="21"/>
      <c r="AC27" s="24">
        <f t="shared" si="27"/>
        <v>0</v>
      </c>
      <c r="AD27" s="6"/>
    </row>
    <row r="28" spans="1:31" x14ac:dyDescent="0.3">
      <c r="A28" s="18">
        <v>18</v>
      </c>
      <c r="B28" s="20"/>
      <c r="C28" s="20"/>
      <c r="D28" s="20"/>
      <c r="E28" s="6"/>
      <c r="F28" s="22">
        <f t="shared" si="15"/>
        <v>0</v>
      </c>
      <c r="G28" s="6"/>
      <c r="H28" s="22">
        <f t="shared" si="16"/>
        <v>0</v>
      </c>
      <c r="I28" s="6"/>
      <c r="J28" s="22">
        <f t="shared" si="17"/>
        <v>0</v>
      </c>
      <c r="K28" s="20"/>
      <c r="L28" s="21">
        <f>IF(K28=0,,($K$9-K28)*$K$7*100/$K$9)</f>
        <v>0</v>
      </c>
      <c r="M28" s="6"/>
      <c r="N28" s="22">
        <f t="shared" si="19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24"/>
        <v>0</v>
      </c>
      <c r="Y28" s="20"/>
      <c r="Z28" s="21">
        <f t="shared" ref="Z28:Z34" si="28">IF(Y28=0,,($M$9-Y28)*$M$7*100/$M$9)</f>
        <v>0</v>
      </c>
      <c r="AA28" s="20"/>
      <c r="AB28" s="21">
        <f t="shared" ref="AB28:AB34" si="29">IF(AA28=0,,($M$9-AA28)*$M$7*100/$M$9)</f>
        <v>0</v>
      </c>
      <c r="AC28" s="24">
        <f t="shared" si="27"/>
        <v>0</v>
      </c>
      <c r="AD28" s="6"/>
    </row>
    <row r="29" spans="1:31" x14ac:dyDescent="0.3">
      <c r="A29" s="18">
        <v>19</v>
      </c>
      <c r="B29" s="20"/>
      <c r="C29" s="20"/>
      <c r="D29" s="20"/>
      <c r="E29" s="6"/>
      <c r="F29" s="22">
        <f t="shared" si="15"/>
        <v>0</v>
      </c>
      <c r="G29" s="6"/>
      <c r="H29" s="22"/>
      <c r="I29" s="6"/>
      <c r="J29" s="22"/>
      <c r="K29" s="6"/>
      <c r="L29" s="21"/>
      <c r="M29" s="6"/>
      <c r="N29" s="22">
        <f t="shared" si="19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28"/>
        <v>0</v>
      </c>
      <c r="AA29" s="20"/>
      <c r="AB29" s="21">
        <f t="shared" si="29"/>
        <v>0</v>
      </c>
      <c r="AC29" s="24">
        <f t="shared" si="27"/>
        <v>0</v>
      </c>
      <c r="AD29" s="6"/>
    </row>
    <row r="30" spans="1:31" x14ac:dyDescent="0.3">
      <c r="A30" s="19">
        <v>20</v>
      </c>
      <c r="B30" s="13"/>
      <c r="C30" s="13"/>
      <c r="D30" s="13"/>
      <c r="E30" s="13"/>
      <c r="F30" s="22">
        <f t="shared" si="15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19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28"/>
        <v>0</v>
      </c>
      <c r="AA30" s="13"/>
      <c r="AB30" s="22">
        <f t="shared" si="29"/>
        <v>0</v>
      </c>
      <c r="AC30" s="24">
        <f t="shared" si="27"/>
        <v>0</v>
      </c>
      <c r="AD30" s="6"/>
    </row>
    <row r="31" spans="1:31" x14ac:dyDescent="0.3">
      <c r="A31" s="19">
        <v>22</v>
      </c>
      <c r="B31" s="20"/>
      <c r="C31" s="20"/>
      <c r="D31" s="20"/>
      <c r="E31" s="6"/>
      <c r="F31" s="22">
        <f t="shared" ref="F31:F34" si="30">IF(E31=0,,($E$9-E31)*$E$7*100/$E$9)</f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v>0</v>
      </c>
      <c r="M31" s="6"/>
      <c r="N31" s="22">
        <f t="shared" si="19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28"/>
        <v>0</v>
      </c>
      <c r="AA31" s="20"/>
      <c r="AB31" s="21">
        <f t="shared" si="29"/>
        <v>0</v>
      </c>
      <c r="AC31" s="24">
        <f t="shared" si="27"/>
        <v>0</v>
      </c>
      <c r="AD31" s="6"/>
    </row>
    <row r="32" spans="1:31" x14ac:dyDescent="0.3">
      <c r="A32" s="19">
        <v>23</v>
      </c>
      <c r="B32" s="20"/>
      <c r="C32" s="20"/>
      <c r="D32" s="20"/>
      <c r="E32" s="6"/>
      <c r="F32" s="22">
        <f t="shared" si="30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19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28"/>
        <v>0</v>
      </c>
      <c r="AA32" s="20"/>
      <c r="AB32" s="21">
        <f t="shared" si="29"/>
        <v>0</v>
      </c>
      <c r="AC32" s="24">
        <f t="shared" si="27"/>
        <v>0</v>
      </c>
      <c r="AD32" s="6"/>
    </row>
    <row r="33" spans="1:30" x14ac:dyDescent="0.3">
      <c r="A33" s="19">
        <v>24</v>
      </c>
      <c r="B33" s="20"/>
      <c r="C33" s="20"/>
      <c r="D33" s="22"/>
      <c r="E33" s="13"/>
      <c r="F33" s="22">
        <f t="shared" si="30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28"/>
        <v>0</v>
      </c>
      <c r="AA33" s="13"/>
      <c r="AB33" s="22">
        <f t="shared" si="29"/>
        <v>0</v>
      </c>
      <c r="AC33" s="24">
        <f t="shared" si="27"/>
        <v>8.5</v>
      </c>
      <c r="AD33" s="6"/>
    </row>
    <row r="34" spans="1:30" x14ac:dyDescent="0.3">
      <c r="A34" s="19">
        <v>25</v>
      </c>
      <c r="B34" s="36"/>
      <c r="C34" s="36"/>
      <c r="D34" s="20"/>
      <c r="E34" s="6"/>
      <c r="F34" s="22">
        <f t="shared" si="30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28"/>
        <v>0</v>
      </c>
      <c r="AA34" s="20"/>
      <c r="AB34" s="21">
        <f t="shared" si="29"/>
        <v>0</v>
      </c>
      <c r="AC34" s="24">
        <f t="shared" si="27"/>
        <v>8.5</v>
      </c>
      <c r="AD34" s="6"/>
    </row>
    <row r="35" spans="1:30" x14ac:dyDescent="0.3">
      <c r="A35" s="67" t="s">
        <v>11</v>
      </c>
      <c r="B35" s="67"/>
      <c r="C35" s="68"/>
      <c r="E35">
        <f>COUNTA(E11:E34)</f>
        <v>6</v>
      </c>
      <c r="G35">
        <f>COUNTA(G11:G34)</f>
        <v>4</v>
      </c>
      <c r="I35">
        <f>COUNTA(I11:I34)</f>
        <v>0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AC23">
    <sortCondition descending="1" ref="AC11:AC23"/>
  </sortState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S52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Q5" sqref="Q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</cols>
  <sheetData>
    <row r="1" spans="1:19" ht="31.2" x14ac:dyDescent="0.6">
      <c r="A1" s="69" t="s">
        <v>237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3" spans="1:19" x14ac:dyDescent="0.3">
      <c r="B3" s="2"/>
    </row>
    <row r="4" spans="1:19" x14ac:dyDescent="0.3">
      <c r="B4" s="2"/>
      <c r="C4" s="3"/>
    </row>
    <row r="6" spans="1:19" ht="27" customHeight="1" x14ac:dyDescent="0.3">
      <c r="D6" s="1" t="s">
        <v>0</v>
      </c>
      <c r="E6" s="70" t="s">
        <v>564</v>
      </c>
      <c r="F6" s="70"/>
      <c r="G6" s="70" t="s">
        <v>685</v>
      </c>
      <c r="H6" s="70"/>
      <c r="I6" s="70" t="s">
        <v>818</v>
      </c>
      <c r="J6" s="70"/>
      <c r="K6" s="70" t="s">
        <v>849</v>
      </c>
      <c r="L6" s="70"/>
      <c r="M6" s="70" t="s">
        <v>889</v>
      </c>
      <c r="N6" s="70"/>
      <c r="O6" s="70" t="s">
        <v>926</v>
      </c>
      <c r="P6" s="70"/>
    </row>
    <row r="7" spans="1:19" x14ac:dyDescent="0.3">
      <c r="D7" s="1" t="s">
        <v>10</v>
      </c>
      <c r="E7" s="71">
        <v>2</v>
      </c>
      <c r="F7" s="72"/>
      <c r="G7" s="71">
        <v>2</v>
      </c>
      <c r="H7" s="72"/>
      <c r="I7" s="71">
        <v>2</v>
      </c>
      <c r="J7" s="72"/>
      <c r="K7" s="71">
        <v>2</v>
      </c>
      <c r="L7" s="72"/>
      <c r="M7" s="71">
        <v>2</v>
      </c>
      <c r="N7" s="72"/>
      <c r="O7" s="71">
        <v>2</v>
      </c>
      <c r="P7" s="72"/>
    </row>
    <row r="8" spans="1:19" x14ac:dyDescent="0.3">
      <c r="D8" s="1" t="s">
        <v>1</v>
      </c>
      <c r="E8" s="73">
        <v>55845</v>
      </c>
      <c r="F8" s="73"/>
      <c r="G8" s="73">
        <v>46005</v>
      </c>
      <c r="H8" s="73"/>
      <c r="I8" s="73">
        <v>46061</v>
      </c>
      <c r="J8" s="73"/>
      <c r="K8" s="73">
        <v>46096</v>
      </c>
      <c r="L8" s="73"/>
      <c r="M8" s="73">
        <v>46117</v>
      </c>
      <c r="N8" s="73"/>
      <c r="O8" s="73">
        <v>46165</v>
      </c>
      <c r="P8" s="73"/>
    </row>
    <row r="9" spans="1:19" x14ac:dyDescent="0.3">
      <c r="D9" s="1" t="s">
        <v>2</v>
      </c>
      <c r="E9" s="74">
        <v>11</v>
      </c>
      <c r="F9" s="74"/>
      <c r="G9" s="74">
        <v>22</v>
      </c>
      <c r="H9" s="74"/>
      <c r="I9" s="74">
        <v>10</v>
      </c>
      <c r="J9" s="74"/>
      <c r="K9" s="74">
        <v>14</v>
      </c>
      <c r="L9" s="74"/>
      <c r="M9" s="74">
        <v>9</v>
      </c>
      <c r="N9" s="74"/>
      <c r="O9" s="74">
        <v>8</v>
      </c>
      <c r="P9" s="74"/>
    </row>
    <row r="10" spans="1:19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</row>
    <row r="11" spans="1:19" x14ac:dyDescent="0.3">
      <c r="A11" s="18">
        <f>R11</f>
        <v>1</v>
      </c>
      <c r="B11" s="20" t="s">
        <v>571</v>
      </c>
      <c r="C11" s="20" t="s">
        <v>399</v>
      </c>
      <c r="D11" s="20" t="s">
        <v>101</v>
      </c>
      <c r="E11" s="49">
        <v>5</v>
      </c>
      <c r="F11" s="22">
        <f t="shared" ref="F11:F17" si="0">IF(E11=0,,($E$9-E11)*$E$7*100/$E$9)</f>
        <v>109.09090909090909</v>
      </c>
      <c r="G11" s="49">
        <v>2</v>
      </c>
      <c r="H11" s="22">
        <f t="shared" ref="H11:H17" si="1">IF(G11=0,,($G$9-G11)*$G$7*100/$G$9)</f>
        <v>181.81818181818181</v>
      </c>
      <c r="I11" s="49">
        <v>3</v>
      </c>
      <c r="J11" s="22">
        <f t="shared" ref="J11:J17" si="2">IF(I11=0,,($I$9-I11)*$I$7*100/$I$9)</f>
        <v>140</v>
      </c>
      <c r="K11" s="49">
        <v>2</v>
      </c>
      <c r="L11" s="21">
        <f t="shared" ref="L11:L17" si="3">IF(K11=0,,($K$9-K11)*$K$7*100/$K$9)</f>
        <v>171.42857142857142</v>
      </c>
      <c r="M11">
        <v>2</v>
      </c>
      <c r="N11" s="22">
        <f t="shared" ref="N11:N41" si="4">IF(M11=0,,($M$9-M11)*$M$7*100/$M$9)</f>
        <v>155.55555555555554</v>
      </c>
      <c r="O11" s="55">
        <v>2</v>
      </c>
      <c r="P11" s="22">
        <f t="shared" ref="P11:P31" si="5">IF(O11=0,,($O$9-O11)*$O$7*100/$O$9)</f>
        <v>150</v>
      </c>
      <c r="Q11" s="24">
        <f t="shared" ref="Q11:Q51" si="6">SUM(F11,H11,L11,J11,N11,P11)</f>
        <v>907.89321789321787</v>
      </c>
      <c r="R11" s="22">
        <f>ROW(B11)-10</f>
        <v>1</v>
      </c>
      <c r="S11" s="23"/>
    </row>
    <row r="12" spans="1:19" x14ac:dyDescent="0.3">
      <c r="A12" s="18">
        <f t="shared" ref="A12:A14" si="7">R12</f>
        <v>2</v>
      </c>
      <c r="B12" s="20" t="s">
        <v>195</v>
      </c>
      <c r="C12" s="20" t="s">
        <v>196</v>
      </c>
      <c r="D12" s="20" t="s">
        <v>101</v>
      </c>
      <c r="E12" s="6"/>
      <c r="F12" s="22">
        <f t="shared" si="0"/>
        <v>0</v>
      </c>
      <c r="G12" s="20">
        <v>6</v>
      </c>
      <c r="H12" s="22">
        <f t="shared" si="1"/>
        <v>145.45454545454547</v>
      </c>
      <c r="I12" s="20">
        <v>1</v>
      </c>
      <c r="J12" s="22">
        <f t="shared" si="2"/>
        <v>180</v>
      </c>
      <c r="K12" s="20">
        <v>3</v>
      </c>
      <c r="L12" s="21">
        <f t="shared" si="3"/>
        <v>157.14285714285714</v>
      </c>
      <c r="M12" s="6"/>
      <c r="N12" s="22">
        <f t="shared" si="4"/>
        <v>0</v>
      </c>
      <c r="O12" s="27">
        <v>1</v>
      </c>
      <c r="P12" s="22">
        <f t="shared" si="5"/>
        <v>175</v>
      </c>
      <c r="Q12" s="24">
        <f t="shared" si="6"/>
        <v>657.59740259740261</v>
      </c>
      <c r="R12" s="22">
        <f>ROW(B12)-10</f>
        <v>2</v>
      </c>
      <c r="S12" s="23"/>
    </row>
    <row r="13" spans="1:19" x14ac:dyDescent="0.3">
      <c r="A13" s="18">
        <f t="shared" si="7"/>
        <v>3</v>
      </c>
      <c r="B13" s="20" t="s">
        <v>694</v>
      </c>
      <c r="C13" s="20" t="s">
        <v>555</v>
      </c>
      <c r="D13" s="20" t="s">
        <v>101</v>
      </c>
      <c r="E13" s="6"/>
      <c r="F13" s="22">
        <f t="shared" si="0"/>
        <v>0</v>
      </c>
      <c r="G13" s="20">
        <v>11</v>
      </c>
      <c r="H13" s="22">
        <f t="shared" si="1"/>
        <v>100</v>
      </c>
      <c r="I13" s="20"/>
      <c r="J13" s="22">
        <f t="shared" si="2"/>
        <v>0</v>
      </c>
      <c r="K13" s="20">
        <v>1</v>
      </c>
      <c r="L13" s="22">
        <f t="shared" si="3"/>
        <v>185.71428571428572</v>
      </c>
      <c r="M13" s="6">
        <v>1</v>
      </c>
      <c r="N13" s="22">
        <f t="shared" si="4"/>
        <v>177.77777777777777</v>
      </c>
      <c r="O13" s="27">
        <v>3</v>
      </c>
      <c r="P13" s="22">
        <f t="shared" si="5"/>
        <v>125</v>
      </c>
      <c r="Q13" s="24">
        <f t="shared" si="6"/>
        <v>588.49206349206349</v>
      </c>
      <c r="R13" s="20">
        <f>ROW(B13)-10</f>
        <v>3</v>
      </c>
      <c r="S13" s="23"/>
    </row>
    <row r="14" spans="1:19" x14ac:dyDescent="0.3">
      <c r="A14" s="18">
        <f t="shared" si="7"/>
        <v>4</v>
      </c>
      <c r="B14" s="20" t="s">
        <v>688</v>
      </c>
      <c r="C14" s="20" t="s">
        <v>289</v>
      </c>
      <c r="D14" s="20" t="s">
        <v>44</v>
      </c>
      <c r="E14" s="6"/>
      <c r="F14" s="22">
        <f t="shared" si="0"/>
        <v>0</v>
      </c>
      <c r="G14" s="20">
        <v>3</v>
      </c>
      <c r="H14" s="22">
        <f t="shared" si="1"/>
        <v>172.72727272727272</v>
      </c>
      <c r="I14" s="20">
        <v>2</v>
      </c>
      <c r="J14" s="22">
        <f t="shared" si="2"/>
        <v>160</v>
      </c>
      <c r="K14" s="6"/>
      <c r="L14" s="21">
        <f t="shared" si="3"/>
        <v>0</v>
      </c>
      <c r="M14" s="6"/>
      <c r="N14" s="22">
        <f t="shared" si="4"/>
        <v>0</v>
      </c>
      <c r="O14" s="27">
        <v>5</v>
      </c>
      <c r="P14" s="22">
        <f t="shared" si="5"/>
        <v>75</v>
      </c>
      <c r="Q14" s="24">
        <f t="shared" si="6"/>
        <v>407.72727272727275</v>
      </c>
      <c r="R14" s="22">
        <f>ROW(B14)-10</f>
        <v>4</v>
      </c>
      <c r="S14" s="23"/>
    </row>
    <row r="15" spans="1:19" x14ac:dyDescent="0.3">
      <c r="A15" s="18">
        <v>5</v>
      </c>
      <c r="B15" s="13" t="s">
        <v>568</v>
      </c>
      <c r="C15" s="13" t="s">
        <v>569</v>
      </c>
      <c r="D15" s="13" t="s">
        <v>400</v>
      </c>
      <c r="E15" s="22">
        <v>3</v>
      </c>
      <c r="F15" s="22">
        <f t="shared" si="0"/>
        <v>145.45454545454547</v>
      </c>
      <c r="G15" s="22">
        <v>16</v>
      </c>
      <c r="H15" s="22">
        <f t="shared" si="1"/>
        <v>54.545454545454547</v>
      </c>
      <c r="I15" s="22">
        <v>6</v>
      </c>
      <c r="J15" s="22">
        <f t="shared" si="2"/>
        <v>80</v>
      </c>
      <c r="K15" s="22"/>
      <c r="L15" s="22">
        <f t="shared" si="3"/>
        <v>0</v>
      </c>
      <c r="M15" s="22">
        <v>7</v>
      </c>
      <c r="N15" s="22">
        <f t="shared" si="4"/>
        <v>44.444444444444443</v>
      </c>
      <c r="O15" s="22">
        <v>6</v>
      </c>
      <c r="P15" s="22">
        <f t="shared" si="5"/>
        <v>50</v>
      </c>
      <c r="Q15" s="24">
        <f t="shared" si="6"/>
        <v>374.44444444444446</v>
      </c>
      <c r="R15" s="22">
        <v>5</v>
      </c>
      <c r="S15" s="23"/>
    </row>
    <row r="16" spans="1:19" x14ac:dyDescent="0.3">
      <c r="A16" s="18">
        <v>6</v>
      </c>
      <c r="B16" s="13" t="s">
        <v>565</v>
      </c>
      <c r="C16" s="13" t="s">
        <v>566</v>
      </c>
      <c r="D16" s="13" t="s">
        <v>145</v>
      </c>
      <c r="E16" s="22">
        <v>1</v>
      </c>
      <c r="F16" s="22">
        <f t="shared" si="0"/>
        <v>181.81818181818181</v>
      </c>
      <c r="G16" s="22">
        <v>1</v>
      </c>
      <c r="H16" s="22">
        <f t="shared" si="1"/>
        <v>190.90909090909091</v>
      </c>
      <c r="I16" s="22"/>
      <c r="J16" s="22">
        <f t="shared" si="2"/>
        <v>0</v>
      </c>
      <c r="K16" s="22"/>
      <c r="L16" s="22">
        <f t="shared" si="3"/>
        <v>0</v>
      </c>
      <c r="M16" s="22"/>
      <c r="N16" s="22">
        <f t="shared" si="4"/>
        <v>0</v>
      </c>
      <c r="O16" s="22"/>
      <c r="P16" s="22">
        <f t="shared" si="5"/>
        <v>0</v>
      </c>
      <c r="Q16" s="24">
        <f t="shared" si="6"/>
        <v>372.72727272727275</v>
      </c>
      <c r="R16" s="22">
        <f>ROW(B16)-10</f>
        <v>6</v>
      </c>
      <c r="S16" s="23"/>
    </row>
    <row r="17" spans="1:19" x14ac:dyDescent="0.3">
      <c r="A17" s="18">
        <v>7</v>
      </c>
      <c r="B17" s="13" t="s">
        <v>572</v>
      </c>
      <c r="C17" s="13" t="s">
        <v>289</v>
      </c>
      <c r="D17" s="13" t="s">
        <v>101</v>
      </c>
      <c r="E17" s="22">
        <v>6</v>
      </c>
      <c r="F17" s="22">
        <f t="shared" si="0"/>
        <v>90.909090909090907</v>
      </c>
      <c r="G17" s="22"/>
      <c r="H17" s="22">
        <f t="shared" si="1"/>
        <v>0</v>
      </c>
      <c r="I17" s="22">
        <v>3</v>
      </c>
      <c r="J17" s="22">
        <f t="shared" si="2"/>
        <v>140</v>
      </c>
      <c r="K17" s="22">
        <v>6</v>
      </c>
      <c r="L17" s="22">
        <f t="shared" si="3"/>
        <v>114.28571428571429</v>
      </c>
      <c r="M17" s="22"/>
      <c r="N17" s="22">
        <f t="shared" si="4"/>
        <v>0</v>
      </c>
      <c r="O17" s="22"/>
      <c r="P17" s="22">
        <f t="shared" si="5"/>
        <v>0</v>
      </c>
      <c r="Q17" s="24">
        <f t="shared" si="6"/>
        <v>345.19480519480521</v>
      </c>
      <c r="R17" s="22">
        <f>ROW(B17)-10</f>
        <v>7</v>
      </c>
      <c r="S17" s="23"/>
    </row>
    <row r="18" spans="1:19" x14ac:dyDescent="0.3">
      <c r="A18" s="18">
        <v>8</v>
      </c>
      <c r="B18" s="20" t="s">
        <v>550</v>
      </c>
      <c r="C18" s="20" t="s">
        <v>551</v>
      </c>
      <c r="D18" s="22" t="s">
        <v>650</v>
      </c>
      <c r="E18" s="13"/>
      <c r="F18" s="22"/>
      <c r="G18" s="13"/>
      <c r="H18" s="22"/>
      <c r="I18" s="13"/>
      <c r="J18" s="22"/>
      <c r="K18" s="13"/>
      <c r="L18" s="22"/>
      <c r="M18" s="13">
        <v>3</v>
      </c>
      <c r="N18" s="22">
        <f t="shared" si="4"/>
        <v>133.33333333333334</v>
      </c>
      <c r="O18" s="13">
        <v>3</v>
      </c>
      <c r="P18" s="22">
        <f t="shared" si="5"/>
        <v>125</v>
      </c>
      <c r="Q18" s="24">
        <f t="shared" si="6"/>
        <v>258.33333333333337</v>
      </c>
      <c r="R18" s="22">
        <f>ROW(B18)-10</f>
        <v>8</v>
      </c>
      <c r="S18" s="23"/>
    </row>
    <row r="19" spans="1:19" x14ac:dyDescent="0.3">
      <c r="A19" s="18">
        <v>9</v>
      </c>
      <c r="B19" s="20" t="s">
        <v>697</v>
      </c>
      <c r="C19" s="20" t="s">
        <v>698</v>
      </c>
      <c r="D19" s="20" t="s">
        <v>101</v>
      </c>
      <c r="E19" s="6"/>
      <c r="F19" s="22">
        <f>IF(E19=0,,($E$9-E19)*$E$7*100/$E$9)</f>
        <v>0</v>
      </c>
      <c r="G19" s="20">
        <v>13</v>
      </c>
      <c r="H19" s="22">
        <f>IF(G19=0,,($G$9-G19)*$G$7*100/$G$9)</f>
        <v>81.818181818181813</v>
      </c>
      <c r="I19" s="20"/>
      <c r="J19" s="22">
        <f>IF(I19=0,,($I$9-I19)*$I$7*100/$I$9)</f>
        <v>0</v>
      </c>
      <c r="K19" s="20">
        <v>5</v>
      </c>
      <c r="L19" s="22">
        <f>IF(K19=0,,($K$9-K19)*$K$7*100/$K$9)</f>
        <v>128.57142857142858</v>
      </c>
      <c r="M19" s="6"/>
      <c r="N19" s="22">
        <f t="shared" si="4"/>
        <v>0</v>
      </c>
      <c r="O19" s="6"/>
      <c r="P19" s="22">
        <f t="shared" si="5"/>
        <v>0</v>
      </c>
      <c r="Q19" s="24">
        <f t="shared" si="6"/>
        <v>210.3896103896104</v>
      </c>
      <c r="R19" s="13">
        <f>ROW(B19)-10</f>
        <v>9</v>
      </c>
    </row>
    <row r="20" spans="1:19" x14ac:dyDescent="0.3">
      <c r="A20" s="18">
        <v>10</v>
      </c>
      <c r="B20" s="20" t="s">
        <v>692</v>
      </c>
      <c r="C20" s="20" t="s">
        <v>693</v>
      </c>
      <c r="D20" s="20" t="s">
        <v>44</v>
      </c>
      <c r="E20" s="6"/>
      <c r="F20" s="22">
        <f>IF(E20=0,,($E$9-E20)*$E$7*100/$E$9)</f>
        <v>0</v>
      </c>
      <c r="G20" s="20">
        <v>8</v>
      </c>
      <c r="H20" s="22">
        <f>IF(G20=0,,($G$9-G20)*$G$7*100/$G$9)</f>
        <v>127.27272727272727</v>
      </c>
      <c r="I20" s="20"/>
      <c r="J20" s="22">
        <f>IF(I20=0,,($I$9-I20)*$I$7*100/$I$9)</f>
        <v>0</v>
      </c>
      <c r="K20" s="20"/>
      <c r="L20" s="21">
        <v>0</v>
      </c>
      <c r="M20" s="6">
        <v>6</v>
      </c>
      <c r="N20" s="22">
        <f t="shared" si="4"/>
        <v>66.666666666666671</v>
      </c>
      <c r="O20" s="6"/>
      <c r="P20" s="22">
        <f t="shared" si="5"/>
        <v>0</v>
      </c>
      <c r="Q20" s="24">
        <f t="shared" si="6"/>
        <v>193.93939393939394</v>
      </c>
      <c r="R20" s="20">
        <f>ROW(B20)-10</f>
        <v>10</v>
      </c>
    </row>
    <row r="21" spans="1:19" x14ac:dyDescent="0.3">
      <c r="A21" s="18">
        <v>11</v>
      </c>
      <c r="B21" s="13" t="s">
        <v>686</v>
      </c>
      <c r="C21" s="13" t="s">
        <v>687</v>
      </c>
      <c r="D21" s="13" t="s">
        <v>44</v>
      </c>
      <c r="E21" s="22"/>
      <c r="F21" s="22">
        <v>0</v>
      </c>
      <c r="G21" s="22">
        <v>3</v>
      </c>
      <c r="H21" s="22">
        <f>IF(G21=0,,($G$9-G21)*$G$7*100/$G$9)</f>
        <v>172.72727272727272</v>
      </c>
      <c r="I21" s="22"/>
      <c r="J21" s="22">
        <f>IF(I21=0,,($I$9-I21)*$I$7*100/$I$9)</f>
        <v>0</v>
      </c>
      <c r="K21" s="22"/>
      <c r="L21" s="22">
        <f t="shared" ref="L21:L33" si="8">IF(K21=0,,($K$9-K21)*$K$7*100/$K$9)</f>
        <v>0</v>
      </c>
      <c r="M21" s="22"/>
      <c r="N21" s="22">
        <f t="shared" si="4"/>
        <v>0</v>
      </c>
      <c r="O21" s="22"/>
      <c r="P21" s="22">
        <f t="shared" si="5"/>
        <v>0</v>
      </c>
      <c r="Q21" s="24">
        <f t="shared" si="6"/>
        <v>172.72727272727272</v>
      </c>
      <c r="R21" s="20">
        <v>11</v>
      </c>
    </row>
    <row r="22" spans="1:19" x14ac:dyDescent="0.3">
      <c r="A22" s="18">
        <v>12</v>
      </c>
      <c r="B22" s="20" t="s">
        <v>567</v>
      </c>
      <c r="C22" s="20" t="s">
        <v>374</v>
      </c>
      <c r="D22" s="20" t="s">
        <v>176</v>
      </c>
      <c r="E22" s="20">
        <v>2</v>
      </c>
      <c r="F22" s="22">
        <f>IF(E22=0,,($E$9-E22)*$E$7*100/$E$9)</f>
        <v>163.63636363636363</v>
      </c>
      <c r="G22" s="20"/>
      <c r="H22" s="22">
        <f>IF(G22=0,,($G$9-G22)*$G$7*100/$G$9)</f>
        <v>0</v>
      </c>
      <c r="I22" s="20"/>
      <c r="J22" s="22">
        <f>IF(I22=0,,($I$9-I22)*$I$7*100/$I$9)</f>
        <v>0</v>
      </c>
      <c r="K22" s="20"/>
      <c r="L22" s="21">
        <f t="shared" si="8"/>
        <v>0</v>
      </c>
      <c r="M22" s="6"/>
      <c r="N22" s="22">
        <f t="shared" si="4"/>
        <v>0</v>
      </c>
      <c r="O22" s="27"/>
      <c r="P22" s="22">
        <f t="shared" si="5"/>
        <v>0</v>
      </c>
      <c r="Q22" s="24">
        <f t="shared" si="6"/>
        <v>163.63636363636363</v>
      </c>
      <c r="R22" s="20">
        <v>12</v>
      </c>
    </row>
    <row r="23" spans="1:19" x14ac:dyDescent="0.3">
      <c r="A23" s="13">
        <v>13</v>
      </c>
      <c r="B23" s="20" t="s">
        <v>573</v>
      </c>
      <c r="C23" s="20" t="s">
        <v>574</v>
      </c>
      <c r="D23" s="20" t="s">
        <v>469</v>
      </c>
      <c r="E23" s="20">
        <v>8</v>
      </c>
      <c r="F23" s="22">
        <f>IF(E23=0,,($E$9-E23)*$E$7*100/$E$9)</f>
        <v>54.545454545454547</v>
      </c>
      <c r="G23" s="20">
        <v>10</v>
      </c>
      <c r="H23" s="22">
        <f>IF(G23=0,,($G$9-G23)*$G$7*100/$G$9)</f>
        <v>109.09090909090909</v>
      </c>
      <c r="I23" s="20"/>
      <c r="J23" s="22">
        <f>IF(I23=0,,($I$9-I23)*$I$7*100/$I$9)</f>
        <v>0</v>
      </c>
      <c r="K23" s="20"/>
      <c r="L23" s="21">
        <f t="shared" si="8"/>
        <v>0</v>
      </c>
      <c r="M23" s="6"/>
      <c r="N23" s="22">
        <f t="shared" si="4"/>
        <v>0</v>
      </c>
      <c r="O23" s="27"/>
      <c r="P23" s="22">
        <f t="shared" si="5"/>
        <v>0</v>
      </c>
      <c r="Q23" s="24">
        <f t="shared" si="6"/>
        <v>163.63636363636363</v>
      </c>
      <c r="R23" s="20">
        <v>13</v>
      </c>
    </row>
    <row r="24" spans="1:19" x14ac:dyDescent="0.3">
      <c r="A24" s="18">
        <v>14</v>
      </c>
      <c r="B24" s="20" t="s">
        <v>850</v>
      </c>
      <c r="C24" s="20" t="s">
        <v>156</v>
      </c>
      <c r="D24" s="20" t="s">
        <v>101</v>
      </c>
      <c r="E24" s="20"/>
      <c r="F24" s="22"/>
      <c r="G24" s="20"/>
      <c r="H24" s="22"/>
      <c r="I24" s="20"/>
      <c r="J24" s="22"/>
      <c r="K24" s="20">
        <v>3</v>
      </c>
      <c r="L24" s="22">
        <f t="shared" si="8"/>
        <v>157.14285714285714</v>
      </c>
      <c r="M24" s="6"/>
      <c r="N24" s="22">
        <f t="shared" si="4"/>
        <v>0</v>
      </c>
      <c r="O24" s="27"/>
      <c r="P24" s="22">
        <f t="shared" si="5"/>
        <v>0</v>
      </c>
      <c r="Q24" s="24">
        <f t="shared" si="6"/>
        <v>157.14285714285714</v>
      </c>
      <c r="R24" s="20">
        <v>14</v>
      </c>
    </row>
    <row r="25" spans="1:19" x14ac:dyDescent="0.3">
      <c r="A25" s="18">
        <v>15</v>
      </c>
      <c r="B25" s="20" t="s">
        <v>689</v>
      </c>
      <c r="C25" s="20" t="s">
        <v>231</v>
      </c>
      <c r="D25" s="20" t="s">
        <v>101</v>
      </c>
      <c r="E25" s="6"/>
      <c r="F25" s="22">
        <f>IF(E25=0,,($E$9-E25)*$E$7*100/$E$9)</f>
        <v>0</v>
      </c>
      <c r="G25" s="20">
        <v>5</v>
      </c>
      <c r="H25" s="22">
        <f>IF(G25=0,,($G$9-G25)*$G$7*100/$G$9)</f>
        <v>154.54545454545453</v>
      </c>
      <c r="I25" s="20"/>
      <c r="J25" s="22">
        <f t="shared" ref="J25:J31" si="9">IF(I25=0,,($I$9-I25)*$I$7*100/$I$9)</f>
        <v>0</v>
      </c>
      <c r="K25" s="20"/>
      <c r="L25" s="21">
        <f t="shared" si="8"/>
        <v>0</v>
      </c>
      <c r="M25" s="6"/>
      <c r="N25" s="22">
        <f t="shared" si="4"/>
        <v>0</v>
      </c>
      <c r="O25" s="27"/>
      <c r="P25" s="22">
        <f t="shared" si="5"/>
        <v>0</v>
      </c>
      <c r="Q25" s="24">
        <f t="shared" si="6"/>
        <v>154.54545454545453</v>
      </c>
      <c r="R25" s="20">
        <v>15</v>
      </c>
    </row>
    <row r="26" spans="1:19" x14ac:dyDescent="0.3">
      <c r="A26" s="18">
        <v>16</v>
      </c>
      <c r="B26" s="20" t="s">
        <v>576</v>
      </c>
      <c r="C26" s="20" t="s">
        <v>82</v>
      </c>
      <c r="D26" s="20" t="s">
        <v>150</v>
      </c>
      <c r="E26" s="20">
        <v>10</v>
      </c>
      <c r="F26" s="22">
        <f>IF(E26=0,,($E$9-E26)*$E$7*100/$E$9)</f>
        <v>18.181818181818183</v>
      </c>
      <c r="G26" s="20"/>
      <c r="H26" s="22">
        <f>IF(G26=0,,($G$9-G26)*$G$7*100/$G$9)</f>
        <v>0</v>
      </c>
      <c r="I26" s="20"/>
      <c r="J26" s="22">
        <f t="shared" si="9"/>
        <v>0</v>
      </c>
      <c r="K26" s="20"/>
      <c r="L26" s="22">
        <f t="shared" si="8"/>
        <v>0</v>
      </c>
      <c r="M26" s="6">
        <v>3</v>
      </c>
      <c r="N26" s="22">
        <f t="shared" si="4"/>
        <v>133.33333333333334</v>
      </c>
      <c r="O26" s="27"/>
      <c r="P26" s="22">
        <f t="shared" si="5"/>
        <v>0</v>
      </c>
      <c r="Q26" s="24">
        <f t="shared" si="6"/>
        <v>151.51515151515153</v>
      </c>
      <c r="R26" s="20">
        <v>16</v>
      </c>
    </row>
    <row r="27" spans="1:19" x14ac:dyDescent="0.3">
      <c r="A27" s="18">
        <v>17</v>
      </c>
      <c r="B27" s="13" t="s">
        <v>570</v>
      </c>
      <c r="C27" s="13" t="s">
        <v>75</v>
      </c>
      <c r="D27" s="13" t="s">
        <v>176</v>
      </c>
      <c r="E27" s="22">
        <v>3</v>
      </c>
      <c r="F27" s="22">
        <f>IF(E27=0,,($E$9-E27)*$E$7*100/$E$9)</f>
        <v>145.45454545454547</v>
      </c>
      <c r="G27" s="22"/>
      <c r="H27" s="22">
        <f>IF(G27=0,,($G$9-G27)*$G$7*100/$G$9)</f>
        <v>0</v>
      </c>
      <c r="I27" s="22"/>
      <c r="J27" s="22">
        <f t="shared" si="9"/>
        <v>0</v>
      </c>
      <c r="K27" s="22"/>
      <c r="L27" s="22">
        <f t="shared" si="8"/>
        <v>0</v>
      </c>
      <c r="M27" s="22"/>
      <c r="N27" s="22">
        <f t="shared" si="4"/>
        <v>0</v>
      </c>
      <c r="O27" s="22"/>
      <c r="P27" s="22">
        <f t="shared" si="5"/>
        <v>0</v>
      </c>
      <c r="Q27" s="24">
        <f t="shared" si="6"/>
        <v>145.45454545454547</v>
      </c>
      <c r="R27" s="20">
        <v>17</v>
      </c>
    </row>
    <row r="28" spans="1:19" x14ac:dyDescent="0.3">
      <c r="A28" s="18">
        <v>18</v>
      </c>
      <c r="B28" s="20" t="s">
        <v>690</v>
      </c>
      <c r="C28" s="20" t="s">
        <v>691</v>
      </c>
      <c r="D28" s="20" t="s">
        <v>101</v>
      </c>
      <c r="E28" s="6"/>
      <c r="F28" s="22">
        <f>IF(E28=0,,($E$9-E28)*$E$7*100/$E$9)</f>
        <v>0</v>
      </c>
      <c r="G28" s="20">
        <v>7</v>
      </c>
      <c r="H28" s="22">
        <f>IF(G28=0,,($G$9-G28)*$G$7*100/$G$9)</f>
        <v>136.36363636363637</v>
      </c>
      <c r="I28" s="20"/>
      <c r="J28" s="22">
        <f t="shared" si="9"/>
        <v>0</v>
      </c>
      <c r="K28" s="20"/>
      <c r="L28" s="21">
        <f t="shared" si="8"/>
        <v>0</v>
      </c>
      <c r="M28" s="6"/>
      <c r="N28" s="22">
        <f t="shared" si="4"/>
        <v>0</v>
      </c>
      <c r="O28" s="6"/>
      <c r="P28" s="22">
        <f t="shared" si="5"/>
        <v>0</v>
      </c>
      <c r="Q28" s="24">
        <f t="shared" si="6"/>
        <v>136.36363636363637</v>
      </c>
      <c r="R28" s="20">
        <v>18</v>
      </c>
    </row>
    <row r="29" spans="1:19" x14ac:dyDescent="0.3">
      <c r="A29" s="18">
        <v>19</v>
      </c>
      <c r="B29" s="20" t="s">
        <v>699</v>
      </c>
      <c r="C29" s="20" t="s">
        <v>700</v>
      </c>
      <c r="D29" s="20" t="s">
        <v>101</v>
      </c>
      <c r="E29" s="6"/>
      <c r="F29" s="22">
        <f>IF(E29=0,,($E$9-E29)*$E$7*100/$E$9)</f>
        <v>0</v>
      </c>
      <c r="G29" s="20">
        <v>14</v>
      </c>
      <c r="H29" s="22">
        <f>IF(G29=0,,($G$9-G29)*$G$7*100/$G$9)</f>
        <v>72.727272727272734</v>
      </c>
      <c r="I29" s="20"/>
      <c r="J29" s="22">
        <f t="shared" si="9"/>
        <v>0</v>
      </c>
      <c r="K29" s="20">
        <v>10</v>
      </c>
      <c r="L29" s="22">
        <f t="shared" si="8"/>
        <v>57.142857142857146</v>
      </c>
      <c r="M29" s="6"/>
      <c r="N29" s="22">
        <f t="shared" si="4"/>
        <v>0</v>
      </c>
      <c r="O29" s="6"/>
      <c r="P29" s="22">
        <f t="shared" si="5"/>
        <v>0</v>
      </c>
      <c r="Q29" s="24">
        <f t="shared" si="6"/>
        <v>129.87012987012989</v>
      </c>
      <c r="R29" s="20">
        <v>19</v>
      </c>
    </row>
    <row r="30" spans="1:19" x14ac:dyDescent="0.3">
      <c r="A30" s="19">
        <v>20</v>
      </c>
      <c r="B30" s="20" t="s">
        <v>824</v>
      </c>
      <c r="C30" s="20" t="s">
        <v>792</v>
      </c>
      <c r="D30" s="20" t="s">
        <v>628</v>
      </c>
      <c r="E30" s="20"/>
      <c r="F30" s="22"/>
      <c r="G30" s="20"/>
      <c r="H30" s="22"/>
      <c r="I30" s="20">
        <v>5</v>
      </c>
      <c r="J30" s="22">
        <f t="shared" si="9"/>
        <v>100</v>
      </c>
      <c r="K30" s="20">
        <v>12</v>
      </c>
      <c r="L30" s="22">
        <f t="shared" si="8"/>
        <v>28.571428571428573</v>
      </c>
      <c r="M30" s="6"/>
      <c r="N30" s="22">
        <f t="shared" si="4"/>
        <v>0</v>
      </c>
      <c r="O30" s="27"/>
      <c r="P30" s="22">
        <f t="shared" si="5"/>
        <v>0</v>
      </c>
      <c r="Q30" s="24">
        <f t="shared" si="6"/>
        <v>128.57142857142858</v>
      </c>
      <c r="R30" s="20">
        <v>20</v>
      </c>
    </row>
    <row r="31" spans="1:19" x14ac:dyDescent="0.3">
      <c r="A31" s="19">
        <v>21</v>
      </c>
      <c r="B31" s="20" t="s">
        <v>197</v>
      </c>
      <c r="C31" s="20" t="s">
        <v>198</v>
      </c>
      <c r="D31" s="20" t="s">
        <v>97</v>
      </c>
      <c r="E31" s="6"/>
      <c r="F31" s="22">
        <f>IF(E31=0,,($E$9-E31)*$E$7*100/$E$9)</f>
        <v>0</v>
      </c>
      <c r="G31" s="20">
        <v>9</v>
      </c>
      <c r="H31" s="22">
        <f>IF(G31=0,,($G$9-G31)*$G$7*100/$G$9)</f>
        <v>118.18181818181819</v>
      </c>
      <c r="I31" s="20"/>
      <c r="J31" s="22">
        <f t="shared" si="9"/>
        <v>0</v>
      </c>
      <c r="K31" s="20"/>
      <c r="L31" s="21">
        <f t="shared" si="8"/>
        <v>0</v>
      </c>
      <c r="M31" s="6"/>
      <c r="N31" s="22">
        <f t="shared" si="4"/>
        <v>0</v>
      </c>
      <c r="O31" s="27"/>
      <c r="P31" s="22">
        <f t="shared" si="5"/>
        <v>0</v>
      </c>
      <c r="Q31" s="24">
        <f t="shared" si="6"/>
        <v>118.18181818181819</v>
      </c>
      <c r="R31" s="20">
        <v>21</v>
      </c>
    </row>
    <row r="32" spans="1:19" x14ac:dyDescent="0.3">
      <c r="A32" s="19">
        <v>22</v>
      </c>
      <c r="B32" s="20" t="s">
        <v>851</v>
      </c>
      <c r="C32" s="20" t="s">
        <v>387</v>
      </c>
      <c r="D32" s="20" t="s">
        <v>101</v>
      </c>
      <c r="E32" s="20"/>
      <c r="F32" s="22"/>
      <c r="G32" s="20"/>
      <c r="H32" s="22"/>
      <c r="I32" s="20"/>
      <c r="J32" s="22"/>
      <c r="K32" s="20">
        <v>7</v>
      </c>
      <c r="L32" s="22">
        <f t="shared" si="8"/>
        <v>100</v>
      </c>
      <c r="M32" s="6"/>
      <c r="N32" s="22">
        <f t="shared" si="4"/>
        <v>0</v>
      </c>
      <c r="O32" s="27">
        <v>8</v>
      </c>
      <c r="P32" s="22">
        <v>13</v>
      </c>
      <c r="Q32" s="24">
        <f t="shared" si="6"/>
        <v>113</v>
      </c>
      <c r="R32" s="20">
        <v>22</v>
      </c>
    </row>
    <row r="33" spans="1:18" x14ac:dyDescent="0.3">
      <c r="A33" s="19">
        <v>23</v>
      </c>
      <c r="B33" s="13" t="s">
        <v>695</v>
      </c>
      <c r="C33" s="13" t="s">
        <v>696</v>
      </c>
      <c r="D33" s="13" t="s">
        <v>123</v>
      </c>
      <c r="E33" s="13"/>
      <c r="F33" s="22">
        <f>IF(E33=0,,($E$9-E33)*$E$7*100/$E$9)</f>
        <v>0</v>
      </c>
      <c r="G33" s="13">
        <v>12</v>
      </c>
      <c r="H33" s="22">
        <f>IF(G33=0,,($G$9-G33)*$G$7*100/$G$9)</f>
        <v>90.909090909090907</v>
      </c>
      <c r="I33" s="13"/>
      <c r="J33" s="22">
        <f>IF(I33=0,,($I$9-I33)*$I$7*100/$I$9)</f>
        <v>0</v>
      </c>
      <c r="K33" s="13"/>
      <c r="L33" s="22">
        <f t="shared" si="8"/>
        <v>0</v>
      </c>
      <c r="M33" s="13"/>
      <c r="N33" s="22">
        <f t="shared" si="4"/>
        <v>0</v>
      </c>
      <c r="O33" s="13"/>
      <c r="P33" s="22">
        <f t="shared" ref="P33:P51" si="10">IF(O33=0,,($O$9-O33)*$O$7*100/$O$9)</f>
        <v>0</v>
      </c>
      <c r="Q33" s="24">
        <f t="shared" si="6"/>
        <v>90.909090909090907</v>
      </c>
      <c r="R33" s="20">
        <v>23</v>
      </c>
    </row>
    <row r="34" spans="1:18" x14ac:dyDescent="0.3">
      <c r="A34" s="19">
        <v>24</v>
      </c>
      <c r="B34" s="20" t="s">
        <v>902</v>
      </c>
      <c r="C34" s="20" t="s">
        <v>368</v>
      </c>
      <c r="D34" s="22" t="s">
        <v>97</v>
      </c>
      <c r="E34" s="13"/>
      <c r="F34" s="22"/>
      <c r="G34" s="13"/>
      <c r="H34" s="22"/>
      <c r="I34" s="13"/>
      <c r="J34" s="22"/>
      <c r="K34" s="13"/>
      <c r="L34" s="22"/>
      <c r="M34" s="13">
        <v>5</v>
      </c>
      <c r="N34" s="22">
        <f t="shared" si="4"/>
        <v>88.888888888888886</v>
      </c>
      <c r="O34" s="13"/>
      <c r="P34" s="22">
        <f t="shared" si="10"/>
        <v>0</v>
      </c>
      <c r="Q34" s="24">
        <f t="shared" si="6"/>
        <v>88.888888888888886</v>
      </c>
      <c r="R34" s="20">
        <v>24</v>
      </c>
    </row>
    <row r="35" spans="1:18" x14ac:dyDescent="0.3">
      <c r="A35" s="19">
        <v>25</v>
      </c>
      <c r="B35" s="20" t="s">
        <v>852</v>
      </c>
      <c r="C35" s="20" t="s">
        <v>853</v>
      </c>
      <c r="D35" s="20" t="s">
        <v>101</v>
      </c>
      <c r="E35" s="20"/>
      <c r="F35" s="22"/>
      <c r="G35" s="20"/>
      <c r="H35" s="22"/>
      <c r="I35" s="20"/>
      <c r="J35" s="22"/>
      <c r="K35" s="20">
        <v>8</v>
      </c>
      <c r="L35" s="22">
        <f t="shared" ref="L35:L44" si="11">IF(K35=0,,($K$9-K35)*$K$7*100/$K$9)</f>
        <v>85.714285714285708</v>
      </c>
      <c r="M35" s="6"/>
      <c r="N35" s="22">
        <f t="shared" si="4"/>
        <v>0</v>
      </c>
      <c r="O35" s="27"/>
      <c r="P35" s="22">
        <f t="shared" si="10"/>
        <v>0</v>
      </c>
      <c r="Q35" s="24">
        <f t="shared" si="6"/>
        <v>85.714285714285708</v>
      </c>
      <c r="R35" s="20">
        <v>25</v>
      </c>
    </row>
    <row r="36" spans="1:18" x14ac:dyDescent="0.3">
      <c r="A36" s="19">
        <v>26</v>
      </c>
      <c r="B36" s="13" t="s">
        <v>230</v>
      </c>
      <c r="C36" s="13" t="s">
        <v>231</v>
      </c>
      <c r="D36" s="13" t="s">
        <v>150</v>
      </c>
      <c r="E36" s="22">
        <v>7</v>
      </c>
      <c r="F36" s="22">
        <f>IF(E36=0,,($E$9-E36)*$E$7*100/$E$9)</f>
        <v>72.727272727272734</v>
      </c>
      <c r="G36" s="22"/>
      <c r="H36" s="22">
        <f>IF(G36=0,,($G$9-G36)*$G$7*100/$G$9)</f>
        <v>0</v>
      </c>
      <c r="I36" s="22"/>
      <c r="J36" s="22">
        <f>IF(I36=0,,($I$9-I36)*$I$7*100/$I$9)</f>
        <v>0</v>
      </c>
      <c r="K36" s="22"/>
      <c r="L36" s="22">
        <f t="shared" si="11"/>
        <v>0</v>
      </c>
      <c r="M36" s="22"/>
      <c r="N36" s="22">
        <f t="shared" si="4"/>
        <v>0</v>
      </c>
      <c r="O36" s="22"/>
      <c r="P36" s="22">
        <f t="shared" si="10"/>
        <v>0</v>
      </c>
      <c r="Q36" s="24">
        <f t="shared" si="6"/>
        <v>72.727272727272734</v>
      </c>
      <c r="R36" s="20">
        <v>26</v>
      </c>
    </row>
    <row r="37" spans="1:18" x14ac:dyDescent="0.3">
      <c r="A37" s="19">
        <v>27</v>
      </c>
      <c r="B37" s="20" t="s">
        <v>575</v>
      </c>
      <c r="C37" s="20" t="s">
        <v>520</v>
      </c>
      <c r="D37" s="20" t="s">
        <v>176</v>
      </c>
      <c r="E37" s="20">
        <v>9</v>
      </c>
      <c r="F37" s="22">
        <f>IF(E37=0,,($E$9-E37)*$E$7*100/$E$9)</f>
        <v>36.363636363636367</v>
      </c>
      <c r="G37" s="20">
        <v>18</v>
      </c>
      <c r="H37" s="22">
        <f>IF(G37=0,,($G$9-G37)*$G$7*100/$G$9)</f>
        <v>36.363636363636367</v>
      </c>
      <c r="I37" s="20"/>
      <c r="J37" s="22">
        <f>IF(I37=0,,($I$9-I37)*$I$7*100/$I$9)</f>
        <v>0</v>
      </c>
      <c r="K37" s="20"/>
      <c r="L37" s="22">
        <f t="shared" si="11"/>
        <v>0</v>
      </c>
      <c r="M37" s="6"/>
      <c r="N37" s="22">
        <f t="shared" si="4"/>
        <v>0</v>
      </c>
      <c r="O37" s="13"/>
      <c r="P37" s="22">
        <f t="shared" si="10"/>
        <v>0</v>
      </c>
      <c r="Q37" s="24">
        <f t="shared" si="6"/>
        <v>72.727272727272734</v>
      </c>
      <c r="R37" s="20">
        <v>27</v>
      </c>
    </row>
    <row r="38" spans="1:18" x14ac:dyDescent="0.3">
      <c r="A38" s="19">
        <v>28</v>
      </c>
      <c r="B38" s="20" t="s">
        <v>854</v>
      </c>
      <c r="C38" s="20" t="s">
        <v>826</v>
      </c>
      <c r="D38" s="20" t="s">
        <v>101</v>
      </c>
      <c r="E38" s="20"/>
      <c r="F38" s="22"/>
      <c r="G38" s="20"/>
      <c r="H38" s="22"/>
      <c r="I38" s="20"/>
      <c r="J38" s="22"/>
      <c r="K38" s="20">
        <v>9</v>
      </c>
      <c r="L38" s="22">
        <f t="shared" si="11"/>
        <v>71.428571428571431</v>
      </c>
      <c r="M38" s="6"/>
      <c r="N38" s="22">
        <f t="shared" si="4"/>
        <v>0</v>
      </c>
      <c r="O38" s="27"/>
      <c r="P38" s="22">
        <f t="shared" si="10"/>
        <v>0</v>
      </c>
      <c r="Q38" s="24">
        <f t="shared" si="6"/>
        <v>71.428571428571431</v>
      </c>
      <c r="R38" s="20">
        <v>28</v>
      </c>
    </row>
    <row r="39" spans="1:18" x14ac:dyDescent="0.3">
      <c r="A39" s="19">
        <v>29</v>
      </c>
      <c r="B39" s="20" t="s">
        <v>701</v>
      </c>
      <c r="C39" s="20" t="s">
        <v>404</v>
      </c>
      <c r="D39" s="22" t="s">
        <v>101</v>
      </c>
      <c r="E39" s="13"/>
      <c r="F39" s="22">
        <f>IF(E39=0,,($E$9-E39)*$E$7*100/$E$9)</f>
        <v>0</v>
      </c>
      <c r="G39" s="13">
        <v>15</v>
      </c>
      <c r="H39" s="22">
        <f>IF(G39=0,,($G$9-G39)*$G$7*100/$G$9)</f>
        <v>63.636363636363633</v>
      </c>
      <c r="I39" s="13"/>
      <c r="J39" s="22">
        <f t="shared" ref="J39:J44" si="12">IF(I39=0,,($I$9-I39)*$I$7*100/$I$9)</f>
        <v>0</v>
      </c>
      <c r="K39" s="13"/>
      <c r="L39" s="22">
        <f t="shared" si="11"/>
        <v>0</v>
      </c>
      <c r="M39" s="13"/>
      <c r="N39" s="22">
        <f t="shared" si="4"/>
        <v>0</v>
      </c>
      <c r="O39" s="13"/>
      <c r="P39" s="22">
        <f t="shared" si="10"/>
        <v>0</v>
      </c>
      <c r="Q39" s="24">
        <f t="shared" si="6"/>
        <v>63.636363636363633</v>
      </c>
      <c r="R39" s="20">
        <v>29</v>
      </c>
    </row>
    <row r="40" spans="1:18" x14ac:dyDescent="0.3">
      <c r="A40" s="19">
        <v>30</v>
      </c>
      <c r="B40" s="20" t="s">
        <v>305</v>
      </c>
      <c r="C40" s="20" t="s">
        <v>551</v>
      </c>
      <c r="D40" s="20" t="s">
        <v>101</v>
      </c>
      <c r="E40" s="20"/>
      <c r="F40" s="22"/>
      <c r="G40" s="20"/>
      <c r="H40" s="22"/>
      <c r="I40" s="20">
        <v>7</v>
      </c>
      <c r="J40" s="22">
        <f t="shared" si="12"/>
        <v>60</v>
      </c>
      <c r="K40" s="20"/>
      <c r="L40" s="22">
        <f t="shared" si="11"/>
        <v>0</v>
      </c>
      <c r="M40" s="6"/>
      <c r="N40" s="22">
        <f t="shared" si="4"/>
        <v>0</v>
      </c>
      <c r="O40" s="27"/>
      <c r="P40" s="22">
        <f t="shared" si="10"/>
        <v>0</v>
      </c>
      <c r="Q40" s="24">
        <f t="shared" si="6"/>
        <v>60</v>
      </c>
      <c r="R40" s="20">
        <v>30</v>
      </c>
    </row>
    <row r="41" spans="1:18" x14ac:dyDescent="0.3">
      <c r="A41" s="19">
        <v>31</v>
      </c>
      <c r="B41" s="20" t="s">
        <v>108</v>
      </c>
      <c r="C41" s="20" t="s">
        <v>702</v>
      </c>
      <c r="D41" s="20" t="s">
        <v>123</v>
      </c>
      <c r="E41" s="6"/>
      <c r="F41" s="22">
        <f>IF(E41=0,,($E$9-E41)*$E$7*100/$E$9)</f>
        <v>0</v>
      </c>
      <c r="G41" s="20">
        <v>17</v>
      </c>
      <c r="H41" s="22">
        <f>IF(G41=0,,($G$9-G41)*$G$7*100/$G$9)</f>
        <v>45.454545454545453</v>
      </c>
      <c r="I41" s="20"/>
      <c r="J41" s="22">
        <f t="shared" si="12"/>
        <v>0</v>
      </c>
      <c r="K41" s="20"/>
      <c r="L41" s="22">
        <f t="shared" si="11"/>
        <v>0</v>
      </c>
      <c r="M41" s="6"/>
      <c r="N41" s="22">
        <f t="shared" si="4"/>
        <v>0</v>
      </c>
      <c r="O41" s="27"/>
      <c r="P41" s="22">
        <f t="shared" si="10"/>
        <v>0</v>
      </c>
      <c r="Q41" s="24">
        <f t="shared" si="6"/>
        <v>45.454545454545453</v>
      </c>
      <c r="R41" s="20">
        <v>31</v>
      </c>
    </row>
    <row r="42" spans="1:18" x14ac:dyDescent="0.3">
      <c r="A42" s="19">
        <v>32</v>
      </c>
      <c r="B42" s="20" t="s">
        <v>827</v>
      </c>
      <c r="C42" s="20" t="s">
        <v>369</v>
      </c>
      <c r="D42" s="20" t="s">
        <v>101</v>
      </c>
      <c r="E42" s="20"/>
      <c r="F42" s="22"/>
      <c r="G42" s="20"/>
      <c r="H42" s="22"/>
      <c r="I42" s="20">
        <v>9</v>
      </c>
      <c r="J42" s="22">
        <f t="shared" si="12"/>
        <v>20</v>
      </c>
      <c r="K42" s="20">
        <v>13</v>
      </c>
      <c r="L42" s="22">
        <f t="shared" si="11"/>
        <v>14.285714285714286</v>
      </c>
      <c r="M42" s="6">
        <v>9</v>
      </c>
      <c r="N42" s="22">
        <v>11</v>
      </c>
      <c r="O42" s="27"/>
      <c r="P42" s="22">
        <f t="shared" si="10"/>
        <v>0</v>
      </c>
      <c r="Q42" s="24">
        <f t="shared" si="6"/>
        <v>45.285714285714285</v>
      </c>
      <c r="R42" s="20">
        <v>32</v>
      </c>
    </row>
    <row r="43" spans="1:18" x14ac:dyDescent="0.3">
      <c r="A43" s="19">
        <v>33</v>
      </c>
      <c r="B43" s="20" t="s">
        <v>825</v>
      </c>
      <c r="C43" s="20" t="s">
        <v>826</v>
      </c>
      <c r="D43" s="20" t="s">
        <v>390</v>
      </c>
      <c r="E43" s="20"/>
      <c r="F43" s="22"/>
      <c r="G43" s="20"/>
      <c r="H43" s="22"/>
      <c r="I43" s="20">
        <v>8</v>
      </c>
      <c r="J43" s="22">
        <f t="shared" si="12"/>
        <v>40</v>
      </c>
      <c r="K43" s="20"/>
      <c r="L43" s="22">
        <f t="shared" si="11"/>
        <v>0</v>
      </c>
      <c r="M43" s="6"/>
      <c r="N43" s="22">
        <f>IF(M43=0,,($M$9-M43)*$M$7*100/$M$9)</f>
        <v>0</v>
      </c>
      <c r="O43" s="27"/>
      <c r="P43" s="22">
        <f t="shared" si="10"/>
        <v>0</v>
      </c>
      <c r="Q43" s="24">
        <f t="shared" si="6"/>
        <v>40</v>
      </c>
      <c r="R43" s="20">
        <v>33</v>
      </c>
    </row>
    <row r="44" spans="1:18" x14ac:dyDescent="0.3">
      <c r="A44" s="19">
        <v>34</v>
      </c>
      <c r="B44" s="20" t="s">
        <v>703</v>
      </c>
      <c r="C44" s="20" t="s">
        <v>555</v>
      </c>
      <c r="D44" s="22" t="s">
        <v>101</v>
      </c>
      <c r="E44" s="13"/>
      <c r="F44" s="22"/>
      <c r="G44" s="13">
        <v>19</v>
      </c>
      <c r="H44" s="22">
        <f>IF(G44=0,,($G$9-G44)*$G$7*100/$G$9)</f>
        <v>27.272727272727273</v>
      </c>
      <c r="I44" s="13"/>
      <c r="J44" s="22">
        <f t="shared" si="12"/>
        <v>0</v>
      </c>
      <c r="K44" s="13"/>
      <c r="L44" s="22">
        <f t="shared" si="11"/>
        <v>0</v>
      </c>
      <c r="M44" s="13"/>
      <c r="N44" s="22">
        <f>IF(M44=0,,($M$9-M44)*$M$7*100/$M$9)</f>
        <v>0</v>
      </c>
      <c r="O44" s="13"/>
      <c r="P44" s="22">
        <f t="shared" si="10"/>
        <v>0</v>
      </c>
      <c r="Q44" s="24">
        <f t="shared" si="6"/>
        <v>27.272727272727273</v>
      </c>
      <c r="R44" s="20">
        <v>34</v>
      </c>
    </row>
    <row r="45" spans="1:18" x14ac:dyDescent="0.3">
      <c r="A45" s="19">
        <v>35</v>
      </c>
      <c r="B45" s="20" t="s">
        <v>927</v>
      </c>
      <c r="C45" s="20" t="s">
        <v>928</v>
      </c>
      <c r="D45" s="22" t="s">
        <v>929</v>
      </c>
      <c r="E45" s="13"/>
      <c r="F45" s="22"/>
      <c r="G45" s="13"/>
      <c r="H45" s="22"/>
      <c r="I45" s="13"/>
      <c r="J45" s="22"/>
      <c r="K45" s="13"/>
      <c r="L45" s="22"/>
      <c r="M45" s="13"/>
      <c r="N45" s="22"/>
      <c r="O45" s="13">
        <v>7</v>
      </c>
      <c r="P45" s="22">
        <f t="shared" si="10"/>
        <v>25</v>
      </c>
      <c r="Q45" s="24">
        <f t="shared" si="6"/>
        <v>25</v>
      </c>
      <c r="R45" s="20">
        <v>35</v>
      </c>
    </row>
    <row r="46" spans="1:18" x14ac:dyDescent="0.3">
      <c r="A46" s="19">
        <v>36</v>
      </c>
      <c r="B46" s="20" t="s">
        <v>903</v>
      </c>
      <c r="C46" s="20" t="s">
        <v>446</v>
      </c>
      <c r="D46" s="22" t="s">
        <v>101</v>
      </c>
      <c r="E46" s="13"/>
      <c r="F46" s="22"/>
      <c r="G46" s="13"/>
      <c r="H46" s="22"/>
      <c r="I46" s="13"/>
      <c r="J46" s="22"/>
      <c r="K46" s="13"/>
      <c r="L46" s="22"/>
      <c r="M46" s="13">
        <v>8</v>
      </c>
      <c r="N46" s="22">
        <f t="shared" ref="N46:N51" si="13">IF(M46=0,,($M$9-M46)*$M$7*100/$M$9)</f>
        <v>22.222222222222221</v>
      </c>
      <c r="O46" s="13"/>
      <c r="P46" s="22">
        <f t="shared" si="10"/>
        <v>0</v>
      </c>
      <c r="Q46" s="24">
        <f t="shared" si="6"/>
        <v>22.222222222222221</v>
      </c>
      <c r="R46" s="20">
        <v>36</v>
      </c>
    </row>
    <row r="47" spans="1:18" x14ac:dyDescent="0.3">
      <c r="A47" s="19">
        <v>37</v>
      </c>
      <c r="B47" s="36" t="s">
        <v>704</v>
      </c>
      <c r="C47" s="36" t="s">
        <v>705</v>
      </c>
      <c r="D47" s="22" t="s">
        <v>101</v>
      </c>
      <c r="E47" s="13"/>
      <c r="F47" s="22"/>
      <c r="G47" s="13">
        <v>20</v>
      </c>
      <c r="H47" s="22">
        <f>IF(G47=0,,($G$9-G47)*$G$7*100/$G$9)</f>
        <v>18.181818181818183</v>
      </c>
      <c r="I47" s="13"/>
      <c r="J47" s="22">
        <f>IF(I47=0,,($I$9-I47)*$I$7*100/$I$9)</f>
        <v>0</v>
      </c>
      <c r="K47" s="13"/>
      <c r="L47" s="22">
        <f>IF(K47=0,,($K$9-K47)*$K$7*100/$K$9)</f>
        <v>0</v>
      </c>
      <c r="M47" s="13"/>
      <c r="N47" s="22">
        <f t="shared" si="13"/>
        <v>0</v>
      </c>
      <c r="O47" s="13"/>
      <c r="P47" s="22">
        <f t="shared" si="10"/>
        <v>0</v>
      </c>
      <c r="Q47" s="24">
        <f t="shared" si="6"/>
        <v>18.181818181818183</v>
      </c>
      <c r="R47" s="20"/>
    </row>
    <row r="48" spans="1:18" x14ac:dyDescent="0.3">
      <c r="A48" s="19">
        <v>38</v>
      </c>
      <c r="B48" s="36" t="s">
        <v>708</v>
      </c>
      <c r="C48" s="36" t="s">
        <v>709</v>
      </c>
      <c r="D48" s="22" t="s">
        <v>101</v>
      </c>
      <c r="E48" s="13"/>
      <c r="F48" s="22"/>
      <c r="G48" s="13">
        <v>22</v>
      </c>
      <c r="H48" s="22">
        <v>5</v>
      </c>
      <c r="I48" s="13"/>
      <c r="J48" s="22">
        <f>IF(I48=0,,($I$9-I48)*$I$7*100/$I$9)</f>
        <v>0</v>
      </c>
      <c r="K48" s="13">
        <v>14</v>
      </c>
      <c r="L48" s="22">
        <v>7</v>
      </c>
      <c r="M48" s="13"/>
      <c r="N48" s="22">
        <f t="shared" si="13"/>
        <v>0</v>
      </c>
      <c r="O48" s="13"/>
      <c r="P48" s="22">
        <f t="shared" si="10"/>
        <v>0</v>
      </c>
      <c r="Q48" s="24">
        <f t="shared" si="6"/>
        <v>12</v>
      </c>
      <c r="R48" s="20"/>
    </row>
    <row r="49" spans="1:18" x14ac:dyDescent="0.3">
      <c r="A49" s="19">
        <v>39</v>
      </c>
      <c r="B49" s="36" t="s">
        <v>789</v>
      </c>
      <c r="C49" s="36" t="s">
        <v>185</v>
      </c>
      <c r="D49" s="20" t="s">
        <v>390</v>
      </c>
      <c r="E49" s="20"/>
      <c r="F49" s="22"/>
      <c r="G49" s="20"/>
      <c r="H49" s="22"/>
      <c r="I49" s="20">
        <v>10</v>
      </c>
      <c r="J49" s="22">
        <v>10</v>
      </c>
      <c r="K49" s="20"/>
      <c r="L49" s="22">
        <f>IF(K49=0,,($K$9-K49)*$K$7*100/$K$9)</f>
        <v>0</v>
      </c>
      <c r="M49" s="6"/>
      <c r="N49" s="22">
        <f t="shared" si="13"/>
        <v>0</v>
      </c>
      <c r="O49" s="27"/>
      <c r="P49" s="22">
        <f t="shared" si="10"/>
        <v>0</v>
      </c>
      <c r="Q49" s="24">
        <f t="shared" si="6"/>
        <v>10</v>
      </c>
      <c r="R49" s="20"/>
    </row>
    <row r="50" spans="1:18" x14ac:dyDescent="0.3">
      <c r="A50" s="19">
        <v>40</v>
      </c>
      <c r="B50" s="36" t="s">
        <v>706</v>
      </c>
      <c r="C50" s="36" t="s">
        <v>707</v>
      </c>
      <c r="D50" s="22" t="s">
        <v>101</v>
      </c>
      <c r="E50" s="13"/>
      <c r="F50" s="22"/>
      <c r="G50" s="13">
        <v>21</v>
      </c>
      <c r="H50" s="22">
        <f>IF(G50=0,,($G$9-G50)*$G$7*100/$G$9)</f>
        <v>9.0909090909090917</v>
      </c>
      <c r="I50" s="13"/>
      <c r="J50" s="22">
        <f>IF(I50=0,,($I$9-I50)*$I$7*100/$I$9)</f>
        <v>0</v>
      </c>
      <c r="K50" s="13"/>
      <c r="L50" s="22">
        <f>IF(K50=0,,($K$9-K50)*$K$7*100/$K$9)</f>
        <v>0</v>
      </c>
      <c r="M50" s="13"/>
      <c r="N50" s="22">
        <f t="shared" si="13"/>
        <v>0</v>
      </c>
      <c r="O50" s="13"/>
      <c r="P50" s="22">
        <f t="shared" si="10"/>
        <v>0</v>
      </c>
      <c r="Q50" s="24">
        <f t="shared" si="6"/>
        <v>9.0909090909090917</v>
      </c>
      <c r="R50" s="20"/>
    </row>
    <row r="51" spans="1:18" x14ac:dyDescent="0.3">
      <c r="A51" s="19">
        <v>41</v>
      </c>
      <c r="B51" s="36" t="s">
        <v>577</v>
      </c>
      <c r="C51" s="36" t="s">
        <v>249</v>
      </c>
      <c r="D51" s="20" t="s">
        <v>176</v>
      </c>
      <c r="E51" s="20">
        <v>11</v>
      </c>
      <c r="F51" s="22">
        <v>9</v>
      </c>
      <c r="G51" s="20"/>
      <c r="H51" s="22">
        <f>IF(G51=0,,($G$9-G51)*$G$7*100/$G$9)</f>
        <v>0</v>
      </c>
      <c r="I51" s="20"/>
      <c r="J51" s="22">
        <f>IF(I51=0,,($I$9-I51)*$I$7*100/$I$9)</f>
        <v>0</v>
      </c>
      <c r="K51" s="20"/>
      <c r="L51" s="22">
        <f>IF(K51=0,,($K$9-K51)*$K$7*100/$K$9)</f>
        <v>0</v>
      </c>
      <c r="M51" s="6"/>
      <c r="N51" s="22">
        <f t="shared" si="13"/>
        <v>0</v>
      </c>
      <c r="O51" s="27"/>
      <c r="P51" s="22">
        <f t="shared" si="10"/>
        <v>0</v>
      </c>
      <c r="Q51" s="24">
        <f t="shared" si="6"/>
        <v>9</v>
      </c>
      <c r="R51" s="20">
        <v>37</v>
      </c>
    </row>
    <row r="52" spans="1:18" x14ac:dyDescent="0.3">
      <c r="A52" s="67" t="s">
        <v>11</v>
      </c>
      <c r="B52" s="67"/>
      <c r="C52" s="68"/>
      <c r="E52">
        <f>COUNTA(E11:E51)</f>
        <v>11</v>
      </c>
      <c r="G52" s="49">
        <f>COUNTA(G11:G51)</f>
        <v>22</v>
      </c>
      <c r="I52">
        <f>COUNTA(I11:I51)</f>
        <v>10</v>
      </c>
      <c r="K52">
        <f>COUNTA(K11:K51)</f>
        <v>13</v>
      </c>
      <c r="M52">
        <f>COUNTA(M11:M51)</f>
        <v>9</v>
      </c>
      <c r="R52" s="28"/>
    </row>
  </sheetData>
  <sortState xmlns:xlrd2="http://schemas.microsoft.com/office/spreadsheetml/2017/richdata2" ref="B11:Q51">
    <sortCondition descending="1" ref="Q11:Q51"/>
  </sortState>
  <mergeCells count="26">
    <mergeCell ref="O6:P6"/>
    <mergeCell ref="A1:M1"/>
    <mergeCell ref="E6:F6"/>
    <mergeCell ref="G6:H6"/>
    <mergeCell ref="I6:J6"/>
    <mergeCell ref="K6:L6"/>
    <mergeCell ref="M6:N6"/>
    <mergeCell ref="O8:P8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A52:C52"/>
    <mergeCell ref="O9:P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Jeune H</vt:lpstr>
      <vt:lpstr>Coupe Tremplin H </vt:lpstr>
      <vt:lpstr>Coupe Tremplin  D Jeune 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2019-05-04T13:51:43Z</cp:lastPrinted>
  <dcterms:created xsi:type="dcterms:W3CDTF">2019-05-02T05:27:41Z</dcterms:created>
  <dcterms:modified xsi:type="dcterms:W3CDTF">2026-06-11T07:51:12Z</dcterms:modified>
</cp:coreProperties>
</file>